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4.xml" ContentType="application/vnd.openxmlformats-officedocument.spreadsheetml.comments+xml"/>
  <Override PartName="/xl/drawings/drawing12.xml" ContentType="application/vnd.openxmlformats-officedocument.drawing+xml"/>
  <Override PartName="/xl/comments5.xml" ContentType="application/vnd.openxmlformats-officedocument.spreadsheetml.comments+xml"/>
  <Override PartName="/xl/ink/ink1.xml" ContentType="application/inkml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omments6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15.xml" ContentType="application/vnd.openxmlformats-officedocument.drawing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C:\Users\jastley\Documents\MGH\thailand\dissertation\data\"/>
    </mc:Choice>
  </mc:AlternateContent>
  <xr:revisionPtr revIDLastSave="0" documentId="13_ncr:1_{993AD99E-72D5-4CDD-8310-3A53FC1C2673}" xr6:coauthVersionLast="36" xr6:coauthVersionMax="36" xr10:uidLastSave="{00000000-0000-0000-0000-000000000000}"/>
  <bookViews>
    <workbookView xWindow="0" yWindow="0" windowWidth="19200" windowHeight="7790" tabRatio="878" activeTab="17" xr2:uid="{B6CEF16A-3B65-4884-BE1D-43D4DDCE9588}"/>
  </bookViews>
  <sheets>
    <sheet name="sexual_contact_matrix" sheetId="42" r:id="rId1"/>
    <sheet name="sexual_partners_data_raw" sheetId="43" r:id="rId2"/>
    <sheet name="birthrate" sheetId="9" r:id="rId3"/>
    <sheet name="mortality_data_raw" sheetId="55" r:id="rId4"/>
    <sheet name="mortality_rates" sheetId="32" r:id="rId5"/>
    <sheet name="mortality_growth" sheetId="48" r:id="rId6"/>
    <sheet name="mortality_scenarios" sheetId="27" r:id="rId7"/>
    <sheet name="Results_baseline" sheetId="64" r:id="rId8"/>
    <sheet name="Results" sheetId="53" r:id="rId9"/>
    <sheet name="prevalence_data_by_age" sheetId="40" r:id="rId10"/>
    <sheet name="initial_conditions_new" sheetId="61" r:id="rId11"/>
    <sheet name="HCV_deaths" sheetId="49" r:id="rId12"/>
    <sheet name="Population_data_proportion" sheetId="60" r:id="rId13"/>
    <sheet name="Population_data_absolute" sheetId="35" r:id="rId14"/>
    <sheet name="Population_data_raw_2004_2021" sheetId="54" r:id="rId15"/>
    <sheet name="Population_data_UN_proj_22-40" sheetId="59" r:id="rId16"/>
    <sheet name="age_group_convert-del" sheetId="16" r:id="rId17"/>
    <sheet name="total_population_del" sheetId="22" r:id="rId18"/>
    <sheet name="life_expectancy_delete" sheetId="25" r:id="rId19"/>
    <sheet name="life_expectancy_raw_delete" sheetId="28" r:id="rId20"/>
    <sheet name="mortality_rates(from LE)_delete" sheetId="26" r:id="rId21"/>
    <sheet name="contact_delete" sheetId="7" r:id="rId22"/>
    <sheet name="contact2_delete" sheetId="23" r:id="rId23"/>
    <sheet name="age_structure_data_delete" sheetId="1" r:id="rId24"/>
    <sheet name="age_struc_delete" sheetId="10" r:id="rId25"/>
    <sheet name="age_struc_transpose_delete" sheetId="2" r:id="rId26"/>
    <sheet name="age_structure_data_fixed_delete" sheetId="19" r:id="rId27"/>
    <sheet name="age_struc_plots_delete" sheetId="24" r:id="rId28"/>
    <sheet name="pop_by_group_delete" sheetId="33" r:id="rId29"/>
    <sheet name="mortality_delete" sheetId="5" r:id="rId30"/>
    <sheet name="initial_conditions_basic_delete" sheetId="14" r:id="rId31"/>
    <sheet name="initial_conditions_clinical_del" sheetId="18" r:id="rId32"/>
    <sheet name="hcv_prevalance_delete" sheetId="13" r:id="rId33"/>
    <sheet name="initial_conditions_clinical1del" sheetId="20" r:id="rId34"/>
    <sheet name="initial_conditions_basic_del" sheetId="21" r:id="rId35"/>
    <sheet name="prevalence_data_by_age2_del" sheetId="44" r:id="rId36"/>
    <sheet name="Population_growth_del" sheetId="47" r:id="rId37"/>
    <sheet name="mortality_data_manipulated_del" sheetId="56" r:id="rId38"/>
    <sheet name="mortality_raw_del" sheetId="31" r:id="rId39"/>
    <sheet name="prevalence_data_by_age_del" sheetId="52" r:id="rId40"/>
    <sheet name="prev_age_data_for_fit_del" sheetId="46" r:id="rId41"/>
    <sheet name="initial_conditions_new (2)" sheetId="58" r:id="rId42"/>
    <sheet name="initial_conditions_new_forms" sheetId="63" r:id="rId43"/>
    <sheet name="mortality_growth (2)" sheetId="62" r:id="rId44"/>
    <sheet name="initial_conditions_new2" sheetId="51" r:id="rId45"/>
    <sheet name="initial_conditions_old" sheetId="50" r:id="rId46"/>
    <sheet name="Population_data_proportion_old" sheetId="37" r:id="rId47"/>
    <sheet name="Population_data_raw_del" sheetId="34" r:id="rId48"/>
    <sheet name="liver_stage_by_age_del" sheetId="41" r:id="rId49"/>
    <sheet name="prevalence_age_distribution_del" sheetId="45" r:id="rId50"/>
    <sheet name="prevalence_data_raw_del" sheetId="39" r:id="rId51"/>
    <sheet name="sex_ratio_del" sheetId="11" r:id="rId52"/>
  </sheets>
  <definedNames>
    <definedName name="_xlnm._FilterDatabase" localSheetId="40" hidden="1">prev_age_data_for_fit_del!$A$1:$E$54</definedName>
    <definedName name="_xlnm._FilterDatabase" localSheetId="9" hidden="1">prevalence_data_by_age!$A$1:$L$71</definedName>
    <definedName name="_xlnm._FilterDatabase" localSheetId="39" hidden="1">prevalence_data_by_age_del!$A$1:$J$194</definedName>
    <definedName name="_xlnm._FilterDatabase" localSheetId="35" hidden="1">prevalence_data_by_age2_del!$A$1:$L$194</definedName>
    <definedName name="_xlnm._FilterDatabase" localSheetId="50" hidden="1">prevalence_data_raw_del!$A$1:$G$68</definedName>
    <definedName name="_xlnm._FilterDatabase" localSheetId="8" hidden="1">Results!$A$1:$N$29</definedName>
    <definedName name="_xlnm._FilterDatabase" localSheetId="7" hidden="1">Results_baseline!$A$1:$H$8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61" l="1"/>
  <c r="S5" i="61"/>
  <c r="F34" i="61"/>
  <c r="Z31" i="63"/>
  <c r="X31" i="63"/>
  <c r="W31" i="63"/>
  <c r="X30" i="63"/>
  <c r="Z30" i="63" s="1"/>
  <c r="W30" i="63"/>
  <c r="W29" i="63"/>
  <c r="X29" i="63" s="1"/>
  <c r="Z29" i="63" s="1"/>
  <c r="Z28" i="63"/>
  <c r="X28" i="63"/>
  <c r="W28" i="63"/>
  <c r="X27" i="63"/>
  <c r="Z27" i="63" s="1"/>
  <c r="W27" i="63"/>
  <c r="X26" i="63"/>
  <c r="Z26" i="63" s="1"/>
  <c r="W26" i="63"/>
  <c r="W25" i="63"/>
  <c r="X25" i="63" s="1"/>
  <c r="Z25" i="63" s="1"/>
  <c r="W24" i="63"/>
  <c r="X24" i="63" s="1"/>
  <c r="Z24" i="63" s="1"/>
  <c r="Z23" i="63"/>
  <c r="X23" i="63"/>
  <c r="W23" i="63"/>
  <c r="W22" i="63"/>
  <c r="X22" i="63" s="1"/>
  <c r="Z22" i="63" s="1"/>
  <c r="W21" i="63"/>
  <c r="X21" i="63" s="1"/>
  <c r="Z21" i="63" s="1"/>
  <c r="Z20" i="63"/>
  <c r="X20" i="63"/>
  <c r="W20" i="63"/>
  <c r="X19" i="63"/>
  <c r="Z19" i="63" s="1"/>
  <c r="W19" i="63"/>
  <c r="X18" i="63"/>
  <c r="Z18" i="63" s="1"/>
  <c r="W18" i="63"/>
  <c r="Y17" i="63"/>
  <c r="W17" i="63"/>
  <c r="X17" i="63" s="1"/>
  <c r="Z17" i="63" s="1"/>
  <c r="Y16" i="63"/>
  <c r="Z16" i="63" s="1"/>
  <c r="X16" i="63"/>
  <c r="W16" i="63"/>
  <c r="Y15" i="63"/>
  <c r="W15" i="63"/>
  <c r="X15" i="63" s="1"/>
  <c r="Z15" i="63" s="1"/>
  <c r="Y14" i="63"/>
  <c r="Z14" i="63" s="1"/>
  <c r="X14" i="63"/>
  <c r="W14" i="63"/>
  <c r="Y13" i="63"/>
  <c r="V13" i="63"/>
  <c r="U13" i="63"/>
  <c r="T13" i="63"/>
  <c r="S13" i="63"/>
  <c r="R13" i="63"/>
  <c r="Q13" i="63"/>
  <c r="P13" i="63"/>
  <c r="O13" i="63"/>
  <c r="N13" i="63"/>
  <c r="M13" i="63"/>
  <c r="L13" i="63"/>
  <c r="K13" i="63"/>
  <c r="J13" i="63"/>
  <c r="I13" i="63"/>
  <c r="H13" i="63"/>
  <c r="G13" i="63"/>
  <c r="F13" i="63"/>
  <c r="E13" i="63"/>
  <c r="D13" i="63"/>
  <c r="W13" i="63" s="1"/>
  <c r="X13" i="63" s="1"/>
  <c r="Z13" i="63" s="1"/>
  <c r="C13" i="63"/>
  <c r="B13" i="63"/>
  <c r="Y12" i="63"/>
  <c r="V12" i="63"/>
  <c r="U12" i="63"/>
  <c r="T12" i="63"/>
  <c r="S12" i="63"/>
  <c r="R12" i="63"/>
  <c r="Q12" i="63"/>
  <c r="P12" i="63"/>
  <c r="O12" i="63"/>
  <c r="N12" i="63"/>
  <c r="M12" i="63"/>
  <c r="L12" i="63"/>
  <c r="K12" i="63"/>
  <c r="J12" i="63"/>
  <c r="I12" i="63"/>
  <c r="H12" i="63"/>
  <c r="G12" i="63"/>
  <c r="F12" i="63"/>
  <c r="E12" i="63"/>
  <c r="D12" i="63"/>
  <c r="C12" i="63"/>
  <c r="B12" i="63"/>
  <c r="W12" i="63" s="1"/>
  <c r="X12" i="63" s="1"/>
  <c r="Y11" i="63"/>
  <c r="V11" i="63"/>
  <c r="U11" i="63"/>
  <c r="T11" i="63"/>
  <c r="S11" i="63"/>
  <c r="R11" i="63"/>
  <c r="Q11" i="63"/>
  <c r="P11" i="63"/>
  <c r="O11" i="63"/>
  <c r="N11" i="63"/>
  <c r="M11" i="63"/>
  <c r="L11" i="63"/>
  <c r="K11" i="63"/>
  <c r="J11" i="63"/>
  <c r="I11" i="63"/>
  <c r="H11" i="63"/>
  <c r="G11" i="63"/>
  <c r="F11" i="63"/>
  <c r="E11" i="63"/>
  <c r="W11" i="63" s="1"/>
  <c r="X11" i="63" s="1"/>
  <c r="D11" i="63"/>
  <c r="C11" i="63"/>
  <c r="B11" i="63"/>
  <c r="Y10" i="63"/>
  <c r="V10" i="63"/>
  <c r="U10" i="63"/>
  <c r="T10" i="63"/>
  <c r="S10" i="63"/>
  <c r="R10" i="63"/>
  <c r="Q10" i="63"/>
  <c r="P10" i="63"/>
  <c r="O10" i="63"/>
  <c r="N10" i="63"/>
  <c r="M10" i="63"/>
  <c r="L10" i="63"/>
  <c r="K10" i="63"/>
  <c r="J10" i="63"/>
  <c r="I10" i="63"/>
  <c r="H10" i="63"/>
  <c r="G10" i="63"/>
  <c r="W10" i="63" s="1"/>
  <c r="X10" i="63" s="1"/>
  <c r="Z10" i="63" s="1"/>
  <c r="F10" i="63"/>
  <c r="E10" i="63"/>
  <c r="D10" i="63"/>
  <c r="C10" i="63"/>
  <c r="B10" i="63"/>
  <c r="Y9" i="63"/>
  <c r="Z9" i="63" s="1"/>
  <c r="V9" i="63"/>
  <c r="U9" i="63"/>
  <c r="T9" i="63"/>
  <c r="S9" i="63"/>
  <c r="R9" i="63"/>
  <c r="Q9" i="63"/>
  <c r="P9" i="63"/>
  <c r="O9" i="63"/>
  <c r="N9" i="63"/>
  <c r="M9" i="63"/>
  <c r="L9" i="63"/>
  <c r="K9" i="63"/>
  <c r="J9" i="63"/>
  <c r="I9" i="63"/>
  <c r="H9" i="63"/>
  <c r="G9" i="63"/>
  <c r="F9" i="63"/>
  <c r="E9" i="63"/>
  <c r="D9" i="63"/>
  <c r="C9" i="63"/>
  <c r="W9" i="63" s="1"/>
  <c r="X9" i="63" s="1"/>
  <c r="B9" i="63"/>
  <c r="Y8" i="63"/>
  <c r="V8" i="63"/>
  <c r="U8" i="63"/>
  <c r="T8" i="63"/>
  <c r="S8" i="63"/>
  <c r="R8" i="63"/>
  <c r="Q8" i="63"/>
  <c r="P8" i="63"/>
  <c r="P5" i="63" s="1"/>
  <c r="P4" i="63" s="1"/>
  <c r="P2" i="63" s="1"/>
  <c r="O8" i="63"/>
  <c r="N8" i="63"/>
  <c r="M8" i="63"/>
  <c r="L8" i="63"/>
  <c r="K8" i="63"/>
  <c r="J8" i="63"/>
  <c r="I8" i="63"/>
  <c r="H8" i="63"/>
  <c r="H5" i="63" s="1"/>
  <c r="H4" i="63" s="1"/>
  <c r="H2" i="63" s="1"/>
  <c r="G8" i="63"/>
  <c r="F8" i="63"/>
  <c r="E8" i="63"/>
  <c r="D8" i="63"/>
  <c r="C8" i="63"/>
  <c r="B8" i="63"/>
  <c r="W8" i="63" s="1"/>
  <c r="X8" i="63" s="1"/>
  <c r="Y7" i="63"/>
  <c r="V7" i="63"/>
  <c r="U7" i="63"/>
  <c r="U5" i="63" s="1"/>
  <c r="U4" i="63" s="1"/>
  <c r="U2" i="63" s="1"/>
  <c r="T7" i="63"/>
  <c r="S7" i="63"/>
  <c r="R7" i="63"/>
  <c r="Q7" i="63"/>
  <c r="P7" i="63"/>
  <c r="O7" i="63"/>
  <c r="N7" i="63"/>
  <c r="M7" i="63"/>
  <c r="M5" i="63" s="1"/>
  <c r="M4" i="63" s="1"/>
  <c r="M2" i="63" s="1"/>
  <c r="L7" i="63"/>
  <c r="K7" i="63"/>
  <c r="J7" i="63"/>
  <c r="I7" i="63"/>
  <c r="H7" i="63"/>
  <c r="G7" i="63"/>
  <c r="F7" i="63"/>
  <c r="E7" i="63"/>
  <c r="E5" i="63" s="1"/>
  <c r="E4" i="63" s="1"/>
  <c r="E2" i="63" s="1"/>
  <c r="D7" i="63"/>
  <c r="C7" i="63"/>
  <c r="B7" i="63"/>
  <c r="W7" i="63" s="1"/>
  <c r="X7" i="63" s="1"/>
  <c r="Z7" i="63" s="1"/>
  <c r="Y6" i="63"/>
  <c r="Y5" i="63" s="1"/>
  <c r="V6" i="63"/>
  <c r="V34" i="63" s="1"/>
  <c r="U6" i="63"/>
  <c r="U34" i="63" s="1"/>
  <c r="T6" i="63"/>
  <c r="T34" i="63" s="1"/>
  <c r="S6" i="63"/>
  <c r="S5" i="63" s="1"/>
  <c r="S4" i="63" s="1"/>
  <c r="S2" i="63" s="1"/>
  <c r="R6" i="63"/>
  <c r="R5" i="63" s="1"/>
  <c r="R4" i="63" s="1"/>
  <c r="R2" i="63" s="1"/>
  <c r="Q6" i="63"/>
  <c r="Q34" i="63" s="1"/>
  <c r="P6" i="63"/>
  <c r="P34" i="63" s="1"/>
  <c r="O6" i="63"/>
  <c r="O34" i="63" s="1"/>
  <c r="N6" i="63"/>
  <c r="N34" i="63" s="1"/>
  <c r="M6" i="63"/>
  <c r="M34" i="63" s="1"/>
  <c r="L6" i="63"/>
  <c r="L34" i="63" s="1"/>
  <c r="K6" i="63"/>
  <c r="K5" i="63" s="1"/>
  <c r="K4" i="63" s="1"/>
  <c r="K2" i="63" s="1"/>
  <c r="J6" i="63"/>
  <c r="J5" i="63" s="1"/>
  <c r="J4" i="63" s="1"/>
  <c r="J2" i="63" s="1"/>
  <c r="I6" i="63"/>
  <c r="I34" i="63" s="1"/>
  <c r="H6" i="63"/>
  <c r="H34" i="63" s="1"/>
  <c r="G6" i="63"/>
  <c r="G34" i="63" s="1"/>
  <c r="F6" i="63"/>
  <c r="F34" i="63" s="1"/>
  <c r="E6" i="63"/>
  <c r="E34" i="63" s="1"/>
  <c r="D6" i="63"/>
  <c r="D34" i="63" s="1"/>
  <c r="C6" i="63"/>
  <c r="C39" i="63" s="1"/>
  <c r="B6" i="63"/>
  <c r="I43" i="63" s="1"/>
  <c r="T5" i="63"/>
  <c r="T4" i="63" s="1"/>
  <c r="T2" i="63" s="1"/>
  <c r="O5" i="63"/>
  <c r="O4" i="63" s="1"/>
  <c r="O2" i="63" s="1"/>
  <c r="L5" i="63"/>
  <c r="L4" i="63" s="1"/>
  <c r="L2" i="63" s="1"/>
  <c r="G5" i="63"/>
  <c r="G4" i="63" s="1"/>
  <c r="G2" i="63" s="1"/>
  <c r="D5" i="63"/>
  <c r="D4" i="63" s="1"/>
  <c r="D2" i="63" s="1"/>
  <c r="G22" i="9"/>
  <c r="G24" i="9"/>
  <c r="G26" i="9"/>
  <c r="G30" i="9"/>
  <c r="G34" i="9"/>
  <c r="G38" i="9"/>
  <c r="C45" i="9"/>
  <c r="F3" i="9" s="1"/>
  <c r="C44" i="9"/>
  <c r="G2" i="9" s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2" i="9"/>
  <c r="H34" i="61"/>
  <c r="V22" i="62"/>
  <c r="U22" i="62"/>
  <c r="T22" i="62"/>
  <c r="S22" i="62"/>
  <c r="R22" i="62"/>
  <c r="Q22" i="62"/>
  <c r="P22" i="62"/>
  <c r="O22" i="62"/>
  <c r="N22" i="62"/>
  <c r="M22" i="62"/>
  <c r="L22" i="62"/>
  <c r="K22" i="62"/>
  <c r="J22" i="62"/>
  <c r="I22" i="62"/>
  <c r="H22" i="62"/>
  <c r="G22" i="62"/>
  <c r="F22" i="62"/>
  <c r="E22" i="62"/>
  <c r="D22" i="62"/>
  <c r="C22" i="62"/>
  <c r="B22" i="62"/>
  <c r="W27" i="61"/>
  <c r="X27" i="61" s="1"/>
  <c r="Z27" i="61" s="1"/>
  <c r="Y17" i="61"/>
  <c r="Y16" i="61"/>
  <c r="Y15" i="61"/>
  <c r="Y14" i="61"/>
  <c r="Y13" i="61"/>
  <c r="Y12" i="61"/>
  <c r="Y11" i="61"/>
  <c r="Y10" i="61"/>
  <c r="Y9" i="61"/>
  <c r="Y8" i="61"/>
  <c r="Y7" i="61"/>
  <c r="Y6" i="61"/>
  <c r="N34" i="61" l="1"/>
  <c r="Z8" i="63"/>
  <c r="Z12" i="63"/>
  <c r="Z11" i="63"/>
  <c r="B34" i="63"/>
  <c r="J34" i="63"/>
  <c r="R34" i="63"/>
  <c r="F5" i="63"/>
  <c r="F4" i="63" s="1"/>
  <c r="F2" i="63" s="1"/>
  <c r="N5" i="63"/>
  <c r="N4" i="63" s="1"/>
  <c r="N2" i="63" s="1"/>
  <c r="V5" i="63"/>
  <c r="V4" i="63" s="1"/>
  <c r="V2" i="63" s="1"/>
  <c r="C34" i="63"/>
  <c r="K34" i="63"/>
  <c r="S34" i="63"/>
  <c r="W6" i="63"/>
  <c r="X6" i="63" s="1"/>
  <c r="Z6" i="63" s="1"/>
  <c r="I5" i="63"/>
  <c r="I4" i="63" s="1"/>
  <c r="I2" i="63" s="1"/>
  <c r="Q5" i="63"/>
  <c r="Q4" i="63" s="1"/>
  <c r="Q2" i="63" s="1"/>
  <c r="B5" i="63"/>
  <c r="B39" i="63"/>
  <c r="C5" i="63"/>
  <c r="C4" i="63" s="1"/>
  <c r="C2" i="63" s="1"/>
  <c r="G6" i="9"/>
  <c r="F6" i="9"/>
  <c r="G10" i="9"/>
  <c r="F38" i="9"/>
  <c r="F34" i="9"/>
  <c r="F30" i="9"/>
  <c r="F26" i="9"/>
  <c r="F22" i="9"/>
  <c r="F18" i="9"/>
  <c r="F10" i="9"/>
  <c r="G37" i="9"/>
  <c r="G33" i="9"/>
  <c r="G29" i="9"/>
  <c r="G25" i="9"/>
  <c r="G21" i="9"/>
  <c r="G17" i="9"/>
  <c r="G13" i="9"/>
  <c r="G9" i="9"/>
  <c r="G5" i="9"/>
  <c r="G18" i="9"/>
  <c r="G14" i="9"/>
  <c r="F14" i="9"/>
  <c r="F37" i="9"/>
  <c r="F33" i="9"/>
  <c r="F29" i="9"/>
  <c r="F25" i="9"/>
  <c r="F21" i="9"/>
  <c r="F17" i="9"/>
  <c r="F13" i="9"/>
  <c r="F9" i="9"/>
  <c r="F5" i="9"/>
  <c r="G4" i="9"/>
  <c r="F32" i="9"/>
  <c r="F4" i="9"/>
  <c r="G36" i="9"/>
  <c r="G28" i="9"/>
  <c r="G20" i="9"/>
  <c r="G16" i="9"/>
  <c r="G8" i="9"/>
  <c r="F36" i="9"/>
  <c r="F24" i="9"/>
  <c r="F12" i="9"/>
  <c r="F2" i="9"/>
  <c r="G35" i="9"/>
  <c r="G31" i="9"/>
  <c r="G27" i="9"/>
  <c r="G23" i="9"/>
  <c r="G19" i="9"/>
  <c r="G3" i="9"/>
  <c r="G32" i="9"/>
  <c r="G12" i="9"/>
  <c r="F28" i="9"/>
  <c r="F20" i="9"/>
  <c r="F16" i="9"/>
  <c r="F8" i="9"/>
  <c r="G15" i="9"/>
  <c r="G11" i="9"/>
  <c r="G7" i="9"/>
  <c r="F35" i="9"/>
  <c r="F31" i="9"/>
  <c r="F27" i="9"/>
  <c r="F23" i="9"/>
  <c r="F19" i="9"/>
  <c r="F15" i="9"/>
  <c r="F11" i="9"/>
  <c r="F7" i="9"/>
  <c r="M34" i="61"/>
  <c r="V34" i="61"/>
  <c r="O34" i="61"/>
  <c r="Q34" i="61"/>
  <c r="I4" i="61"/>
  <c r="I2" i="61" s="1"/>
  <c r="D4" i="61"/>
  <c r="D2" i="61" s="1"/>
  <c r="T4" i="61"/>
  <c r="T2" i="61" s="1"/>
  <c r="U34" i="61"/>
  <c r="E34" i="61"/>
  <c r="C34" i="61"/>
  <c r="O4" i="61"/>
  <c r="O2" i="61" s="1"/>
  <c r="L34" i="61"/>
  <c r="P34" i="61"/>
  <c r="T34" i="61"/>
  <c r="G34" i="61"/>
  <c r="J34" i="61"/>
  <c r="D34" i="61"/>
  <c r="H4" i="61"/>
  <c r="H2" i="61" s="1"/>
  <c r="F4" i="61"/>
  <c r="F2" i="61" s="1"/>
  <c r="J4" i="61"/>
  <c r="J2" i="61" s="1"/>
  <c r="N4" i="61"/>
  <c r="N2" i="61" s="1"/>
  <c r="E4" i="61"/>
  <c r="E2" i="61" s="1"/>
  <c r="I34" i="61"/>
  <c r="K34" i="61"/>
  <c r="V4" i="61"/>
  <c r="V2" i="61" s="1"/>
  <c r="M4" i="61"/>
  <c r="M2" i="61" s="1"/>
  <c r="S34" i="61"/>
  <c r="U4" i="61"/>
  <c r="U2" i="61" s="1"/>
  <c r="C4" i="61"/>
  <c r="C2" i="61" s="1"/>
  <c r="R34" i="61"/>
  <c r="B4" i="61"/>
  <c r="B2" i="61" s="1"/>
  <c r="B34" i="61"/>
  <c r="W12" i="61"/>
  <c r="X12" i="61" s="1"/>
  <c r="Z12" i="61" s="1"/>
  <c r="W21" i="61"/>
  <c r="X21" i="61" s="1"/>
  <c r="Z21" i="61" s="1"/>
  <c r="W29" i="61"/>
  <c r="X29" i="61" s="1"/>
  <c r="Z29" i="61" s="1"/>
  <c r="W6" i="61"/>
  <c r="X6" i="61" s="1"/>
  <c r="Z6" i="61" s="1"/>
  <c r="W14" i="61"/>
  <c r="X14" i="61" s="1"/>
  <c r="Z14" i="61" s="1"/>
  <c r="W18" i="61"/>
  <c r="X18" i="61" s="1"/>
  <c r="Z18" i="61" s="1"/>
  <c r="W26" i="61"/>
  <c r="X26" i="61" s="1"/>
  <c r="Z26" i="61" s="1"/>
  <c r="R4" i="61"/>
  <c r="R2" i="61" s="1"/>
  <c r="W23" i="61"/>
  <c r="X23" i="61" s="1"/>
  <c r="Z23" i="61" s="1"/>
  <c r="W31" i="61"/>
  <c r="X31" i="61" s="1"/>
  <c r="Z31" i="61" s="1"/>
  <c r="G4" i="61"/>
  <c r="G2" i="61" s="1"/>
  <c r="L4" i="61"/>
  <c r="L2" i="61" s="1"/>
  <c r="W15" i="61"/>
  <c r="X15" i="61" s="1"/>
  <c r="Z15" i="61" s="1"/>
  <c r="W9" i="61"/>
  <c r="X9" i="61" s="1"/>
  <c r="Z9" i="61" s="1"/>
  <c r="W11" i="61"/>
  <c r="X11" i="61" s="1"/>
  <c r="Z11" i="61" s="1"/>
  <c r="W13" i="61"/>
  <c r="X13" i="61" s="1"/>
  <c r="Z13" i="61" s="1"/>
  <c r="W17" i="61"/>
  <c r="X17" i="61" s="1"/>
  <c r="Z17" i="61" s="1"/>
  <c r="W20" i="61"/>
  <c r="X20" i="61" s="1"/>
  <c r="Z20" i="61" s="1"/>
  <c r="W28" i="61"/>
  <c r="X28" i="61" s="1"/>
  <c r="Z28" i="61" s="1"/>
  <c r="W19" i="61"/>
  <c r="X19" i="61" s="1"/>
  <c r="Z19" i="61" s="1"/>
  <c r="W24" i="61"/>
  <c r="X24" i="61" s="1"/>
  <c r="Z24" i="61" s="1"/>
  <c r="K4" i="61"/>
  <c r="K2" i="61" s="1"/>
  <c r="Q4" i="61"/>
  <c r="Q2" i="61" s="1"/>
  <c r="W25" i="61"/>
  <c r="X25" i="61" s="1"/>
  <c r="Z25" i="61" s="1"/>
  <c r="P4" i="61"/>
  <c r="P2" i="61" s="1"/>
  <c r="S4" i="61"/>
  <c r="S2" i="61" s="1"/>
  <c r="W8" i="61"/>
  <c r="X8" i="61" s="1"/>
  <c r="Z8" i="61" s="1"/>
  <c r="W16" i="61"/>
  <c r="X16" i="61" s="1"/>
  <c r="Z16" i="61" s="1"/>
  <c r="W22" i="61"/>
  <c r="X22" i="61" s="1"/>
  <c r="Z22" i="61" s="1"/>
  <c r="W30" i="61"/>
  <c r="X30" i="61" s="1"/>
  <c r="Z30" i="61" s="1"/>
  <c r="W10" i="61"/>
  <c r="X10" i="61" s="1"/>
  <c r="Z10" i="61" s="1"/>
  <c r="Y5" i="61"/>
  <c r="W7" i="61"/>
  <c r="X7" i="61" s="1"/>
  <c r="Z7" i="61" s="1"/>
  <c r="B24" i="59"/>
  <c r="C24" i="59"/>
  <c r="D24" i="59"/>
  <c r="E24" i="59"/>
  <c r="F24" i="59"/>
  <c r="G24" i="59"/>
  <c r="H24" i="59"/>
  <c r="I24" i="59"/>
  <c r="J24" i="59"/>
  <c r="K24" i="59"/>
  <c r="L24" i="59"/>
  <c r="M24" i="59"/>
  <c r="N24" i="59"/>
  <c r="O24" i="59"/>
  <c r="P24" i="59"/>
  <c r="Q24" i="59"/>
  <c r="R24" i="59"/>
  <c r="S24" i="59"/>
  <c r="T24" i="59"/>
  <c r="U24" i="59"/>
  <c r="V24" i="59"/>
  <c r="W24" i="59"/>
  <c r="X24" i="59"/>
  <c r="Y24" i="59"/>
  <c r="Z24" i="59"/>
  <c r="AA24" i="59"/>
  <c r="AB24" i="59"/>
  <c r="AC24" i="59"/>
  <c r="AD24" i="59"/>
  <c r="AE24" i="59"/>
  <c r="AF24" i="59"/>
  <c r="AG24" i="59"/>
  <c r="AH24" i="59"/>
  <c r="AI24" i="59"/>
  <c r="AJ24" i="59"/>
  <c r="AK24" i="59"/>
  <c r="AL24" i="59"/>
  <c r="AM24" i="59"/>
  <c r="AN24" i="59"/>
  <c r="AO24" i="59"/>
  <c r="AP24" i="59"/>
  <c r="AQ24" i="59"/>
  <c r="AR24" i="59"/>
  <c r="AS24" i="59"/>
  <c r="AT24" i="59"/>
  <c r="AU24" i="59"/>
  <c r="AV24" i="59"/>
  <c r="AW24" i="59"/>
  <c r="AX24" i="59"/>
  <c r="AY24" i="59"/>
  <c r="AZ24" i="59"/>
  <c r="BA24" i="59"/>
  <c r="BB24" i="59"/>
  <c r="BC24" i="59"/>
  <c r="BD24" i="59"/>
  <c r="BE24" i="59"/>
  <c r="BF24" i="59"/>
  <c r="BF4" i="59"/>
  <c r="BF5" i="59"/>
  <c r="BF6" i="59"/>
  <c r="BF7" i="59"/>
  <c r="BF8" i="59"/>
  <c r="BF9" i="59"/>
  <c r="BF10" i="59"/>
  <c r="BF11" i="59"/>
  <c r="BF12" i="59"/>
  <c r="BF13" i="59"/>
  <c r="BF14" i="59"/>
  <c r="BF15" i="59"/>
  <c r="BF16" i="59"/>
  <c r="BF17" i="59"/>
  <c r="BF18" i="59"/>
  <c r="BF19" i="59"/>
  <c r="BF20" i="59"/>
  <c r="BF21" i="59"/>
  <c r="BF22" i="59"/>
  <c r="BF23" i="59"/>
  <c r="BC4" i="59"/>
  <c r="BC5" i="59"/>
  <c r="BC6" i="59"/>
  <c r="BC7" i="59"/>
  <c r="BC8" i="59"/>
  <c r="BC9" i="59"/>
  <c r="BC10" i="59"/>
  <c r="BC11" i="59"/>
  <c r="BC12" i="59"/>
  <c r="BC13" i="59"/>
  <c r="BC14" i="59"/>
  <c r="BC15" i="59"/>
  <c r="BC16" i="59"/>
  <c r="BC17" i="59"/>
  <c r="BC18" i="59"/>
  <c r="BC19" i="59"/>
  <c r="BC20" i="59"/>
  <c r="BC21" i="59"/>
  <c r="BC22" i="59"/>
  <c r="BC23" i="59"/>
  <c r="AZ4" i="59"/>
  <c r="AZ5" i="59"/>
  <c r="AZ6" i="59"/>
  <c r="AZ7" i="59"/>
  <c r="AZ8" i="59"/>
  <c r="AZ9" i="59"/>
  <c r="AZ10" i="59"/>
  <c r="AZ11" i="59"/>
  <c r="AZ12" i="59"/>
  <c r="AZ13" i="59"/>
  <c r="AZ14" i="59"/>
  <c r="AZ15" i="59"/>
  <c r="AZ16" i="59"/>
  <c r="AZ17" i="59"/>
  <c r="AZ18" i="59"/>
  <c r="AZ19" i="59"/>
  <c r="AZ20" i="59"/>
  <c r="AZ21" i="59"/>
  <c r="AZ22" i="59"/>
  <c r="AZ23" i="59"/>
  <c r="AW4" i="59"/>
  <c r="AW5" i="59"/>
  <c r="AW6" i="59"/>
  <c r="AW7" i="59"/>
  <c r="AW8" i="59"/>
  <c r="AW9" i="59"/>
  <c r="AW10" i="59"/>
  <c r="AW11" i="59"/>
  <c r="AW12" i="59"/>
  <c r="AW13" i="59"/>
  <c r="AW14" i="59"/>
  <c r="AW15" i="59"/>
  <c r="AW16" i="59"/>
  <c r="AW17" i="59"/>
  <c r="AW18" i="59"/>
  <c r="AW19" i="59"/>
  <c r="AW20" i="59"/>
  <c r="AW21" i="59"/>
  <c r="AW22" i="59"/>
  <c r="AW23" i="59"/>
  <c r="AT4" i="59"/>
  <c r="AT5" i="59"/>
  <c r="AT6" i="59"/>
  <c r="AT7" i="59"/>
  <c r="AT8" i="59"/>
  <c r="AT9" i="59"/>
  <c r="AT10" i="59"/>
  <c r="AT11" i="59"/>
  <c r="AT12" i="59"/>
  <c r="AT13" i="59"/>
  <c r="AT14" i="59"/>
  <c r="AT15" i="59"/>
  <c r="AT16" i="59"/>
  <c r="AT17" i="59"/>
  <c r="AT18" i="59"/>
  <c r="AT19" i="59"/>
  <c r="AT20" i="59"/>
  <c r="AT21" i="59"/>
  <c r="AT22" i="59"/>
  <c r="AT23" i="59"/>
  <c r="AQ4" i="59"/>
  <c r="AQ5" i="59"/>
  <c r="AQ6" i="59"/>
  <c r="AQ7" i="59"/>
  <c r="AQ8" i="59"/>
  <c r="AQ9" i="59"/>
  <c r="AQ10" i="59"/>
  <c r="AQ11" i="59"/>
  <c r="AQ12" i="59"/>
  <c r="AQ13" i="59"/>
  <c r="AQ14" i="59"/>
  <c r="AQ15" i="59"/>
  <c r="AQ16" i="59"/>
  <c r="AQ17" i="59"/>
  <c r="AQ18" i="59"/>
  <c r="AQ19" i="59"/>
  <c r="AQ20" i="59"/>
  <c r="AQ21" i="59"/>
  <c r="AQ22" i="59"/>
  <c r="AQ23" i="59"/>
  <c r="AN4" i="59"/>
  <c r="AN5" i="59"/>
  <c r="AN6" i="59"/>
  <c r="AN7" i="59"/>
  <c r="AN8" i="59"/>
  <c r="AN9" i="59"/>
  <c r="AN10" i="59"/>
  <c r="AN11" i="59"/>
  <c r="AN12" i="59"/>
  <c r="AN13" i="59"/>
  <c r="AN14" i="59"/>
  <c r="AN15" i="59"/>
  <c r="AN16" i="59"/>
  <c r="AN17" i="59"/>
  <c r="AN18" i="59"/>
  <c r="AN19" i="59"/>
  <c r="AN20" i="59"/>
  <c r="AN21" i="59"/>
  <c r="AN22" i="59"/>
  <c r="AN23" i="59"/>
  <c r="AK4" i="59"/>
  <c r="AK5" i="59"/>
  <c r="AK6" i="59"/>
  <c r="AK7" i="59"/>
  <c r="AK8" i="59"/>
  <c r="AK9" i="59"/>
  <c r="AK10" i="59"/>
  <c r="AK11" i="59"/>
  <c r="AK12" i="59"/>
  <c r="AK13" i="59"/>
  <c r="AK14" i="59"/>
  <c r="AK15" i="59"/>
  <c r="AK16" i="59"/>
  <c r="AK17" i="59"/>
  <c r="AK18" i="59"/>
  <c r="AK19" i="59"/>
  <c r="AK20" i="59"/>
  <c r="AK21" i="59"/>
  <c r="AK22" i="59"/>
  <c r="AK23" i="59"/>
  <c r="AH4" i="59"/>
  <c r="AH5" i="59"/>
  <c r="AH6" i="59"/>
  <c r="AH7" i="59"/>
  <c r="AH8" i="59"/>
  <c r="AH9" i="59"/>
  <c r="AH10" i="59"/>
  <c r="AH11" i="59"/>
  <c r="AH12" i="59"/>
  <c r="AH13" i="59"/>
  <c r="AH14" i="59"/>
  <c r="AH15" i="59"/>
  <c r="AH16" i="59"/>
  <c r="AH17" i="59"/>
  <c r="AH18" i="59"/>
  <c r="AH19" i="59"/>
  <c r="AH20" i="59"/>
  <c r="AH21" i="59"/>
  <c r="AH22" i="59"/>
  <c r="AH23" i="59"/>
  <c r="AE4" i="59"/>
  <c r="AE5" i="59"/>
  <c r="AE6" i="59"/>
  <c r="AE7" i="59"/>
  <c r="AE8" i="59"/>
  <c r="AE9" i="59"/>
  <c r="AE10" i="59"/>
  <c r="AE11" i="59"/>
  <c r="AE12" i="59"/>
  <c r="AE13" i="59"/>
  <c r="AE14" i="59"/>
  <c r="AE15" i="59"/>
  <c r="AE16" i="59"/>
  <c r="AE17" i="59"/>
  <c r="AE18" i="59"/>
  <c r="AE19" i="59"/>
  <c r="AE20" i="59"/>
  <c r="AE21" i="59"/>
  <c r="AE22" i="59"/>
  <c r="AE23" i="59"/>
  <c r="AB4" i="59"/>
  <c r="AB5" i="59"/>
  <c r="AB6" i="59"/>
  <c r="AB7" i="59"/>
  <c r="AB8" i="59"/>
  <c r="AB9" i="59"/>
  <c r="AB10" i="59"/>
  <c r="AB11" i="59"/>
  <c r="AB12" i="59"/>
  <c r="AB13" i="59"/>
  <c r="AB14" i="59"/>
  <c r="AB15" i="59"/>
  <c r="AB16" i="59"/>
  <c r="AB17" i="59"/>
  <c r="AB18" i="59"/>
  <c r="AB19" i="59"/>
  <c r="AB20" i="59"/>
  <c r="AB21" i="59"/>
  <c r="AB22" i="59"/>
  <c r="AB23" i="59"/>
  <c r="Y4" i="59"/>
  <c r="Y5" i="59"/>
  <c r="Y6" i="59"/>
  <c r="Y7" i="59"/>
  <c r="Y8" i="59"/>
  <c r="Y9" i="59"/>
  <c r="Y10" i="59"/>
  <c r="Y11" i="59"/>
  <c r="Y12" i="59"/>
  <c r="Y13" i="59"/>
  <c r="Y14" i="59"/>
  <c r="Y15" i="59"/>
  <c r="Y16" i="59"/>
  <c r="Y17" i="59"/>
  <c r="Y18" i="59"/>
  <c r="Y19" i="59"/>
  <c r="Y20" i="59"/>
  <c r="Y21" i="59"/>
  <c r="Y22" i="59"/>
  <c r="Y23" i="59"/>
  <c r="V4" i="59"/>
  <c r="V5" i="59"/>
  <c r="V6" i="59"/>
  <c r="V7" i="59"/>
  <c r="V8" i="59"/>
  <c r="V9" i="59"/>
  <c r="V10" i="59"/>
  <c r="V11" i="59"/>
  <c r="V12" i="59"/>
  <c r="V13" i="59"/>
  <c r="V14" i="59"/>
  <c r="V15" i="59"/>
  <c r="V16" i="59"/>
  <c r="V17" i="59"/>
  <c r="V18" i="59"/>
  <c r="V19" i="59"/>
  <c r="V20" i="59"/>
  <c r="V21" i="59"/>
  <c r="V22" i="59"/>
  <c r="V23" i="59"/>
  <c r="S4" i="59"/>
  <c r="S5" i="59"/>
  <c r="S6" i="59"/>
  <c r="S7" i="59"/>
  <c r="S8" i="59"/>
  <c r="S9" i="59"/>
  <c r="S10" i="59"/>
  <c r="S11" i="59"/>
  <c r="S12" i="59"/>
  <c r="S13" i="59"/>
  <c r="S14" i="59"/>
  <c r="S15" i="59"/>
  <c r="S16" i="59"/>
  <c r="S17" i="59"/>
  <c r="S18" i="59"/>
  <c r="S19" i="59"/>
  <c r="S20" i="59"/>
  <c r="S21" i="59"/>
  <c r="S22" i="59"/>
  <c r="S23" i="59"/>
  <c r="P4" i="59"/>
  <c r="P5" i="59"/>
  <c r="P6" i="59"/>
  <c r="P7" i="59"/>
  <c r="P8" i="59"/>
  <c r="P9" i="59"/>
  <c r="P10" i="59"/>
  <c r="P11" i="59"/>
  <c r="P12" i="59"/>
  <c r="P13" i="59"/>
  <c r="P14" i="59"/>
  <c r="P15" i="59"/>
  <c r="P16" i="59"/>
  <c r="P17" i="59"/>
  <c r="P18" i="59"/>
  <c r="P19" i="59"/>
  <c r="P20" i="59"/>
  <c r="P21" i="59"/>
  <c r="P22" i="59"/>
  <c r="P23" i="59"/>
  <c r="M4" i="59"/>
  <c r="M5" i="59"/>
  <c r="M6" i="59"/>
  <c r="M7" i="59"/>
  <c r="M8" i="59"/>
  <c r="M9" i="59"/>
  <c r="M10" i="59"/>
  <c r="M11" i="59"/>
  <c r="M12" i="59"/>
  <c r="M13" i="59"/>
  <c r="M14" i="59"/>
  <c r="M15" i="59"/>
  <c r="M16" i="59"/>
  <c r="M17" i="59"/>
  <c r="M18" i="59"/>
  <c r="M19" i="59"/>
  <c r="M20" i="59"/>
  <c r="M21" i="59"/>
  <c r="M22" i="59"/>
  <c r="M23" i="59"/>
  <c r="J4" i="59"/>
  <c r="J5" i="59"/>
  <c r="J6" i="59"/>
  <c r="J7" i="59"/>
  <c r="J8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G4" i="59"/>
  <c r="G5" i="59"/>
  <c r="G6" i="59"/>
  <c r="G7" i="59"/>
  <c r="G8" i="59"/>
  <c r="G9" i="59"/>
  <c r="G10" i="59"/>
  <c r="G11" i="59"/>
  <c r="G12" i="59"/>
  <c r="G13" i="59"/>
  <c r="G14" i="59"/>
  <c r="G15" i="59"/>
  <c r="G16" i="59"/>
  <c r="G17" i="59"/>
  <c r="G18" i="59"/>
  <c r="G19" i="59"/>
  <c r="G20" i="59"/>
  <c r="G21" i="59"/>
  <c r="G22" i="59"/>
  <c r="G23" i="59"/>
  <c r="D4" i="59"/>
  <c r="D5" i="59"/>
  <c r="D6" i="59"/>
  <c r="D7" i="59"/>
  <c r="D8" i="59"/>
  <c r="D9" i="59"/>
  <c r="D10" i="59"/>
  <c r="D11" i="59"/>
  <c r="D12" i="59"/>
  <c r="D13" i="59"/>
  <c r="D14" i="59"/>
  <c r="D15" i="59"/>
  <c r="D16" i="59"/>
  <c r="D17" i="59"/>
  <c r="D18" i="59"/>
  <c r="D19" i="59"/>
  <c r="D20" i="59"/>
  <c r="D21" i="59"/>
  <c r="D22" i="59"/>
  <c r="D23" i="59"/>
  <c r="D3" i="59"/>
  <c r="G3" i="59"/>
  <c r="J3" i="59"/>
  <c r="M3" i="59"/>
  <c r="P3" i="59"/>
  <c r="S3" i="59"/>
  <c r="V3" i="59"/>
  <c r="Y3" i="59"/>
  <c r="AB3" i="59"/>
  <c r="AE3" i="59"/>
  <c r="AH3" i="59"/>
  <c r="AK3" i="59"/>
  <c r="AN3" i="59"/>
  <c r="AQ3" i="59"/>
  <c r="AT3" i="59"/>
  <c r="AW3" i="59"/>
  <c r="BF3" i="59"/>
  <c r="BC3" i="59"/>
  <c r="AZ3" i="59"/>
  <c r="V38" i="58"/>
  <c r="U38" i="58"/>
  <c r="T38" i="58"/>
  <c r="S38" i="58"/>
  <c r="R38" i="58"/>
  <c r="Q38" i="58"/>
  <c r="P38" i="58"/>
  <c r="O38" i="58"/>
  <c r="N38" i="58"/>
  <c r="M38" i="58"/>
  <c r="L38" i="58"/>
  <c r="K38" i="58"/>
  <c r="J38" i="58"/>
  <c r="I38" i="58"/>
  <c r="H38" i="58"/>
  <c r="G38" i="58"/>
  <c r="F38" i="58"/>
  <c r="E38" i="58"/>
  <c r="D38" i="58"/>
  <c r="C38" i="58"/>
  <c r="B38" i="58"/>
  <c r="V37" i="58"/>
  <c r="U37" i="58"/>
  <c r="T37" i="58"/>
  <c r="S37" i="58"/>
  <c r="R37" i="58"/>
  <c r="Q37" i="58"/>
  <c r="P37" i="58"/>
  <c r="O37" i="58"/>
  <c r="N37" i="58"/>
  <c r="M37" i="58"/>
  <c r="L37" i="58"/>
  <c r="K37" i="58"/>
  <c r="J37" i="58"/>
  <c r="I37" i="58"/>
  <c r="H37" i="58"/>
  <c r="G37" i="58"/>
  <c r="W37" i="58" s="1"/>
  <c r="X37" i="58" s="1"/>
  <c r="Z37" i="58" s="1"/>
  <c r="F37" i="58"/>
  <c r="E37" i="58"/>
  <c r="D37" i="58"/>
  <c r="C37" i="58"/>
  <c r="B37" i="58"/>
  <c r="V36" i="58"/>
  <c r="U36" i="58"/>
  <c r="T36" i="58"/>
  <c r="S36" i="58"/>
  <c r="R36" i="58"/>
  <c r="Q36" i="58"/>
  <c r="P36" i="58"/>
  <c r="O36" i="58"/>
  <c r="N36" i="58"/>
  <c r="M36" i="58"/>
  <c r="L36" i="58"/>
  <c r="K36" i="58"/>
  <c r="J36" i="58"/>
  <c r="I36" i="58"/>
  <c r="H36" i="58"/>
  <c r="G36" i="58"/>
  <c r="W36" i="58" s="1"/>
  <c r="X36" i="58" s="1"/>
  <c r="Z36" i="58" s="1"/>
  <c r="F36" i="58"/>
  <c r="E36" i="58"/>
  <c r="D36" i="58"/>
  <c r="C36" i="58"/>
  <c r="B36" i="58"/>
  <c r="V35" i="58"/>
  <c r="U35" i="58"/>
  <c r="T35" i="58"/>
  <c r="S35" i="58"/>
  <c r="R35" i="58"/>
  <c r="Q35" i="58"/>
  <c r="P35" i="58"/>
  <c r="O35" i="58"/>
  <c r="N35" i="58"/>
  <c r="M35" i="58"/>
  <c r="L35" i="58"/>
  <c r="K35" i="58"/>
  <c r="J35" i="58"/>
  <c r="I35" i="58"/>
  <c r="H35" i="58"/>
  <c r="G35" i="58"/>
  <c r="W35" i="58" s="1"/>
  <c r="X35" i="58" s="1"/>
  <c r="Z35" i="58" s="1"/>
  <c r="F35" i="58"/>
  <c r="E35" i="58"/>
  <c r="D35" i="58"/>
  <c r="C35" i="58"/>
  <c r="B35" i="58"/>
  <c r="V34" i="58"/>
  <c r="U34" i="58"/>
  <c r="T34" i="58"/>
  <c r="S34" i="58"/>
  <c r="R34" i="58"/>
  <c r="Q34" i="58"/>
  <c r="P34" i="58"/>
  <c r="O34" i="58"/>
  <c r="N34" i="58"/>
  <c r="M34" i="58"/>
  <c r="L34" i="58"/>
  <c r="K34" i="58"/>
  <c r="J34" i="58"/>
  <c r="I34" i="58"/>
  <c r="H34" i="58"/>
  <c r="G34" i="58"/>
  <c r="W34" i="58" s="1"/>
  <c r="X34" i="58" s="1"/>
  <c r="Z34" i="58" s="1"/>
  <c r="F34" i="58"/>
  <c r="E34" i="58"/>
  <c r="D34" i="58"/>
  <c r="C34" i="58"/>
  <c r="B34" i="58"/>
  <c r="V33" i="58"/>
  <c r="U33" i="58"/>
  <c r="T33" i="58"/>
  <c r="S33" i="58"/>
  <c r="R33" i="58"/>
  <c r="Q33" i="58"/>
  <c r="P33" i="58"/>
  <c r="O33" i="58"/>
  <c r="N33" i="58"/>
  <c r="M33" i="58"/>
  <c r="L33" i="58"/>
  <c r="K33" i="58"/>
  <c r="J33" i="58"/>
  <c r="I33" i="58"/>
  <c r="H33" i="58"/>
  <c r="G33" i="58"/>
  <c r="W33" i="58" s="1"/>
  <c r="X33" i="58" s="1"/>
  <c r="Z33" i="58" s="1"/>
  <c r="F33" i="58"/>
  <c r="E33" i="58"/>
  <c r="D33" i="58"/>
  <c r="C33" i="58"/>
  <c r="B33" i="58"/>
  <c r="V32" i="58"/>
  <c r="U32" i="58"/>
  <c r="T32" i="58"/>
  <c r="S32" i="58"/>
  <c r="R32" i="58"/>
  <c r="Q32" i="58"/>
  <c r="P32" i="58"/>
  <c r="O32" i="58"/>
  <c r="N32" i="58"/>
  <c r="M32" i="58"/>
  <c r="L32" i="58"/>
  <c r="K32" i="58"/>
  <c r="J32" i="58"/>
  <c r="I32" i="58"/>
  <c r="H32" i="58"/>
  <c r="G32" i="58"/>
  <c r="W32" i="58" s="1"/>
  <c r="X32" i="58" s="1"/>
  <c r="Z32" i="58" s="1"/>
  <c r="F32" i="58"/>
  <c r="E32" i="58"/>
  <c r="D32" i="58"/>
  <c r="C32" i="58"/>
  <c r="B32" i="58"/>
  <c r="V31" i="58"/>
  <c r="U31" i="58"/>
  <c r="T31" i="58"/>
  <c r="S31" i="58"/>
  <c r="R31" i="58"/>
  <c r="Q31" i="58"/>
  <c r="P31" i="58"/>
  <c r="O31" i="58"/>
  <c r="N31" i="58"/>
  <c r="M31" i="58"/>
  <c r="L31" i="58"/>
  <c r="K31" i="58"/>
  <c r="J31" i="58"/>
  <c r="I31" i="58"/>
  <c r="H31" i="58"/>
  <c r="G31" i="58"/>
  <c r="W31" i="58" s="1"/>
  <c r="X31" i="58" s="1"/>
  <c r="Z31" i="58" s="1"/>
  <c r="F31" i="58"/>
  <c r="E31" i="58"/>
  <c r="D31" i="58"/>
  <c r="C31" i="58"/>
  <c r="B31" i="58"/>
  <c r="V30" i="58"/>
  <c r="U30" i="58"/>
  <c r="T30" i="58"/>
  <c r="S30" i="58"/>
  <c r="R30" i="58"/>
  <c r="Q30" i="58"/>
  <c r="P30" i="58"/>
  <c r="O30" i="58"/>
  <c r="N30" i="58"/>
  <c r="M30" i="58"/>
  <c r="L30" i="58"/>
  <c r="K30" i="58"/>
  <c r="J30" i="58"/>
  <c r="I30" i="58"/>
  <c r="H30" i="58"/>
  <c r="G30" i="58"/>
  <c r="W30" i="58" s="1"/>
  <c r="X30" i="58" s="1"/>
  <c r="Z30" i="58" s="1"/>
  <c r="F30" i="58"/>
  <c r="E30" i="58"/>
  <c r="D30" i="58"/>
  <c r="C30" i="58"/>
  <c r="B30" i="58"/>
  <c r="V29" i="58"/>
  <c r="U29" i="58"/>
  <c r="T29" i="58"/>
  <c r="S29" i="58"/>
  <c r="R29" i="58"/>
  <c r="Q29" i="58"/>
  <c r="P29" i="58"/>
  <c r="O29" i="58"/>
  <c r="N29" i="58"/>
  <c r="M29" i="58"/>
  <c r="L29" i="58"/>
  <c r="K29" i="58"/>
  <c r="J29" i="58"/>
  <c r="I29" i="58"/>
  <c r="H29" i="58"/>
  <c r="G29" i="58"/>
  <c r="W29" i="58" s="1"/>
  <c r="X29" i="58" s="1"/>
  <c r="Z29" i="58" s="1"/>
  <c r="F29" i="58"/>
  <c r="E29" i="58"/>
  <c r="D29" i="58"/>
  <c r="C29" i="58"/>
  <c r="B29" i="58"/>
  <c r="V28" i="58"/>
  <c r="U28" i="58"/>
  <c r="T28" i="58"/>
  <c r="S28" i="58"/>
  <c r="R28" i="58"/>
  <c r="Q28" i="58"/>
  <c r="P28" i="58"/>
  <c r="O28" i="58"/>
  <c r="N28" i="58"/>
  <c r="M28" i="58"/>
  <c r="L28" i="58"/>
  <c r="K28" i="58"/>
  <c r="J28" i="58"/>
  <c r="I28" i="58"/>
  <c r="H28" i="58"/>
  <c r="G28" i="58"/>
  <c r="W28" i="58" s="1"/>
  <c r="X28" i="58" s="1"/>
  <c r="Z28" i="58" s="1"/>
  <c r="F28" i="58"/>
  <c r="E28" i="58"/>
  <c r="D28" i="58"/>
  <c r="C28" i="58"/>
  <c r="B28" i="58"/>
  <c r="V27" i="58"/>
  <c r="U27" i="58"/>
  <c r="T27" i="58"/>
  <c r="S27" i="58"/>
  <c r="R27" i="58"/>
  <c r="Q27" i="58"/>
  <c r="P27" i="58"/>
  <c r="O27" i="58"/>
  <c r="N27" i="58"/>
  <c r="M27" i="58"/>
  <c r="L27" i="58"/>
  <c r="K27" i="58"/>
  <c r="J27" i="58"/>
  <c r="I27" i="58"/>
  <c r="H27" i="58"/>
  <c r="G27" i="58"/>
  <c r="W27" i="58" s="1"/>
  <c r="X27" i="58" s="1"/>
  <c r="Z27" i="58" s="1"/>
  <c r="F27" i="58"/>
  <c r="E27" i="58"/>
  <c r="D27" i="58"/>
  <c r="C27" i="58"/>
  <c r="B27" i="58"/>
  <c r="V26" i="58"/>
  <c r="U26" i="58"/>
  <c r="T26" i="58"/>
  <c r="S26" i="58"/>
  <c r="R26" i="58"/>
  <c r="Q26" i="58"/>
  <c r="P26" i="58"/>
  <c r="O26" i="58"/>
  <c r="N26" i="58"/>
  <c r="M26" i="58"/>
  <c r="L26" i="58"/>
  <c r="K26" i="58"/>
  <c r="J26" i="58"/>
  <c r="I26" i="58"/>
  <c r="H26" i="58"/>
  <c r="G26" i="58"/>
  <c r="W26" i="58" s="1"/>
  <c r="X26" i="58" s="1"/>
  <c r="Z26" i="58" s="1"/>
  <c r="F26" i="58"/>
  <c r="E26" i="58"/>
  <c r="D26" i="58"/>
  <c r="C26" i="58"/>
  <c r="B26" i="58"/>
  <c r="V25" i="58"/>
  <c r="U25" i="58"/>
  <c r="T25" i="58"/>
  <c r="S25" i="58"/>
  <c r="R25" i="58"/>
  <c r="Q25" i="58"/>
  <c r="P25" i="58"/>
  <c r="O25" i="58"/>
  <c r="N25" i="58"/>
  <c r="M25" i="58"/>
  <c r="L25" i="58"/>
  <c r="K25" i="58"/>
  <c r="J25" i="58"/>
  <c r="I25" i="58"/>
  <c r="H25" i="58"/>
  <c r="G25" i="58"/>
  <c r="W25" i="58" s="1"/>
  <c r="X25" i="58" s="1"/>
  <c r="Z25" i="58" s="1"/>
  <c r="F25" i="58"/>
  <c r="E25" i="58"/>
  <c r="D25" i="58"/>
  <c r="C25" i="58"/>
  <c r="B25" i="58"/>
  <c r="Y24" i="58"/>
  <c r="V24" i="58"/>
  <c r="U24" i="58"/>
  <c r="T24" i="58"/>
  <c r="S24" i="58"/>
  <c r="R24" i="58"/>
  <c r="Q24" i="58"/>
  <c r="P24" i="58"/>
  <c r="O24" i="58"/>
  <c r="N24" i="58"/>
  <c r="M24" i="58"/>
  <c r="L24" i="58"/>
  <c r="K24" i="58"/>
  <c r="J24" i="58"/>
  <c r="I24" i="58"/>
  <c r="H24" i="58"/>
  <c r="G24" i="58"/>
  <c r="F24" i="58"/>
  <c r="E24" i="58"/>
  <c r="D24" i="58"/>
  <c r="C24" i="58"/>
  <c r="B24" i="58"/>
  <c r="W24" i="58" s="1"/>
  <c r="X24" i="58" s="1"/>
  <c r="Y23" i="58"/>
  <c r="V23" i="58"/>
  <c r="U23" i="58"/>
  <c r="T23" i="58"/>
  <c r="S23" i="58"/>
  <c r="R23" i="58"/>
  <c r="Q23" i="58"/>
  <c r="P23" i="58"/>
  <c r="O23" i="58"/>
  <c r="N23" i="58"/>
  <c r="M23" i="58"/>
  <c r="L23" i="58"/>
  <c r="K23" i="58"/>
  <c r="J23" i="58"/>
  <c r="I23" i="58"/>
  <c r="H23" i="58"/>
  <c r="G23" i="58"/>
  <c r="F23" i="58"/>
  <c r="E23" i="58"/>
  <c r="D23" i="58"/>
  <c r="C23" i="58"/>
  <c r="B23" i="58"/>
  <c r="W23" i="58" s="1"/>
  <c r="X23" i="58" s="1"/>
  <c r="Y22" i="58"/>
  <c r="V22" i="58"/>
  <c r="U22" i="58"/>
  <c r="T22" i="58"/>
  <c r="S22" i="58"/>
  <c r="R22" i="58"/>
  <c r="Q22" i="58"/>
  <c r="P22" i="58"/>
  <c r="O22" i="58"/>
  <c r="N22" i="58"/>
  <c r="M22" i="58"/>
  <c r="L22" i="58"/>
  <c r="K22" i="58"/>
  <c r="J22" i="58"/>
  <c r="I22" i="58"/>
  <c r="H22" i="58"/>
  <c r="G22" i="58"/>
  <c r="F22" i="58"/>
  <c r="E22" i="58"/>
  <c r="D22" i="58"/>
  <c r="C22" i="58"/>
  <c r="B22" i="58"/>
  <c r="Z21" i="58"/>
  <c r="Y21" i="58"/>
  <c r="V21" i="58"/>
  <c r="U21" i="58"/>
  <c r="T21" i="58"/>
  <c r="S21" i="58"/>
  <c r="R21" i="58"/>
  <c r="Q21" i="58"/>
  <c r="P21" i="58"/>
  <c r="O21" i="58"/>
  <c r="N21" i="58"/>
  <c r="M21" i="58"/>
  <c r="L21" i="58"/>
  <c r="K21" i="58"/>
  <c r="J21" i="58"/>
  <c r="I21" i="58"/>
  <c r="H21" i="58"/>
  <c r="G21" i="58"/>
  <c r="F21" i="58"/>
  <c r="E21" i="58"/>
  <c r="D21" i="58"/>
  <c r="C21" i="58"/>
  <c r="B21" i="58"/>
  <c r="W21" i="58" s="1"/>
  <c r="X21" i="58" s="1"/>
  <c r="Y20" i="58"/>
  <c r="V20" i="58"/>
  <c r="U20" i="58"/>
  <c r="T20" i="58"/>
  <c r="S20" i="58"/>
  <c r="R20" i="58"/>
  <c r="Q20" i="58"/>
  <c r="P20" i="58"/>
  <c r="O20" i="58"/>
  <c r="N20" i="58"/>
  <c r="M20" i="58"/>
  <c r="L20" i="58"/>
  <c r="K20" i="58"/>
  <c r="J20" i="58"/>
  <c r="I20" i="58"/>
  <c r="H20" i="58"/>
  <c r="G20" i="58"/>
  <c r="F20" i="58"/>
  <c r="E20" i="58"/>
  <c r="D20" i="58"/>
  <c r="C20" i="58"/>
  <c r="B20" i="58"/>
  <c r="Y19" i="58"/>
  <c r="V19" i="58"/>
  <c r="U19" i="58"/>
  <c r="T19" i="58"/>
  <c r="S19" i="58"/>
  <c r="R19" i="58"/>
  <c r="Q19" i="58"/>
  <c r="P19" i="58"/>
  <c r="O19" i="58"/>
  <c r="N19" i="58"/>
  <c r="M19" i="58"/>
  <c r="L19" i="58"/>
  <c r="K19" i="58"/>
  <c r="J19" i="58"/>
  <c r="I19" i="58"/>
  <c r="H19" i="58"/>
  <c r="G19" i="58"/>
  <c r="F19" i="58"/>
  <c r="E19" i="58"/>
  <c r="D19" i="58"/>
  <c r="W19" i="58" s="1"/>
  <c r="X19" i="58" s="1"/>
  <c r="C19" i="58"/>
  <c r="B19" i="58"/>
  <c r="Y18" i="58"/>
  <c r="V18" i="58"/>
  <c r="U18" i="58"/>
  <c r="T18" i="58"/>
  <c r="S18" i="58"/>
  <c r="R18" i="58"/>
  <c r="Q18" i="58"/>
  <c r="P18" i="58"/>
  <c r="O18" i="58"/>
  <c r="N18" i="58"/>
  <c r="M18" i="58"/>
  <c r="L18" i="58"/>
  <c r="K18" i="58"/>
  <c r="J18" i="58"/>
  <c r="I18" i="58"/>
  <c r="H18" i="58"/>
  <c r="G18" i="58"/>
  <c r="F18" i="58"/>
  <c r="E18" i="58"/>
  <c r="W18" i="58" s="1"/>
  <c r="X18" i="58" s="1"/>
  <c r="D18" i="58"/>
  <c r="C18" i="58"/>
  <c r="B18" i="58"/>
  <c r="Y17" i="58"/>
  <c r="V17" i="58"/>
  <c r="U17" i="58"/>
  <c r="T17" i="58"/>
  <c r="S17" i="58"/>
  <c r="R17" i="58"/>
  <c r="Q17" i="58"/>
  <c r="P17" i="58"/>
  <c r="O17" i="58"/>
  <c r="N17" i="58"/>
  <c r="N12" i="58" s="1"/>
  <c r="N11" i="58" s="1"/>
  <c r="N8" i="58" s="1"/>
  <c r="M17" i="58"/>
  <c r="L17" i="58"/>
  <c r="K17" i="58"/>
  <c r="J17" i="58"/>
  <c r="I17" i="58"/>
  <c r="H17" i="58"/>
  <c r="G17" i="58"/>
  <c r="F17" i="58"/>
  <c r="F12" i="58" s="1"/>
  <c r="F11" i="58" s="1"/>
  <c r="F8" i="58" s="1"/>
  <c r="E17" i="58"/>
  <c r="D17" i="58"/>
  <c r="C17" i="58"/>
  <c r="B17" i="58"/>
  <c r="Y16" i="58"/>
  <c r="V16" i="58"/>
  <c r="U16" i="58"/>
  <c r="T16" i="58"/>
  <c r="S16" i="58"/>
  <c r="R16" i="58"/>
  <c r="Q16" i="58"/>
  <c r="P16" i="58"/>
  <c r="O16" i="58"/>
  <c r="O12" i="58" s="1"/>
  <c r="O11" i="58" s="1"/>
  <c r="N16" i="58"/>
  <c r="M16" i="58"/>
  <c r="L16" i="58"/>
  <c r="K16" i="58"/>
  <c r="J16" i="58"/>
  <c r="I16" i="58"/>
  <c r="H16" i="58"/>
  <c r="G16" i="58"/>
  <c r="G12" i="58" s="1"/>
  <c r="G11" i="58" s="1"/>
  <c r="F16" i="58"/>
  <c r="E16" i="58"/>
  <c r="D16" i="58"/>
  <c r="C16" i="58"/>
  <c r="B16" i="58"/>
  <c r="Y15" i="58"/>
  <c r="V15" i="58"/>
  <c r="U15" i="58"/>
  <c r="T15" i="58"/>
  <c r="S15" i="58"/>
  <c r="R15" i="58"/>
  <c r="Q15" i="58"/>
  <c r="P15" i="58"/>
  <c r="P12" i="58" s="1"/>
  <c r="P11" i="58" s="1"/>
  <c r="O15" i="58"/>
  <c r="N15" i="58"/>
  <c r="M15" i="58"/>
  <c r="L15" i="58"/>
  <c r="K15" i="58"/>
  <c r="J15" i="58"/>
  <c r="I15" i="58"/>
  <c r="H15" i="58"/>
  <c r="H12" i="58" s="1"/>
  <c r="H11" i="58" s="1"/>
  <c r="G15" i="58"/>
  <c r="F15" i="58"/>
  <c r="E15" i="58"/>
  <c r="D15" i="58"/>
  <c r="C15" i="58"/>
  <c r="B15" i="58"/>
  <c r="Y14" i="58"/>
  <c r="Y12" i="58" s="1"/>
  <c r="V14" i="58"/>
  <c r="U14" i="58"/>
  <c r="T14" i="58"/>
  <c r="S14" i="58"/>
  <c r="R14" i="58"/>
  <c r="Q14" i="58"/>
  <c r="Q12" i="58" s="1"/>
  <c r="P14" i="58"/>
  <c r="O14" i="58"/>
  <c r="N14" i="58"/>
  <c r="M14" i="58"/>
  <c r="L14" i="58"/>
  <c r="K14" i="58"/>
  <c r="J14" i="58"/>
  <c r="I14" i="58"/>
  <c r="I12" i="58" s="1"/>
  <c r="H14" i="58"/>
  <c r="G14" i="58"/>
  <c r="F14" i="58"/>
  <c r="E14" i="58"/>
  <c r="D14" i="58"/>
  <c r="C14" i="58"/>
  <c r="B14" i="58"/>
  <c r="Y13" i="58"/>
  <c r="V13" i="58"/>
  <c r="U13" i="58"/>
  <c r="T13" i="58"/>
  <c r="T12" i="58" s="1"/>
  <c r="T11" i="58" s="1"/>
  <c r="T8" i="58" s="1"/>
  <c r="S13" i="58"/>
  <c r="S12" i="58" s="1"/>
  <c r="S11" i="58" s="1"/>
  <c r="S8" i="58" s="1"/>
  <c r="R13" i="58"/>
  <c r="R12" i="58" s="1"/>
  <c r="R11" i="58" s="1"/>
  <c r="R8" i="58" s="1"/>
  <c r="Q13" i="58"/>
  <c r="P13" i="58"/>
  <c r="O13" i="58"/>
  <c r="N13" i="58"/>
  <c r="M13" i="58"/>
  <c r="L13" i="58"/>
  <c r="L12" i="58" s="1"/>
  <c r="L11" i="58" s="1"/>
  <c r="L8" i="58" s="1"/>
  <c r="K13" i="58"/>
  <c r="J13" i="58"/>
  <c r="J12" i="58" s="1"/>
  <c r="J11" i="58" s="1"/>
  <c r="J8" i="58" s="1"/>
  <c r="I13" i="58"/>
  <c r="H13" i="58"/>
  <c r="G13" i="58"/>
  <c r="F13" i="58"/>
  <c r="E13" i="58"/>
  <c r="D13" i="58"/>
  <c r="C13" i="58"/>
  <c r="B13" i="58"/>
  <c r="U12" i="58"/>
  <c r="U11" i="58" s="1"/>
  <c r="U8" i="58" s="1"/>
  <c r="M12" i="58"/>
  <c r="M11" i="58" s="1"/>
  <c r="M8" i="58" s="1"/>
  <c r="K12" i="58"/>
  <c r="K11" i="58" s="1"/>
  <c r="K8" i="58" s="1"/>
  <c r="E12" i="58"/>
  <c r="E11" i="58" s="1"/>
  <c r="E8" i="58" s="1"/>
  <c r="D12" i="58"/>
  <c r="D11" i="58" s="1"/>
  <c r="D8" i="58" s="1"/>
  <c r="C12" i="58"/>
  <c r="Q11" i="58"/>
  <c r="Q8" i="58" s="1"/>
  <c r="I11" i="58"/>
  <c r="C11" i="58"/>
  <c r="C8" i="58" s="1"/>
  <c r="P8" i="58"/>
  <c r="O8" i="58"/>
  <c r="I8" i="58"/>
  <c r="H8" i="58"/>
  <c r="G8" i="58"/>
  <c r="D164" i="52"/>
  <c r="D129" i="52"/>
  <c r="D67" i="52"/>
  <c r="D62" i="52"/>
  <c r="V38" i="51"/>
  <c r="U38" i="51"/>
  <c r="T38" i="51"/>
  <c r="S38" i="51"/>
  <c r="R38" i="51"/>
  <c r="Q38" i="51"/>
  <c r="P38" i="51"/>
  <c r="O38" i="51"/>
  <c r="N38" i="51"/>
  <c r="M38" i="51"/>
  <c r="L38" i="51"/>
  <c r="K38" i="51"/>
  <c r="J38" i="51"/>
  <c r="I38" i="51"/>
  <c r="H38" i="51"/>
  <c r="G38" i="51"/>
  <c r="F38" i="51"/>
  <c r="E38" i="51"/>
  <c r="D38" i="51"/>
  <c r="C38" i="51"/>
  <c r="B38" i="51"/>
  <c r="V37" i="51"/>
  <c r="U37" i="51"/>
  <c r="T37" i="51"/>
  <c r="S37" i="51"/>
  <c r="R37" i="51"/>
  <c r="Q37" i="51"/>
  <c r="P37" i="51"/>
  <c r="O37" i="51"/>
  <c r="N37" i="51"/>
  <c r="M37" i="51"/>
  <c r="L37" i="51"/>
  <c r="K37" i="51"/>
  <c r="J37" i="51"/>
  <c r="I37" i="51"/>
  <c r="H37" i="51"/>
  <c r="G37" i="51"/>
  <c r="F37" i="51"/>
  <c r="E37" i="51"/>
  <c r="D37" i="51"/>
  <c r="C37" i="51"/>
  <c r="B37" i="51"/>
  <c r="V36" i="51"/>
  <c r="U36" i="51"/>
  <c r="T36" i="51"/>
  <c r="S36" i="51"/>
  <c r="R36" i="51"/>
  <c r="Q36" i="51"/>
  <c r="P36" i="51"/>
  <c r="O36" i="51"/>
  <c r="N36" i="51"/>
  <c r="M36" i="51"/>
  <c r="L36" i="51"/>
  <c r="K36" i="51"/>
  <c r="J36" i="51"/>
  <c r="I36" i="51"/>
  <c r="H36" i="51"/>
  <c r="G36" i="51"/>
  <c r="F36" i="51"/>
  <c r="E36" i="51"/>
  <c r="D36" i="51"/>
  <c r="C36" i="51"/>
  <c r="B36" i="51"/>
  <c r="V35" i="51"/>
  <c r="U35" i="51"/>
  <c r="T35" i="51"/>
  <c r="S35" i="51"/>
  <c r="R35" i="51"/>
  <c r="Q35" i="51"/>
  <c r="P35" i="51"/>
  <c r="O35" i="51"/>
  <c r="N35" i="51"/>
  <c r="M35" i="51"/>
  <c r="L35" i="51"/>
  <c r="K35" i="51"/>
  <c r="J35" i="51"/>
  <c r="I35" i="51"/>
  <c r="H35" i="51"/>
  <c r="G35" i="51"/>
  <c r="F35" i="51"/>
  <c r="E35" i="51"/>
  <c r="D35" i="51"/>
  <c r="C35" i="51"/>
  <c r="B35" i="51"/>
  <c r="V34" i="51"/>
  <c r="U34" i="51"/>
  <c r="T34" i="51"/>
  <c r="S34" i="51"/>
  <c r="R34" i="51"/>
  <c r="Q34" i="51"/>
  <c r="P34" i="51"/>
  <c r="O34" i="51"/>
  <c r="N34" i="51"/>
  <c r="M34" i="51"/>
  <c r="L34" i="51"/>
  <c r="K34" i="51"/>
  <c r="J34" i="51"/>
  <c r="I34" i="51"/>
  <c r="H34" i="51"/>
  <c r="G34" i="51"/>
  <c r="F34" i="51"/>
  <c r="E34" i="51"/>
  <c r="D34" i="51"/>
  <c r="C34" i="51"/>
  <c r="B34" i="51"/>
  <c r="V33" i="51"/>
  <c r="U33" i="51"/>
  <c r="T33" i="51"/>
  <c r="S33" i="51"/>
  <c r="R33" i="51"/>
  <c r="Q33" i="51"/>
  <c r="P33" i="51"/>
  <c r="O33" i="51"/>
  <c r="N33" i="51"/>
  <c r="M33" i="51"/>
  <c r="L33" i="51"/>
  <c r="K33" i="51"/>
  <c r="J33" i="51"/>
  <c r="I33" i="51"/>
  <c r="H33" i="51"/>
  <c r="G33" i="51"/>
  <c r="F33" i="51"/>
  <c r="E33" i="51"/>
  <c r="D33" i="51"/>
  <c r="C33" i="51"/>
  <c r="B33" i="51"/>
  <c r="V32" i="51"/>
  <c r="U32" i="51"/>
  <c r="T32" i="51"/>
  <c r="S32" i="51"/>
  <c r="R32" i="51"/>
  <c r="Q32" i="51"/>
  <c r="P32" i="51"/>
  <c r="O32" i="51"/>
  <c r="N32" i="51"/>
  <c r="M32" i="51"/>
  <c r="L32" i="51"/>
  <c r="K32" i="51"/>
  <c r="J32" i="51"/>
  <c r="I32" i="51"/>
  <c r="H32" i="51"/>
  <c r="G32" i="51"/>
  <c r="F32" i="51"/>
  <c r="E32" i="51"/>
  <c r="D32" i="51"/>
  <c r="C32" i="51"/>
  <c r="B32" i="51"/>
  <c r="V31" i="51"/>
  <c r="U31" i="51"/>
  <c r="T31" i="51"/>
  <c r="S31" i="51"/>
  <c r="R31" i="51"/>
  <c r="Q31" i="51"/>
  <c r="P31" i="51"/>
  <c r="O31" i="51"/>
  <c r="N31" i="51"/>
  <c r="M31" i="51"/>
  <c r="L31" i="51"/>
  <c r="K31" i="51"/>
  <c r="J31" i="51"/>
  <c r="I31" i="51"/>
  <c r="H31" i="51"/>
  <c r="G31" i="51"/>
  <c r="F31" i="51"/>
  <c r="E31" i="51"/>
  <c r="D31" i="51"/>
  <c r="C31" i="51"/>
  <c r="B31" i="51"/>
  <c r="V30" i="51"/>
  <c r="U30" i="51"/>
  <c r="T30" i="51"/>
  <c r="S30" i="51"/>
  <c r="R30" i="51"/>
  <c r="Q30" i="51"/>
  <c r="P30" i="51"/>
  <c r="O30" i="51"/>
  <c r="N30" i="51"/>
  <c r="M30" i="51"/>
  <c r="L30" i="51"/>
  <c r="K30" i="51"/>
  <c r="J30" i="51"/>
  <c r="I30" i="51"/>
  <c r="H30" i="51"/>
  <c r="G30" i="51"/>
  <c r="F30" i="51"/>
  <c r="E30" i="51"/>
  <c r="D30" i="51"/>
  <c r="C30" i="51"/>
  <c r="B30" i="51"/>
  <c r="V29" i="51"/>
  <c r="U29" i="51"/>
  <c r="T29" i="51"/>
  <c r="S29" i="51"/>
  <c r="R29" i="51"/>
  <c r="Q29" i="51"/>
  <c r="P29" i="51"/>
  <c r="O29" i="51"/>
  <c r="N29" i="51"/>
  <c r="M29" i="51"/>
  <c r="L29" i="51"/>
  <c r="K29" i="51"/>
  <c r="J29" i="51"/>
  <c r="I29" i="51"/>
  <c r="H29" i="51"/>
  <c r="G29" i="51"/>
  <c r="F29" i="51"/>
  <c r="E29" i="51"/>
  <c r="D29" i="51"/>
  <c r="C29" i="51"/>
  <c r="B29" i="51"/>
  <c r="V28" i="51"/>
  <c r="U28" i="51"/>
  <c r="T28" i="51"/>
  <c r="S28" i="51"/>
  <c r="R28" i="51"/>
  <c r="Q28" i="51"/>
  <c r="P28" i="51"/>
  <c r="O28" i="51"/>
  <c r="N28" i="51"/>
  <c r="M28" i="51"/>
  <c r="L28" i="51"/>
  <c r="K28" i="51"/>
  <c r="J28" i="51"/>
  <c r="I28" i="51"/>
  <c r="H28" i="51"/>
  <c r="G28" i="51"/>
  <c r="F28" i="51"/>
  <c r="E28" i="51"/>
  <c r="D28" i="51"/>
  <c r="C28" i="51"/>
  <c r="B28" i="51"/>
  <c r="V27" i="51"/>
  <c r="U27" i="51"/>
  <c r="T27" i="51"/>
  <c r="S27" i="51"/>
  <c r="R27" i="51"/>
  <c r="Q27" i="51"/>
  <c r="P27" i="51"/>
  <c r="O27" i="51"/>
  <c r="N27" i="51"/>
  <c r="M27" i="51"/>
  <c r="L27" i="51"/>
  <c r="K27" i="51"/>
  <c r="J27" i="51"/>
  <c r="I27" i="51"/>
  <c r="H27" i="51"/>
  <c r="G27" i="51"/>
  <c r="F27" i="51"/>
  <c r="E27" i="51"/>
  <c r="D27" i="51"/>
  <c r="C27" i="51"/>
  <c r="B27" i="51"/>
  <c r="V26" i="51"/>
  <c r="U26" i="51"/>
  <c r="T26" i="51"/>
  <c r="S26" i="51"/>
  <c r="R26" i="51"/>
  <c r="Q26" i="51"/>
  <c r="P26" i="51"/>
  <c r="O26" i="51"/>
  <c r="N26" i="51"/>
  <c r="M26" i="51"/>
  <c r="L26" i="51"/>
  <c r="K26" i="51"/>
  <c r="J26" i="51"/>
  <c r="I26" i="51"/>
  <c r="H26" i="51"/>
  <c r="G26" i="51"/>
  <c r="F26" i="51"/>
  <c r="E26" i="51"/>
  <c r="D26" i="51"/>
  <c r="C26" i="51"/>
  <c r="B26" i="51"/>
  <c r="V25" i="51"/>
  <c r="U25" i="51"/>
  <c r="T25" i="51"/>
  <c r="S25" i="51"/>
  <c r="R25" i="51"/>
  <c r="Q25" i="51"/>
  <c r="P25" i="51"/>
  <c r="O25" i="51"/>
  <c r="N25" i="51"/>
  <c r="M25" i="51"/>
  <c r="L25" i="51"/>
  <c r="K25" i="51"/>
  <c r="J25" i="51"/>
  <c r="I25" i="51"/>
  <c r="H25" i="51"/>
  <c r="G25" i="51"/>
  <c r="F25" i="51"/>
  <c r="E25" i="51"/>
  <c r="D25" i="51"/>
  <c r="C25" i="51"/>
  <c r="B25" i="51"/>
  <c r="V24" i="51"/>
  <c r="U24" i="51"/>
  <c r="T24" i="51"/>
  <c r="S24" i="51"/>
  <c r="R24" i="51"/>
  <c r="Q24" i="51"/>
  <c r="P24" i="51"/>
  <c r="O24" i="51"/>
  <c r="N24" i="51"/>
  <c r="M24" i="51"/>
  <c r="L24" i="51"/>
  <c r="K24" i="51"/>
  <c r="J24" i="51"/>
  <c r="I24" i="51"/>
  <c r="H24" i="51"/>
  <c r="G24" i="51"/>
  <c r="F24" i="51"/>
  <c r="E24" i="51"/>
  <c r="D24" i="51"/>
  <c r="C24" i="51"/>
  <c r="B24" i="51"/>
  <c r="V23" i="51"/>
  <c r="U23" i="51"/>
  <c r="T23" i="51"/>
  <c r="S23" i="51"/>
  <c r="R23" i="51"/>
  <c r="Q23" i="51"/>
  <c r="P23" i="51"/>
  <c r="O23" i="51"/>
  <c r="N23" i="51"/>
  <c r="M23" i="51"/>
  <c r="L23" i="51"/>
  <c r="K23" i="51"/>
  <c r="J23" i="51"/>
  <c r="I23" i="51"/>
  <c r="H23" i="51"/>
  <c r="G23" i="51"/>
  <c r="F23" i="51"/>
  <c r="E23" i="51"/>
  <c r="D23" i="51"/>
  <c r="C23" i="51"/>
  <c r="B23" i="51"/>
  <c r="V22" i="51"/>
  <c r="U22" i="51"/>
  <c r="T22" i="51"/>
  <c r="S22" i="51"/>
  <c r="R22" i="51"/>
  <c r="Q22" i="51"/>
  <c r="P22" i="51"/>
  <c r="O22" i="51"/>
  <c r="N22" i="51"/>
  <c r="M22" i="51"/>
  <c r="L22" i="51"/>
  <c r="K22" i="51"/>
  <c r="J22" i="51"/>
  <c r="I22" i="51"/>
  <c r="H22" i="51"/>
  <c r="G22" i="51"/>
  <c r="F22" i="51"/>
  <c r="E22" i="51"/>
  <c r="D22" i="51"/>
  <c r="C22" i="51"/>
  <c r="B22" i="51"/>
  <c r="V21" i="51"/>
  <c r="U21" i="51"/>
  <c r="T21" i="51"/>
  <c r="S21" i="51"/>
  <c r="R21" i="51"/>
  <c r="Q21" i="51"/>
  <c r="P21" i="51"/>
  <c r="O21" i="51"/>
  <c r="N21" i="51"/>
  <c r="M21" i="51"/>
  <c r="L21" i="51"/>
  <c r="K21" i="51"/>
  <c r="J21" i="51"/>
  <c r="I21" i="51"/>
  <c r="H21" i="51"/>
  <c r="G21" i="51"/>
  <c r="F21" i="51"/>
  <c r="E21" i="51"/>
  <c r="D21" i="51"/>
  <c r="C21" i="51"/>
  <c r="B21" i="51"/>
  <c r="V20" i="51"/>
  <c r="U20" i="51"/>
  <c r="T20" i="51"/>
  <c r="S20" i="51"/>
  <c r="R20" i="51"/>
  <c r="Q20" i="51"/>
  <c r="P20" i="51"/>
  <c r="O20" i="51"/>
  <c r="N20" i="51"/>
  <c r="M20" i="51"/>
  <c r="L20" i="51"/>
  <c r="K20" i="51"/>
  <c r="J20" i="51"/>
  <c r="I20" i="51"/>
  <c r="H20" i="51"/>
  <c r="G20" i="51"/>
  <c r="F20" i="51"/>
  <c r="E20" i="51"/>
  <c r="D20" i="51"/>
  <c r="C20" i="51"/>
  <c r="B20" i="51"/>
  <c r="V19" i="51"/>
  <c r="U19" i="51"/>
  <c r="T19" i="51"/>
  <c r="S19" i="51"/>
  <c r="R19" i="51"/>
  <c r="Q19" i="51"/>
  <c r="P19" i="51"/>
  <c r="O19" i="51"/>
  <c r="N19" i="51"/>
  <c r="M19" i="51"/>
  <c r="L19" i="51"/>
  <c r="K19" i="51"/>
  <c r="J19" i="51"/>
  <c r="I19" i="51"/>
  <c r="H19" i="51"/>
  <c r="G19" i="51"/>
  <c r="F19" i="51"/>
  <c r="E19" i="51"/>
  <c r="D19" i="51"/>
  <c r="C19" i="51"/>
  <c r="B19" i="51"/>
  <c r="V18" i="51"/>
  <c r="U18" i="51"/>
  <c r="T18" i="51"/>
  <c r="S18" i="51"/>
  <c r="R18" i="51"/>
  <c r="Q18" i="51"/>
  <c r="P18" i="51"/>
  <c r="O18" i="51"/>
  <c r="N18" i="51"/>
  <c r="M18" i="51"/>
  <c r="L18" i="51"/>
  <c r="K18" i="51"/>
  <c r="J18" i="51"/>
  <c r="I18" i="51"/>
  <c r="H18" i="51"/>
  <c r="G18" i="51"/>
  <c r="F18" i="51"/>
  <c r="E18" i="51"/>
  <c r="D18" i="51"/>
  <c r="C18" i="51"/>
  <c r="B18" i="51"/>
  <c r="V17" i="51"/>
  <c r="U17" i="51"/>
  <c r="T17" i="51"/>
  <c r="S17" i="51"/>
  <c r="R17" i="51"/>
  <c r="Q17" i="51"/>
  <c r="P17" i="51"/>
  <c r="O17" i="51"/>
  <c r="N17" i="51"/>
  <c r="M17" i="51"/>
  <c r="L17" i="51"/>
  <c r="K17" i="51"/>
  <c r="J17" i="51"/>
  <c r="I17" i="51"/>
  <c r="H17" i="51"/>
  <c r="G17" i="51"/>
  <c r="F17" i="51"/>
  <c r="E17" i="51"/>
  <c r="D17" i="51"/>
  <c r="C17" i="51"/>
  <c r="B17" i="51"/>
  <c r="V16" i="51"/>
  <c r="U16" i="51"/>
  <c r="T16" i="51"/>
  <c r="S16" i="51"/>
  <c r="R16" i="51"/>
  <c r="Q16" i="51"/>
  <c r="P16" i="51"/>
  <c r="O16" i="51"/>
  <c r="N16" i="51"/>
  <c r="M16" i="51"/>
  <c r="L16" i="51"/>
  <c r="K16" i="51"/>
  <c r="J16" i="51"/>
  <c r="I16" i="51"/>
  <c r="H16" i="51"/>
  <c r="G16" i="51"/>
  <c r="F16" i="51"/>
  <c r="E16" i="51"/>
  <c r="D16" i="51"/>
  <c r="C16" i="51"/>
  <c r="B16" i="51"/>
  <c r="V15" i="51"/>
  <c r="U15" i="51"/>
  <c r="T15" i="51"/>
  <c r="S15" i="51"/>
  <c r="R15" i="51"/>
  <c r="Q15" i="51"/>
  <c r="P15" i="51"/>
  <c r="O15" i="51"/>
  <c r="N15" i="51"/>
  <c r="M15" i="51"/>
  <c r="L15" i="51"/>
  <c r="K15" i="51"/>
  <c r="J15" i="51"/>
  <c r="I15" i="51"/>
  <c r="H15" i="51"/>
  <c r="G15" i="51"/>
  <c r="F15" i="51"/>
  <c r="E15" i="51"/>
  <c r="D15" i="51"/>
  <c r="C15" i="51"/>
  <c r="B15" i="51"/>
  <c r="V14" i="51"/>
  <c r="U14" i="51"/>
  <c r="T14" i="51"/>
  <c r="S14" i="51"/>
  <c r="R14" i="51"/>
  <c r="Q14" i="51"/>
  <c r="P14" i="51"/>
  <c r="O14" i="51"/>
  <c r="N14" i="51"/>
  <c r="M14" i="51"/>
  <c r="L14" i="51"/>
  <c r="K14" i="51"/>
  <c r="J14" i="51"/>
  <c r="I14" i="51"/>
  <c r="H14" i="51"/>
  <c r="G14" i="51"/>
  <c r="F14" i="51"/>
  <c r="E14" i="51"/>
  <c r="D14" i="51"/>
  <c r="C14" i="51"/>
  <c r="B14" i="51"/>
  <c r="C13" i="51"/>
  <c r="D13" i="51"/>
  <c r="E13" i="51"/>
  <c r="F13" i="51"/>
  <c r="G13" i="51"/>
  <c r="H13" i="51"/>
  <c r="I13" i="51"/>
  <c r="J13" i="51"/>
  <c r="K13" i="51"/>
  <c r="L13" i="51"/>
  <c r="M13" i="51"/>
  <c r="N13" i="51"/>
  <c r="O13" i="51"/>
  <c r="P13" i="51"/>
  <c r="Q13" i="51"/>
  <c r="R13" i="51"/>
  <c r="S13" i="51"/>
  <c r="T13" i="51"/>
  <c r="U13" i="51"/>
  <c r="V13" i="51"/>
  <c r="B13" i="51"/>
  <c r="Y24" i="51"/>
  <c r="Y23" i="51"/>
  <c r="Y22" i="51"/>
  <c r="Y21" i="51"/>
  <c r="Y20" i="51"/>
  <c r="Y19" i="51"/>
  <c r="Y12" i="51" s="1"/>
  <c r="Y18" i="51"/>
  <c r="Y17" i="51"/>
  <c r="Y16" i="51"/>
  <c r="Y15" i="51"/>
  <c r="Y14" i="51"/>
  <c r="Y13" i="51"/>
  <c r="B13" i="50"/>
  <c r="V38" i="50"/>
  <c r="U38" i="50"/>
  <c r="T38" i="50"/>
  <c r="S38" i="50"/>
  <c r="R38" i="50"/>
  <c r="Q38" i="50"/>
  <c r="P38" i="50"/>
  <c r="O38" i="50"/>
  <c r="N38" i="50"/>
  <c r="M38" i="50"/>
  <c r="L38" i="50"/>
  <c r="K38" i="50"/>
  <c r="J38" i="50"/>
  <c r="I38" i="50"/>
  <c r="H38" i="50"/>
  <c r="G38" i="50"/>
  <c r="F38" i="50"/>
  <c r="E38" i="50"/>
  <c r="D38" i="50"/>
  <c r="C38" i="50"/>
  <c r="B38" i="50"/>
  <c r="V37" i="50"/>
  <c r="U37" i="50"/>
  <c r="T37" i="50"/>
  <c r="S37" i="50"/>
  <c r="R37" i="50"/>
  <c r="Q37" i="50"/>
  <c r="P37" i="50"/>
  <c r="O37" i="50"/>
  <c r="N37" i="50"/>
  <c r="M37" i="50"/>
  <c r="L37" i="50"/>
  <c r="K37" i="50"/>
  <c r="J37" i="50"/>
  <c r="I37" i="50"/>
  <c r="H37" i="50"/>
  <c r="G37" i="50"/>
  <c r="F37" i="50"/>
  <c r="E37" i="50"/>
  <c r="D37" i="50"/>
  <c r="C37" i="50"/>
  <c r="B37" i="50"/>
  <c r="V36" i="50"/>
  <c r="U36" i="50"/>
  <c r="T36" i="50"/>
  <c r="S36" i="50"/>
  <c r="R36" i="50"/>
  <c r="Q36" i="50"/>
  <c r="P36" i="50"/>
  <c r="O36" i="50"/>
  <c r="N36" i="50"/>
  <c r="M36" i="50"/>
  <c r="L36" i="50"/>
  <c r="K36" i="50"/>
  <c r="J36" i="50"/>
  <c r="I36" i="50"/>
  <c r="H36" i="50"/>
  <c r="G36" i="50"/>
  <c r="F36" i="50"/>
  <c r="E36" i="50"/>
  <c r="D36" i="50"/>
  <c r="C36" i="50"/>
  <c r="B36" i="50"/>
  <c r="V35" i="50"/>
  <c r="U35" i="50"/>
  <c r="T35" i="50"/>
  <c r="S35" i="50"/>
  <c r="R35" i="50"/>
  <c r="Q35" i="50"/>
  <c r="P35" i="50"/>
  <c r="O35" i="50"/>
  <c r="N35" i="50"/>
  <c r="M35" i="50"/>
  <c r="L35" i="50"/>
  <c r="K35" i="50"/>
  <c r="J35" i="50"/>
  <c r="I35" i="50"/>
  <c r="H35" i="50"/>
  <c r="G35" i="50"/>
  <c r="F35" i="50"/>
  <c r="E35" i="50"/>
  <c r="D35" i="50"/>
  <c r="C35" i="50"/>
  <c r="B35" i="50"/>
  <c r="V34" i="50"/>
  <c r="U34" i="50"/>
  <c r="T34" i="50"/>
  <c r="S34" i="50"/>
  <c r="R34" i="50"/>
  <c r="Q34" i="50"/>
  <c r="P34" i="50"/>
  <c r="O34" i="50"/>
  <c r="N34" i="50"/>
  <c r="M34" i="50"/>
  <c r="L34" i="50"/>
  <c r="K34" i="50"/>
  <c r="J34" i="50"/>
  <c r="I34" i="50"/>
  <c r="H34" i="50"/>
  <c r="G34" i="50"/>
  <c r="F34" i="50"/>
  <c r="E34" i="50"/>
  <c r="D34" i="50"/>
  <c r="C34" i="50"/>
  <c r="B34" i="50"/>
  <c r="V33" i="50"/>
  <c r="U33" i="50"/>
  <c r="T33" i="50"/>
  <c r="S33" i="50"/>
  <c r="R33" i="50"/>
  <c r="Q33" i="50"/>
  <c r="P33" i="50"/>
  <c r="O33" i="50"/>
  <c r="N33" i="50"/>
  <c r="M33" i="50"/>
  <c r="L33" i="50"/>
  <c r="K33" i="50"/>
  <c r="J33" i="50"/>
  <c r="I33" i="50"/>
  <c r="H33" i="50"/>
  <c r="G33" i="50"/>
  <c r="F33" i="50"/>
  <c r="E33" i="50"/>
  <c r="D33" i="50"/>
  <c r="C33" i="50"/>
  <c r="B33" i="50"/>
  <c r="V32" i="50"/>
  <c r="U32" i="50"/>
  <c r="T32" i="50"/>
  <c r="S32" i="50"/>
  <c r="R32" i="50"/>
  <c r="Q32" i="50"/>
  <c r="P32" i="50"/>
  <c r="O32" i="50"/>
  <c r="N32" i="50"/>
  <c r="M32" i="50"/>
  <c r="L32" i="50"/>
  <c r="K32" i="50"/>
  <c r="J32" i="50"/>
  <c r="I32" i="50"/>
  <c r="H32" i="50"/>
  <c r="G32" i="50"/>
  <c r="F32" i="50"/>
  <c r="E32" i="50"/>
  <c r="D32" i="50"/>
  <c r="C32" i="50"/>
  <c r="B32" i="50"/>
  <c r="V31" i="50"/>
  <c r="U31" i="50"/>
  <c r="T31" i="50"/>
  <c r="S31" i="50"/>
  <c r="R31" i="50"/>
  <c r="Q31" i="50"/>
  <c r="P31" i="50"/>
  <c r="O31" i="50"/>
  <c r="N31" i="50"/>
  <c r="M31" i="50"/>
  <c r="L31" i="50"/>
  <c r="K31" i="50"/>
  <c r="J31" i="50"/>
  <c r="I31" i="50"/>
  <c r="H31" i="50"/>
  <c r="G31" i="50"/>
  <c r="F31" i="50"/>
  <c r="E31" i="50"/>
  <c r="D31" i="50"/>
  <c r="C31" i="50"/>
  <c r="B31" i="50"/>
  <c r="V30" i="50"/>
  <c r="U30" i="50"/>
  <c r="T30" i="50"/>
  <c r="S30" i="50"/>
  <c r="R30" i="50"/>
  <c r="Q30" i="50"/>
  <c r="P30" i="50"/>
  <c r="O30" i="50"/>
  <c r="N30" i="50"/>
  <c r="M30" i="50"/>
  <c r="L30" i="50"/>
  <c r="K30" i="50"/>
  <c r="J30" i="50"/>
  <c r="I30" i="50"/>
  <c r="H30" i="50"/>
  <c r="G30" i="50"/>
  <c r="F30" i="50"/>
  <c r="E30" i="50"/>
  <c r="D30" i="50"/>
  <c r="C30" i="50"/>
  <c r="B30" i="50"/>
  <c r="V29" i="50"/>
  <c r="U29" i="50"/>
  <c r="T29" i="50"/>
  <c r="S29" i="50"/>
  <c r="R29" i="50"/>
  <c r="Q29" i="50"/>
  <c r="P29" i="50"/>
  <c r="O29" i="50"/>
  <c r="N29" i="50"/>
  <c r="M29" i="50"/>
  <c r="L29" i="50"/>
  <c r="K29" i="50"/>
  <c r="J29" i="50"/>
  <c r="I29" i="50"/>
  <c r="H29" i="50"/>
  <c r="G29" i="50"/>
  <c r="F29" i="50"/>
  <c r="E29" i="50"/>
  <c r="D29" i="50"/>
  <c r="C29" i="50"/>
  <c r="B29" i="50"/>
  <c r="V28" i="50"/>
  <c r="U28" i="50"/>
  <c r="T28" i="50"/>
  <c r="S28" i="50"/>
  <c r="R28" i="50"/>
  <c r="Q28" i="50"/>
  <c r="P28" i="50"/>
  <c r="O28" i="50"/>
  <c r="N28" i="50"/>
  <c r="M28" i="50"/>
  <c r="L28" i="50"/>
  <c r="K28" i="50"/>
  <c r="J28" i="50"/>
  <c r="I28" i="50"/>
  <c r="H28" i="50"/>
  <c r="G28" i="50"/>
  <c r="F28" i="50"/>
  <c r="E28" i="50"/>
  <c r="D28" i="50"/>
  <c r="C28" i="50"/>
  <c r="B28" i="50"/>
  <c r="V27" i="50"/>
  <c r="U27" i="50"/>
  <c r="T27" i="50"/>
  <c r="S27" i="50"/>
  <c r="R27" i="50"/>
  <c r="Q27" i="50"/>
  <c r="P27" i="50"/>
  <c r="O27" i="50"/>
  <c r="N27" i="50"/>
  <c r="M27" i="50"/>
  <c r="L27" i="50"/>
  <c r="K27" i="50"/>
  <c r="J27" i="50"/>
  <c r="I27" i="50"/>
  <c r="H27" i="50"/>
  <c r="G27" i="50"/>
  <c r="F27" i="50"/>
  <c r="E27" i="50"/>
  <c r="D27" i="50"/>
  <c r="C27" i="50"/>
  <c r="B27" i="50"/>
  <c r="V26" i="50"/>
  <c r="U26" i="50"/>
  <c r="T26" i="50"/>
  <c r="S26" i="50"/>
  <c r="R26" i="50"/>
  <c r="Q26" i="50"/>
  <c r="P26" i="50"/>
  <c r="O26" i="50"/>
  <c r="N26" i="50"/>
  <c r="M26" i="50"/>
  <c r="L26" i="50"/>
  <c r="K26" i="50"/>
  <c r="J26" i="50"/>
  <c r="I26" i="50"/>
  <c r="H26" i="50"/>
  <c r="G26" i="50"/>
  <c r="F26" i="50"/>
  <c r="E26" i="50"/>
  <c r="D26" i="50"/>
  <c r="C26" i="50"/>
  <c r="B26" i="50"/>
  <c r="V25" i="50"/>
  <c r="U25" i="50"/>
  <c r="T25" i="50"/>
  <c r="S25" i="50"/>
  <c r="R25" i="50"/>
  <c r="Q25" i="50"/>
  <c r="P25" i="50"/>
  <c r="O25" i="50"/>
  <c r="N25" i="50"/>
  <c r="M25" i="50"/>
  <c r="L25" i="50"/>
  <c r="K25" i="50"/>
  <c r="J25" i="50"/>
  <c r="I25" i="50"/>
  <c r="H25" i="50"/>
  <c r="G25" i="50"/>
  <c r="F25" i="50"/>
  <c r="E25" i="50"/>
  <c r="D25" i="50"/>
  <c r="C25" i="50"/>
  <c r="B25" i="50"/>
  <c r="Y24" i="50"/>
  <c r="V24" i="50"/>
  <c r="U24" i="50"/>
  <c r="T24" i="50"/>
  <c r="S24" i="50"/>
  <c r="R24" i="50"/>
  <c r="Q24" i="50"/>
  <c r="P24" i="50"/>
  <c r="O24" i="50"/>
  <c r="N24" i="50"/>
  <c r="M24" i="50"/>
  <c r="L24" i="50"/>
  <c r="K24" i="50"/>
  <c r="J24" i="50"/>
  <c r="I24" i="50"/>
  <c r="H24" i="50"/>
  <c r="G24" i="50"/>
  <c r="F24" i="50"/>
  <c r="E24" i="50"/>
  <c r="D24" i="50"/>
  <c r="C24" i="50"/>
  <c r="B24" i="50"/>
  <c r="Y23" i="50"/>
  <c r="V23" i="50"/>
  <c r="U23" i="50"/>
  <c r="T23" i="50"/>
  <c r="S23" i="50"/>
  <c r="R23" i="50"/>
  <c r="Q23" i="50"/>
  <c r="P23" i="50"/>
  <c r="O23" i="50"/>
  <c r="N23" i="50"/>
  <c r="M23" i="50"/>
  <c r="L23" i="50"/>
  <c r="K23" i="50"/>
  <c r="J23" i="50"/>
  <c r="I23" i="50"/>
  <c r="H23" i="50"/>
  <c r="G23" i="50"/>
  <c r="F23" i="50"/>
  <c r="E23" i="50"/>
  <c r="D23" i="50"/>
  <c r="C23" i="50"/>
  <c r="B23" i="50"/>
  <c r="Y22" i="50"/>
  <c r="V22" i="50"/>
  <c r="U22" i="50"/>
  <c r="T22" i="50"/>
  <c r="S22" i="50"/>
  <c r="R22" i="50"/>
  <c r="Q22" i="50"/>
  <c r="P22" i="50"/>
  <c r="O22" i="50"/>
  <c r="N22" i="50"/>
  <c r="M22" i="50"/>
  <c r="L22" i="50"/>
  <c r="K22" i="50"/>
  <c r="J22" i="50"/>
  <c r="I22" i="50"/>
  <c r="H22" i="50"/>
  <c r="G22" i="50"/>
  <c r="F22" i="50"/>
  <c r="E22" i="50"/>
  <c r="D22" i="50"/>
  <c r="C22" i="50"/>
  <c r="B22" i="50"/>
  <c r="Y21" i="50"/>
  <c r="V21" i="50"/>
  <c r="U21" i="50"/>
  <c r="T21" i="50"/>
  <c r="S21" i="50"/>
  <c r="R21" i="50"/>
  <c r="Q21" i="50"/>
  <c r="P21" i="50"/>
  <c r="O21" i="50"/>
  <c r="N21" i="50"/>
  <c r="M21" i="50"/>
  <c r="L21" i="50"/>
  <c r="K21" i="50"/>
  <c r="J21" i="50"/>
  <c r="I21" i="50"/>
  <c r="H21" i="50"/>
  <c r="G21" i="50"/>
  <c r="F21" i="50"/>
  <c r="E21" i="50"/>
  <c r="D21" i="50"/>
  <c r="C21" i="50"/>
  <c r="B21" i="50"/>
  <c r="Y20" i="50"/>
  <c r="V20" i="50"/>
  <c r="U20" i="50"/>
  <c r="T20" i="50"/>
  <c r="S20" i="50"/>
  <c r="R20" i="50"/>
  <c r="Q20" i="50"/>
  <c r="P20" i="50"/>
  <c r="O20" i="50"/>
  <c r="N20" i="50"/>
  <c r="M20" i="50"/>
  <c r="L20" i="50"/>
  <c r="K20" i="50"/>
  <c r="J20" i="50"/>
  <c r="I20" i="50"/>
  <c r="H20" i="50"/>
  <c r="G20" i="50"/>
  <c r="F20" i="50"/>
  <c r="E20" i="50"/>
  <c r="D20" i="50"/>
  <c r="C20" i="50"/>
  <c r="B20" i="50"/>
  <c r="Y19" i="50"/>
  <c r="V19" i="50"/>
  <c r="U19" i="50"/>
  <c r="T19" i="50"/>
  <c r="S19" i="50"/>
  <c r="R19" i="50"/>
  <c r="Q19" i="50"/>
  <c r="P19" i="50"/>
  <c r="O19" i="50"/>
  <c r="N19" i="50"/>
  <c r="M19" i="50"/>
  <c r="L19" i="50"/>
  <c r="K19" i="50"/>
  <c r="J19" i="50"/>
  <c r="I19" i="50"/>
  <c r="H19" i="50"/>
  <c r="G19" i="50"/>
  <c r="F19" i="50"/>
  <c r="E19" i="50"/>
  <c r="D19" i="50"/>
  <c r="C19" i="50"/>
  <c r="B19" i="50"/>
  <c r="Y18" i="50"/>
  <c r="V18" i="50"/>
  <c r="U18" i="50"/>
  <c r="T18" i="50"/>
  <c r="S18" i="50"/>
  <c r="R18" i="50"/>
  <c r="Q18" i="50"/>
  <c r="P18" i="50"/>
  <c r="O18" i="50"/>
  <c r="N18" i="50"/>
  <c r="M18" i="50"/>
  <c r="L18" i="50"/>
  <c r="K18" i="50"/>
  <c r="J18" i="50"/>
  <c r="I18" i="50"/>
  <c r="H18" i="50"/>
  <c r="G18" i="50"/>
  <c r="F18" i="50"/>
  <c r="E18" i="50"/>
  <c r="D18" i="50"/>
  <c r="C18" i="50"/>
  <c r="B18" i="50"/>
  <c r="Y17" i="50"/>
  <c r="V17" i="50"/>
  <c r="U17" i="50"/>
  <c r="T17" i="50"/>
  <c r="S17" i="50"/>
  <c r="R17" i="50"/>
  <c r="Q17" i="50"/>
  <c r="P17" i="50"/>
  <c r="O17" i="50"/>
  <c r="N17" i="50"/>
  <c r="M17" i="50"/>
  <c r="L17" i="50"/>
  <c r="K17" i="50"/>
  <c r="J17" i="50"/>
  <c r="I17" i="50"/>
  <c r="H17" i="50"/>
  <c r="G17" i="50"/>
  <c r="F17" i="50"/>
  <c r="E17" i="50"/>
  <c r="D17" i="50"/>
  <c r="C17" i="50"/>
  <c r="B17" i="50"/>
  <c r="Y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J16" i="50"/>
  <c r="I16" i="50"/>
  <c r="H16" i="50"/>
  <c r="G16" i="50"/>
  <c r="F16" i="50"/>
  <c r="E16" i="50"/>
  <c r="D16" i="50"/>
  <c r="C16" i="50"/>
  <c r="B16" i="50"/>
  <c r="Y15" i="50"/>
  <c r="V15" i="50"/>
  <c r="U15" i="50"/>
  <c r="T15" i="50"/>
  <c r="S15" i="50"/>
  <c r="R15" i="50"/>
  <c r="Q15" i="50"/>
  <c r="P15" i="50"/>
  <c r="O15" i="50"/>
  <c r="N15" i="50"/>
  <c r="M15" i="50"/>
  <c r="L15" i="50"/>
  <c r="K15" i="50"/>
  <c r="J15" i="50"/>
  <c r="I15" i="50"/>
  <c r="H15" i="50"/>
  <c r="G15" i="50"/>
  <c r="F15" i="50"/>
  <c r="E15" i="50"/>
  <c r="D15" i="50"/>
  <c r="C15" i="50"/>
  <c r="B15" i="50"/>
  <c r="Y14" i="50"/>
  <c r="V14" i="50"/>
  <c r="U14" i="50"/>
  <c r="T14" i="50"/>
  <c r="S14" i="50"/>
  <c r="R14" i="50"/>
  <c r="Q14" i="50"/>
  <c r="P14" i="50"/>
  <c r="O14" i="50"/>
  <c r="N14" i="50"/>
  <c r="M14" i="50"/>
  <c r="L14" i="50"/>
  <c r="K14" i="50"/>
  <c r="J14" i="50"/>
  <c r="I14" i="50"/>
  <c r="H14" i="50"/>
  <c r="G14" i="50"/>
  <c r="F14" i="50"/>
  <c r="E14" i="50"/>
  <c r="D14" i="50"/>
  <c r="C14" i="50"/>
  <c r="B14" i="50"/>
  <c r="Y13" i="50"/>
  <c r="V13" i="50"/>
  <c r="U13" i="50"/>
  <c r="T13" i="50"/>
  <c r="S13" i="50"/>
  <c r="R13" i="50"/>
  <c r="Q13" i="50"/>
  <c r="P13" i="50"/>
  <c r="O13" i="50"/>
  <c r="N13" i="50"/>
  <c r="M13" i="50"/>
  <c r="L13" i="50"/>
  <c r="K13" i="50"/>
  <c r="J13" i="50"/>
  <c r="I13" i="50"/>
  <c r="H13" i="50"/>
  <c r="G13" i="50"/>
  <c r="F13" i="50"/>
  <c r="E13" i="50"/>
  <c r="D13" i="50"/>
  <c r="C13" i="50"/>
  <c r="W5" i="63" l="1"/>
  <c r="B4" i="63"/>
  <c r="B2" i="63" s="1"/>
  <c r="W5" i="61"/>
  <c r="Z23" i="58"/>
  <c r="Z22" i="58"/>
  <c r="W14" i="58"/>
  <c r="X14" i="58" s="1"/>
  <c r="B46" i="58"/>
  <c r="B12" i="58"/>
  <c r="W13" i="58"/>
  <c r="X13" i="58" s="1"/>
  <c r="Z13" i="58" s="1"/>
  <c r="Z20" i="58"/>
  <c r="W22" i="58"/>
  <c r="X22" i="58" s="1"/>
  <c r="C46" i="58"/>
  <c r="V12" i="58"/>
  <c r="V11" i="58" s="1"/>
  <c r="V8" i="58" s="1"/>
  <c r="Z19" i="58"/>
  <c r="W38" i="58"/>
  <c r="X38" i="58" s="1"/>
  <c r="Z38" i="58" s="1"/>
  <c r="W16" i="58"/>
  <c r="X16" i="58" s="1"/>
  <c r="Z16" i="58" s="1"/>
  <c r="W17" i="58"/>
  <c r="X17" i="58" s="1"/>
  <c r="Z17" i="58" s="1"/>
  <c r="Z18" i="58"/>
  <c r="W20" i="58"/>
  <c r="X20" i="58" s="1"/>
  <c r="Z14" i="58"/>
  <c r="Z24" i="58"/>
  <c r="W15" i="58"/>
  <c r="X15" i="58" s="1"/>
  <c r="Z15" i="58" s="1"/>
  <c r="V12" i="51"/>
  <c r="V11" i="51" s="1"/>
  <c r="V8" i="51" s="1"/>
  <c r="S12" i="51"/>
  <c r="S11" i="51" s="1"/>
  <c r="S8" i="51" s="1"/>
  <c r="C46" i="51"/>
  <c r="L12" i="51"/>
  <c r="L11" i="51" s="1"/>
  <c r="L8" i="51" s="1"/>
  <c r="G12" i="51"/>
  <c r="G11" i="51" s="1"/>
  <c r="I12" i="51"/>
  <c r="I11" i="51" s="1"/>
  <c r="I8" i="51" s="1"/>
  <c r="R12" i="51"/>
  <c r="R11" i="51" s="1"/>
  <c r="R8" i="51" s="1"/>
  <c r="T12" i="51"/>
  <c r="T11" i="51" s="1"/>
  <c r="T8" i="51" s="1"/>
  <c r="P12" i="51"/>
  <c r="P11" i="51" s="1"/>
  <c r="P8" i="51" s="1"/>
  <c r="D12" i="51"/>
  <c r="D11" i="51" s="1"/>
  <c r="D8" i="51" s="1"/>
  <c r="J12" i="51"/>
  <c r="J11" i="51" s="1"/>
  <c r="J8" i="51" s="1"/>
  <c r="Q12" i="51"/>
  <c r="Q11" i="51" s="1"/>
  <c r="Q8" i="51" s="1"/>
  <c r="M12" i="51"/>
  <c r="M11" i="51" s="1"/>
  <c r="U12" i="51"/>
  <c r="U11" i="51" s="1"/>
  <c r="W25" i="51"/>
  <c r="X25" i="51" s="1"/>
  <c r="Z25" i="51" s="1"/>
  <c r="W33" i="51"/>
  <c r="X33" i="51" s="1"/>
  <c r="Z33" i="51" s="1"/>
  <c r="O12" i="51"/>
  <c r="O11" i="51" s="1"/>
  <c r="N12" i="51"/>
  <c r="N11" i="51" s="1"/>
  <c r="N8" i="51" s="1"/>
  <c r="W27" i="51"/>
  <c r="X27" i="51" s="1"/>
  <c r="Z27" i="51" s="1"/>
  <c r="W20" i="51"/>
  <c r="X20" i="51" s="1"/>
  <c r="Z20" i="51" s="1"/>
  <c r="K12" i="51"/>
  <c r="K11" i="51" s="1"/>
  <c r="W30" i="51"/>
  <c r="X30" i="51" s="1"/>
  <c r="Z30" i="51" s="1"/>
  <c r="W35" i="51"/>
  <c r="X35" i="51" s="1"/>
  <c r="Z35" i="51" s="1"/>
  <c r="H12" i="51"/>
  <c r="H11" i="51" s="1"/>
  <c r="W38" i="51"/>
  <c r="X38" i="51" s="1"/>
  <c r="Z38" i="51" s="1"/>
  <c r="W24" i="51"/>
  <c r="X24" i="51" s="1"/>
  <c r="Z24" i="51" s="1"/>
  <c r="W29" i="51"/>
  <c r="X29" i="51" s="1"/>
  <c r="Z29" i="51" s="1"/>
  <c r="W37" i="51"/>
  <c r="X37" i="51" s="1"/>
  <c r="Z37" i="51" s="1"/>
  <c r="W18" i="51"/>
  <c r="X18" i="51" s="1"/>
  <c r="Z18" i="51" s="1"/>
  <c r="W26" i="51"/>
  <c r="X26" i="51" s="1"/>
  <c r="Z26" i="51" s="1"/>
  <c r="W34" i="51"/>
  <c r="X34" i="51" s="1"/>
  <c r="Z34" i="51" s="1"/>
  <c r="W13" i="51"/>
  <c r="X13" i="51" s="1"/>
  <c r="Z13" i="51" s="1"/>
  <c r="F12" i="51"/>
  <c r="F11" i="51" s="1"/>
  <c r="F8" i="51" s="1"/>
  <c r="W17" i="51"/>
  <c r="X17" i="51" s="1"/>
  <c r="Z17" i="51" s="1"/>
  <c r="W21" i="51"/>
  <c r="X21" i="51" s="1"/>
  <c r="Z21" i="51" s="1"/>
  <c r="W31" i="51"/>
  <c r="X31" i="51" s="1"/>
  <c r="Z31" i="51" s="1"/>
  <c r="W22" i="51"/>
  <c r="X22" i="51" s="1"/>
  <c r="Z22" i="51" s="1"/>
  <c r="W28" i="51"/>
  <c r="X28" i="51" s="1"/>
  <c r="Z28" i="51" s="1"/>
  <c r="W36" i="51"/>
  <c r="X36" i="51" s="1"/>
  <c r="Z36" i="51" s="1"/>
  <c r="W15" i="51"/>
  <c r="X15" i="51" s="1"/>
  <c r="Z15" i="51" s="1"/>
  <c r="W19" i="51"/>
  <c r="X19" i="51" s="1"/>
  <c r="Z19" i="51" s="1"/>
  <c r="E12" i="51"/>
  <c r="E11" i="51" s="1"/>
  <c r="W23" i="51"/>
  <c r="X23" i="51" s="1"/>
  <c r="Z23" i="51" s="1"/>
  <c r="W32" i="51"/>
  <c r="X32" i="51" s="1"/>
  <c r="Z32" i="51" s="1"/>
  <c r="B12" i="51"/>
  <c r="W14" i="51"/>
  <c r="X14" i="51" s="1"/>
  <c r="Z14" i="51" s="1"/>
  <c r="C12" i="51"/>
  <c r="C11" i="51" s="1"/>
  <c r="W16" i="51"/>
  <c r="X16" i="51" s="1"/>
  <c r="Z16" i="51" s="1"/>
  <c r="B46" i="51"/>
  <c r="B46" i="50"/>
  <c r="W21" i="50"/>
  <c r="X21" i="50" s="1"/>
  <c r="W25" i="50"/>
  <c r="X25" i="50" s="1"/>
  <c r="Z25" i="50" s="1"/>
  <c r="C46" i="50"/>
  <c r="K12" i="50"/>
  <c r="K11" i="50" s="1"/>
  <c r="K8" i="50" s="1"/>
  <c r="S12" i="50"/>
  <c r="S11" i="50" s="1"/>
  <c r="S8" i="50" s="1"/>
  <c r="I12" i="50"/>
  <c r="I11" i="50" s="1"/>
  <c r="I8" i="50" s="1"/>
  <c r="Q12" i="50"/>
  <c r="Q11" i="50" s="1"/>
  <c r="Q8" i="50" s="1"/>
  <c r="W18" i="50"/>
  <c r="X18" i="50" s="1"/>
  <c r="Z18" i="50" s="1"/>
  <c r="W38" i="50"/>
  <c r="X38" i="50" s="1"/>
  <c r="Z38" i="50" s="1"/>
  <c r="D12" i="50"/>
  <c r="L12" i="50"/>
  <c r="L11" i="50" s="1"/>
  <c r="L8" i="50" s="1"/>
  <c r="T12" i="50"/>
  <c r="T11" i="50" s="1"/>
  <c r="T8" i="50" s="1"/>
  <c r="E12" i="50"/>
  <c r="E11" i="50" s="1"/>
  <c r="E8" i="50" s="1"/>
  <c r="M12" i="50"/>
  <c r="M11" i="50" s="1"/>
  <c r="M8" i="50" s="1"/>
  <c r="U12" i="50"/>
  <c r="U11" i="50" s="1"/>
  <c r="U8" i="50" s="1"/>
  <c r="W31" i="50"/>
  <c r="X31" i="50" s="1"/>
  <c r="Z31" i="50" s="1"/>
  <c r="O12" i="50"/>
  <c r="O11" i="50" s="1"/>
  <c r="O8" i="50" s="1"/>
  <c r="W27" i="50"/>
  <c r="X27" i="50" s="1"/>
  <c r="Z27" i="50" s="1"/>
  <c r="F12" i="50"/>
  <c r="F11" i="50" s="1"/>
  <c r="F8" i="50" s="1"/>
  <c r="N12" i="50"/>
  <c r="N11" i="50" s="1"/>
  <c r="N8" i="50" s="1"/>
  <c r="V12" i="50"/>
  <c r="V11" i="50" s="1"/>
  <c r="V8" i="50" s="1"/>
  <c r="J12" i="50"/>
  <c r="J11" i="50" s="1"/>
  <c r="J8" i="50" s="1"/>
  <c r="R12" i="50"/>
  <c r="R11" i="50" s="1"/>
  <c r="R8" i="50" s="1"/>
  <c r="W19" i="50"/>
  <c r="X19" i="50" s="1"/>
  <c r="Z19" i="50" s="1"/>
  <c r="W23" i="50"/>
  <c r="X23" i="50" s="1"/>
  <c r="Z23" i="50" s="1"/>
  <c r="W29" i="50"/>
  <c r="X29" i="50" s="1"/>
  <c r="Z29" i="50" s="1"/>
  <c r="H12" i="50"/>
  <c r="H11" i="50" s="1"/>
  <c r="H8" i="50" s="1"/>
  <c r="P12" i="50"/>
  <c r="P11" i="50" s="1"/>
  <c r="P8" i="50" s="1"/>
  <c r="W20" i="50"/>
  <c r="X20" i="50" s="1"/>
  <c r="Z20" i="50" s="1"/>
  <c r="W26" i="50"/>
  <c r="X26" i="50" s="1"/>
  <c r="Z26" i="50" s="1"/>
  <c r="W14" i="50"/>
  <c r="X14" i="50" s="1"/>
  <c r="Z14" i="50" s="1"/>
  <c r="W22" i="50"/>
  <c r="X22" i="50" s="1"/>
  <c r="Z22" i="50" s="1"/>
  <c r="W17" i="50"/>
  <c r="X17" i="50" s="1"/>
  <c r="Z17" i="50" s="1"/>
  <c r="W28" i="50"/>
  <c r="X28" i="50" s="1"/>
  <c r="Z28" i="50" s="1"/>
  <c r="W36" i="50"/>
  <c r="X36" i="50" s="1"/>
  <c r="Z36" i="50" s="1"/>
  <c r="W33" i="50"/>
  <c r="X33" i="50" s="1"/>
  <c r="Z33" i="50" s="1"/>
  <c r="W35" i="50"/>
  <c r="X35" i="50" s="1"/>
  <c r="Z35" i="50" s="1"/>
  <c r="W32" i="50"/>
  <c r="X32" i="50" s="1"/>
  <c r="Z32" i="50" s="1"/>
  <c r="D11" i="50"/>
  <c r="D8" i="50" s="1"/>
  <c r="W16" i="50"/>
  <c r="X16" i="50" s="1"/>
  <c r="Z16" i="50" s="1"/>
  <c r="W30" i="50"/>
  <c r="X30" i="50" s="1"/>
  <c r="Z30" i="50" s="1"/>
  <c r="G12" i="50"/>
  <c r="G11" i="50" s="1"/>
  <c r="G8" i="50" s="1"/>
  <c r="W24" i="50"/>
  <c r="X24" i="50" s="1"/>
  <c r="Z24" i="50" s="1"/>
  <c r="W37" i="50"/>
  <c r="X37" i="50" s="1"/>
  <c r="Z37" i="50" s="1"/>
  <c r="W34" i="50"/>
  <c r="X34" i="50" s="1"/>
  <c r="Z34" i="50" s="1"/>
  <c r="W13" i="50"/>
  <c r="X13" i="50" s="1"/>
  <c r="Z13" i="50" s="1"/>
  <c r="B12" i="50"/>
  <c r="B11" i="50" s="1"/>
  <c r="B8" i="50" s="1"/>
  <c r="Z21" i="50"/>
  <c r="Y12" i="50"/>
  <c r="W15" i="50"/>
  <c r="X15" i="50" s="1"/>
  <c r="Z15" i="50" s="1"/>
  <c r="C12" i="50"/>
  <c r="C11" i="50" s="1"/>
  <c r="C8" i="50" s="1"/>
  <c r="W4" i="63" l="1"/>
  <c r="W2" i="63" s="1"/>
  <c r="X5" i="63"/>
  <c r="Z5" i="63" s="1"/>
  <c r="X5" i="61"/>
  <c r="Z5" i="61" s="1"/>
  <c r="W4" i="61"/>
  <c r="W2" i="61" s="1"/>
  <c r="W12" i="58"/>
  <c r="B11" i="58"/>
  <c r="B8" i="58" s="1"/>
  <c r="U8" i="51"/>
  <c r="K8" i="51"/>
  <c r="E8" i="51"/>
  <c r="M8" i="51"/>
  <c r="G8" i="51"/>
  <c r="C8" i="51"/>
  <c r="H8" i="51"/>
  <c r="O8" i="51"/>
  <c r="W12" i="51"/>
  <c r="B11" i="51"/>
  <c r="W12" i="50"/>
  <c r="C18" i="47"/>
  <c r="D18" i="47"/>
  <c r="E18" i="47"/>
  <c r="F18" i="47"/>
  <c r="G18" i="47"/>
  <c r="H18" i="47"/>
  <c r="I18" i="47"/>
  <c r="J18" i="47"/>
  <c r="K18" i="47"/>
  <c r="L18" i="47"/>
  <c r="M18" i="47"/>
  <c r="N18" i="47"/>
  <c r="O18" i="47"/>
  <c r="P18" i="47"/>
  <c r="Q18" i="47"/>
  <c r="R18" i="47"/>
  <c r="S18" i="47"/>
  <c r="T18" i="47"/>
  <c r="U18" i="47"/>
  <c r="V18" i="47"/>
  <c r="B18" i="47"/>
  <c r="C14" i="47"/>
  <c r="D14" i="47"/>
  <c r="E14" i="47"/>
  <c r="F14" i="47"/>
  <c r="G14" i="47"/>
  <c r="H14" i="47"/>
  <c r="I14" i="47"/>
  <c r="J14" i="47"/>
  <c r="K14" i="47"/>
  <c r="L14" i="47"/>
  <c r="M14" i="47"/>
  <c r="N14" i="47"/>
  <c r="O14" i="47"/>
  <c r="P14" i="47"/>
  <c r="Q14" i="47"/>
  <c r="R14" i="47"/>
  <c r="S14" i="47"/>
  <c r="T14" i="47"/>
  <c r="U14" i="47"/>
  <c r="V14" i="47"/>
  <c r="B14" i="47"/>
  <c r="D47" i="46"/>
  <c r="D30" i="46"/>
  <c r="D10" i="46"/>
  <c r="D46" i="46"/>
  <c r="D29" i="46"/>
  <c r="D9" i="46"/>
  <c r="D45" i="46"/>
  <c r="D8" i="46"/>
  <c r="D44" i="46"/>
  <c r="D7" i="46"/>
  <c r="D43" i="46"/>
  <c r="D6" i="46"/>
  <c r="D42" i="46"/>
  <c r="D5" i="46"/>
  <c r="D4" i="46"/>
  <c r="D14" i="46"/>
  <c r="D35" i="46"/>
  <c r="D16" i="46"/>
  <c r="D51" i="46"/>
  <c r="D34" i="46"/>
  <c r="D15" i="46"/>
  <c r="D33" i="46"/>
  <c r="D13" i="46"/>
  <c r="D49" i="46"/>
  <c r="D32" i="46"/>
  <c r="D12" i="46"/>
  <c r="D48" i="46"/>
  <c r="D31" i="46"/>
  <c r="D11" i="46"/>
  <c r="D2" i="46"/>
  <c r="D25" i="46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86" i="45"/>
  <c r="E70" i="45"/>
  <c r="E71" i="45"/>
  <c r="E72" i="45"/>
  <c r="E73" i="45"/>
  <c r="E74" i="45"/>
  <c r="E75" i="45"/>
  <c r="E76" i="45"/>
  <c r="E77" i="45"/>
  <c r="E69" i="45"/>
  <c r="E52" i="45"/>
  <c r="E53" i="45"/>
  <c r="E54" i="45"/>
  <c r="E55" i="45"/>
  <c r="E56" i="45"/>
  <c r="E51" i="45"/>
  <c r="E28" i="45"/>
  <c r="E29" i="45"/>
  <c r="E30" i="45"/>
  <c r="E31" i="45"/>
  <c r="E32" i="45"/>
  <c r="E33" i="45"/>
  <c r="E34" i="45"/>
  <c r="E35" i="45"/>
  <c r="E27" i="45"/>
  <c r="E6" i="45"/>
  <c r="E7" i="45"/>
  <c r="E8" i="45"/>
  <c r="E9" i="45"/>
  <c r="E10" i="45"/>
  <c r="E11" i="45"/>
  <c r="E12" i="45"/>
  <c r="E13" i="45"/>
  <c r="E14" i="45"/>
  <c r="E5" i="45"/>
  <c r="D93" i="44"/>
  <c r="D92" i="44"/>
  <c r="D91" i="44"/>
  <c r="D56" i="44"/>
  <c r="X23" i="42"/>
  <c r="W23" i="42"/>
  <c r="V23" i="42"/>
  <c r="U23" i="42"/>
  <c r="T23" i="42"/>
  <c r="S23" i="42"/>
  <c r="R23" i="42"/>
  <c r="Q23" i="42"/>
  <c r="P23" i="42"/>
  <c r="O23" i="42"/>
  <c r="N23" i="42"/>
  <c r="M23" i="42"/>
  <c r="L23" i="42"/>
  <c r="K23" i="42"/>
  <c r="J23" i="42"/>
  <c r="I23" i="42"/>
  <c r="H23" i="42"/>
  <c r="G23" i="42"/>
  <c r="F23" i="42"/>
  <c r="E23" i="42"/>
  <c r="D23" i="42"/>
  <c r="X22" i="42"/>
  <c r="W22" i="42"/>
  <c r="V22" i="42"/>
  <c r="U22" i="42"/>
  <c r="T22" i="42"/>
  <c r="S22" i="42"/>
  <c r="R22" i="42"/>
  <c r="Q22" i="42"/>
  <c r="P22" i="42"/>
  <c r="O22" i="42"/>
  <c r="N22" i="42"/>
  <c r="M22" i="42"/>
  <c r="L22" i="42"/>
  <c r="K22" i="42"/>
  <c r="J22" i="42"/>
  <c r="I22" i="42"/>
  <c r="H22" i="42"/>
  <c r="G22" i="42"/>
  <c r="F22" i="42"/>
  <c r="E22" i="42"/>
  <c r="D22" i="42"/>
  <c r="X21" i="42"/>
  <c r="W21" i="42"/>
  <c r="V21" i="42"/>
  <c r="U21" i="42"/>
  <c r="T21" i="42"/>
  <c r="S21" i="42"/>
  <c r="R21" i="42"/>
  <c r="Q21" i="42"/>
  <c r="P21" i="42"/>
  <c r="O21" i="42"/>
  <c r="N21" i="42"/>
  <c r="M21" i="42"/>
  <c r="L21" i="42"/>
  <c r="K21" i="42"/>
  <c r="J21" i="42"/>
  <c r="I21" i="42"/>
  <c r="H21" i="42"/>
  <c r="G21" i="42"/>
  <c r="F21" i="42"/>
  <c r="E21" i="42"/>
  <c r="D21" i="42"/>
  <c r="X20" i="42"/>
  <c r="W20" i="42"/>
  <c r="V20" i="42"/>
  <c r="U20" i="42"/>
  <c r="T20" i="42"/>
  <c r="S20" i="42"/>
  <c r="R20" i="42"/>
  <c r="Q20" i="42"/>
  <c r="P20" i="42"/>
  <c r="O20" i="42"/>
  <c r="N20" i="42"/>
  <c r="M20" i="42"/>
  <c r="L20" i="42"/>
  <c r="K20" i="42"/>
  <c r="J20" i="42"/>
  <c r="I20" i="42"/>
  <c r="H20" i="42"/>
  <c r="G20" i="42"/>
  <c r="F20" i="42"/>
  <c r="E20" i="42"/>
  <c r="D20" i="42"/>
  <c r="X19" i="42"/>
  <c r="W19" i="42"/>
  <c r="V19" i="42"/>
  <c r="U19" i="42"/>
  <c r="T19" i="42"/>
  <c r="S19" i="42"/>
  <c r="R19" i="42"/>
  <c r="Q19" i="42"/>
  <c r="P19" i="42"/>
  <c r="O19" i="42"/>
  <c r="N19" i="42"/>
  <c r="M19" i="42"/>
  <c r="L19" i="42"/>
  <c r="K19" i="42"/>
  <c r="J19" i="42"/>
  <c r="I19" i="42"/>
  <c r="H19" i="42"/>
  <c r="G19" i="42"/>
  <c r="F19" i="42"/>
  <c r="E19" i="42"/>
  <c r="D19" i="42"/>
  <c r="X18" i="42"/>
  <c r="W18" i="42"/>
  <c r="V18" i="42"/>
  <c r="U18" i="42"/>
  <c r="T18" i="42"/>
  <c r="S18" i="42"/>
  <c r="R18" i="42"/>
  <c r="Q18" i="42"/>
  <c r="P18" i="42"/>
  <c r="O18" i="42"/>
  <c r="N18" i="42"/>
  <c r="M18" i="42"/>
  <c r="L18" i="42"/>
  <c r="K18" i="42"/>
  <c r="J18" i="42"/>
  <c r="I18" i="42"/>
  <c r="H18" i="42"/>
  <c r="G18" i="42"/>
  <c r="F18" i="42"/>
  <c r="E18" i="42"/>
  <c r="D18" i="42"/>
  <c r="X17" i="42"/>
  <c r="W17" i="42"/>
  <c r="V17" i="42"/>
  <c r="U17" i="42"/>
  <c r="T17" i="42"/>
  <c r="S17" i="42"/>
  <c r="R17" i="42"/>
  <c r="Q17" i="42"/>
  <c r="P17" i="42"/>
  <c r="O17" i="42"/>
  <c r="N17" i="42"/>
  <c r="M17" i="42"/>
  <c r="L17" i="42"/>
  <c r="K17" i="42"/>
  <c r="J17" i="42"/>
  <c r="I17" i="42"/>
  <c r="H17" i="42"/>
  <c r="G17" i="42"/>
  <c r="F17" i="42"/>
  <c r="E17" i="42"/>
  <c r="D17" i="42"/>
  <c r="X16" i="42"/>
  <c r="W16" i="42"/>
  <c r="V16" i="42"/>
  <c r="U16" i="42"/>
  <c r="T16" i="42"/>
  <c r="S16" i="42"/>
  <c r="R16" i="42"/>
  <c r="Q16" i="42"/>
  <c r="P16" i="42"/>
  <c r="O16" i="42"/>
  <c r="N16" i="42"/>
  <c r="M16" i="42"/>
  <c r="L16" i="42"/>
  <c r="K16" i="42"/>
  <c r="J16" i="42"/>
  <c r="I16" i="42"/>
  <c r="H16" i="42"/>
  <c r="G16" i="42"/>
  <c r="F16" i="42"/>
  <c r="E16" i="42"/>
  <c r="D16" i="42"/>
  <c r="X15" i="42"/>
  <c r="W15" i="42"/>
  <c r="V15" i="42"/>
  <c r="U15" i="42"/>
  <c r="T15" i="42"/>
  <c r="S15" i="42"/>
  <c r="R15" i="42"/>
  <c r="Q15" i="42"/>
  <c r="P15" i="42"/>
  <c r="O15" i="42"/>
  <c r="N15" i="42"/>
  <c r="M15" i="42"/>
  <c r="L15" i="42"/>
  <c r="K15" i="42"/>
  <c r="J15" i="42"/>
  <c r="I15" i="42"/>
  <c r="H15" i="42"/>
  <c r="G15" i="42"/>
  <c r="F15" i="42"/>
  <c r="E15" i="42"/>
  <c r="D15" i="42"/>
  <c r="X14" i="42"/>
  <c r="W14" i="42"/>
  <c r="V14" i="42"/>
  <c r="U14" i="42"/>
  <c r="T14" i="42"/>
  <c r="S14" i="42"/>
  <c r="R14" i="42"/>
  <c r="Q14" i="42"/>
  <c r="P14" i="42"/>
  <c r="O14" i="42"/>
  <c r="N14" i="42"/>
  <c r="M14" i="42"/>
  <c r="L14" i="42"/>
  <c r="K14" i="42"/>
  <c r="J14" i="42"/>
  <c r="I14" i="42"/>
  <c r="H14" i="42"/>
  <c r="G14" i="42"/>
  <c r="F14" i="42"/>
  <c r="E14" i="42"/>
  <c r="D14" i="42"/>
  <c r="X13" i="42"/>
  <c r="W13" i="42"/>
  <c r="V13" i="42"/>
  <c r="U13" i="42"/>
  <c r="T13" i="42"/>
  <c r="S13" i="42"/>
  <c r="R13" i="42"/>
  <c r="Q13" i="42"/>
  <c r="P13" i="42"/>
  <c r="O13" i="42"/>
  <c r="N13" i="42"/>
  <c r="M13" i="42"/>
  <c r="L13" i="42"/>
  <c r="K13" i="42"/>
  <c r="J13" i="42"/>
  <c r="I13" i="42"/>
  <c r="H13" i="42"/>
  <c r="G13" i="42"/>
  <c r="F13" i="42"/>
  <c r="E13" i="42"/>
  <c r="D13" i="42"/>
  <c r="X12" i="42"/>
  <c r="W12" i="42"/>
  <c r="V12" i="42"/>
  <c r="U12" i="42"/>
  <c r="T12" i="42"/>
  <c r="S12" i="42"/>
  <c r="R12" i="42"/>
  <c r="Q12" i="42"/>
  <c r="P12" i="42"/>
  <c r="O12" i="42"/>
  <c r="N12" i="42"/>
  <c r="M12" i="42"/>
  <c r="L12" i="42"/>
  <c r="K12" i="42"/>
  <c r="J12" i="42"/>
  <c r="I12" i="42"/>
  <c r="H12" i="42"/>
  <c r="G12" i="42"/>
  <c r="F12" i="42"/>
  <c r="E12" i="42"/>
  <c r="D12" i="42"/>
  <c r="X11" i="42"/>
  <c r="W11" i="42"/>
  <c r="V11" i="42"/>
  <c r="U11" i="42"/>
  <c r="T11" i="42"/>
  <c r="S11" i="42"/>
  <c r="R11" i="42"/>
  <c r="Q11" i="42"/>
  <c r="P11" i="42"/>
  <c r="O11" i="42"/>
  <c r="N11" i="42"/>
  <c r="M11" i="42"/>
  <c r="L11" i="42"/>
  <c r="K11" i="42"/>
  <c r="J11" i="42"/>
  <c r="I11" i="42"/>
  <c r="H11" i="42"/>
  <c r="G11" i="42"/>
  <c r="F11" i="42"/>
  <c r="E11" i="42"/>
  <c r="D11" i="42"/>
  <c r="X10" i="42"/>
  <c r="W10" i="42"/>
  <c r="V10" i="42"/>
  <c r="U10" i="42"/>
  <c r="T10" i="42"/>
  <c r="S10" i="42"/>
  <c r="R10" i="42"/>
  <c r="Q10" i="42"/>
  <c r="P10" i="42"/>
  <c r="O10" i="42"/>
  <c r="N10" i="42"/>
  <c r="M10" i="42"/>
  <c r="L10" i="42"/>
  <c r="K10" i="42"/>
  <c r="J10" i="42"/>
  <c r="I10" i="42"/>
  <c r="H10" i="42"/>
  <c r="G10" i="42"/>
  <c r="F10" i="42"/>
  <c r="E10" i="42"/>
  <c r="D10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K5" i="43"/>
  <c r="D4" i="43"/>
  <c r="D5" i="43"/>
  <c r="D6" i="43"/>
  <c r="D7" i="43"/>
  <c r="D8" i="43"/>
  <c r="D9" i="43"/>
  <c r="D10" i="43"/>
  <c r="D11" i="43"/>
  <c r="D12" i="43"/>
  <c r="D13" i="43"/>
  <c r="D14" i="43"/>
  <c r="D3" i="43"/>
  <c r="W11" i="58" l="1"/>
  <c r="W8" i="58" s="1"/>
  <c r="X12" i="58"/>
  <c r="Z12" i="58" s="1"/>
  <c r="B8" i="51"/>
  <c r="X12" i="51"/>
  <c r="Z12" i="51" s="1"/>
  <c r="W11" i="51"/>
  <c r="W8" i="51" s="1"/>
  <c r="X12" i="50"/>
  <c r="Z12" i="50" s="1"/>
  <c r="W11" i="50"/>
  <c r="W8" i="50" s="1"/>
  <c r="C69" i="39"/>
  <c r="G2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DQ4" i="25"/>
  <c r="DQ5" i="25"/>
  <c r="DQ6" i="25"/>
  <c r="DQ7" i="25"/>
  <c r="DQ8" i="25"/>
  <c r="DQ9" i="25"/>
  <c r="DQ10" i="25"/>
  <c r="DQ11" i="25"/>
  <c r="DQ12" i="25"/>
  <c r="DQ13" i="25"/>
  <c r="DQ14" i="25"/>
  <c r="DQ15" i="25"/>
  <c r="DQ16" i="25"/>
  <c r="DQ17" i="25"/>
  <c r="DQ18" i="25"/>
  <c r="DQ19" i="25"/>
  <c r="DQ20" i="25"/>
  <c r="DQ21" i="25"/>
  <c r="DQ22" i="25"/>
  <c r="DQ23" i="25"/>
  <c r="DQ24" i="25"/>
  <c r="DQ3" i="25"/>
  <c r="DK4" i="25"/>
  <c r="DK5" i="25"/>
  <c r="DK6" i="25"/>
  <c r="DK7" i="25"/>
  <c r="DK8" i="25"/>
  <c r="DK9" i="25"/>
  <c r="DK10" i="25"/>
  <c r="DK11" i="25"/>
  <c r="DK12" i="25"/>
  <c r="DK13" i="25"/>
  <c r="DK14" i="25"/>
  <c r="DK15" i="25"/>
  <c r="DK16" i="25"/>
  <c r="DK17" i="25"/>
  <c r="DK18" i="25"/>
  <c r="DK19" i="25"/>
  <c r="DK20" i="25"/>
  <c r="DK21" i="25"/>
  <c r="DK22" i="25"/>
  <c r="DK23" i="25"/>
  <c r="DK24" i="25"/>
  <c r="DK3" i="25"/>
  <c r="DE4" i="25"/>
  <c r="DE5" i="25"/>
  <c r="DE6" i="25"/>
  <c r="DE7" i="25"/>
  <c r="DE8" i="25"/>
  <c r="DE9" i="25"/>
  <c r="DE10" i="25"/>
  <c r="DE11" i="25"/>
  <c r="DE12" i="25"/>
  <c r="DE13" i="25"/>
  <c r="DE14" i="25"/>
  <c r="DE15" i="25"/>
  <c r="DE16" i="25"/>
  <c r="DE17" i="25"/>
  <c r="DE18" i="25"/>
  <c r="DE19" i="25"/>
  <c r="DE20" i="25"/>
  <c r="DE21" i="25"/>
  <c r="DE22" i="25"/>
  <c r="DE23" i="25"/>
  <c r="DE24" i="25"/>
  <c r="DE3" i="25"/>
  <c r="CY4" i="25"/>
  <c r="CY5" i="25"/>
  <c r="CY6" i="25"/>
  <c r="CY7" i="25"/>
  <c r="CY8" i="25"/>
  <c r="CY9" i="25"/>
  <c r="CY10" i="25"/>
  <c r="CY11" i="25"/>
  <c r="CY12" i="25"/>
  <c r="CY13" i="25"/>
  <c r="CY14" i="25"/>
  <c r="CY15" i="25"/>
  <c r="CY16" i="25"/>
  <c r="CY17" i="25"/>
  <c r="CY18" i="25"/>
  <c r="CY19" i="25"/>
  <c r="CY20" i="25"/>
  <c r="CY21" i="25"/>
  <c r="CY22" i="25"/>
  <c r="CY23" i="25"/>
  <c r="CY24" i="25"/>
  <c r="CY3" i="25"/>
  <c r="CS4" i="25"/>
  <c r="CS5" i="25"/>
  <c r="CS6" i="25"/>
  <c r="CS7" i="25"/>
  <c r="CS8" i="25"/>
  <c r="CS9" i="25"/>
  <c r="CS10" i="25"/>
  <c r="CS11" i="25"/>
  <c r="CS12" i="25"/>
  <c r="CS13" i="25"/>
  <c r="CS14" i="25"/>
  <c r="CS15" i="25"/>
  <c r="CS16" i="25"/>
  <c r="CS17" i="25"/>
  <c r="CS18" i="25"/>
  <c r="CS19" i="25"/>
  <c r="CS20" i="25"/>
  <c r="CS21" i="25"/>
  <c r="CS22" i="25"/>
  <c r="CS23" i="25"/>
  <c r="CS24" i="25"/>
  <c r="CS3" i="25"/>
  <c r="CM4" i="25"/>
  <c r="CM5" i="25"/>
  <c r="CM6" i="25"/>
  <c r="CM7" i="25"/>
  <c r="CM8" i="25"/>
  <c r="CM9" i="25"/>
  <c r="CM10" i="25"/>
  <c r="CM11" i="25"/>
  <c r="CM12" i="25"/>
  <c r="CM13" i="25"/>
  <c r="CM14" i="25"/>
  <c r="CM15" i="25"/>
  <c r="CM16" i="25"/>
  <c r="CM17" i="25"/>
  <c r="CM18" i="25"/>
  <c r="CM19" i="25"/>
  <c r="CM20" i="25"/>
  <c r="CM21" i="25"/>
  <c r="CM22" i="25"/>
  <c r="CM23" i="25"/>
  <c r="CM24" i="25"/>
  <c r="CM3" i="25"/>
  <c r="CG4" i="25"/>
  <c r="CG5" i="25"/>
  <c r="CG6" i="25"/>
  <c r="CG7" i="25"/>
  <c r="CG8" i="25"/>
  <c r="CG9" i="25"/>
  <c r="CG10" i="25"/>
  <c r="CG11" i="25"/>
  <c r="CG12" i="25"/>
  <c r="CG13" i="25"/>
  <c r="CG14" i="25"/>
  <c r="CG15" i="25"/>
  <c r="CG16" i="25"/>
  <c r="CG17" i="25"/>
  <c r="CG18" i="25"/>
  <c r="CG19" i="25"/>
  <c r="CG20" i="25"/>
  <c r="CG21" i="25"/>
  <c r="CG22" i="25"/>
  <c r="CG23" i="25"/>
  <c r="CG24" i="25"/>
  <c r="CG3" i="25"/>
  <c r="CA4" i="25"/>
  <c r="CA5" i="25"/>
  <c r="CA6" i="25"/>
  <c r="CA7" i="25"/>
  <c r="CA8" i="25"/>
  <c r="CA9" i="25"/>
  <c r="CA10" i="25"/>
  <c r="CA11" i="25"/>
  <c r="CA12" i="25"/>
  <c r="CA13" i="25"/>
  <c r="CA14" i="25"/>
  <c r="CA15" i="25"/>
  <c r="CA16" i="25"/>
  <c r="CA17" i="25"/>
  <c r="CA18" i="25"/>
  <c r="CA19" i="25"/>
  <c r="CA20" i="25"/>
  <c r="CA21" i="25"/>
  <c r="CA22" i="25"/>
  <c r="CA23" i="25"/>
  <c r="CA24" i="25"/>
  <c r="CA3" i="25"/>
  <c r="BU4" i="25"/>
  <c r="BU5" i="25"/>
  <c r="BU6" i="25"/>
  <c r="BU7" i="25"/>
  <c r="BU8" i="25"/>
  <c r="BU9" i="25"/>
  <c r="BU10" i="25"/>
  <c r="BU11" i="25"/>
  <c r="BU12" i="25"/>
  <c r="BU13" i="25"/>
  <c r="BU14" i="25"/>
  <c r="BU15" i="25"/>
  <c r="BU16" i="25"/>
  <c r="BU17" i="25"/>
  <c r="BU18" i="25"/>
  <c r="BU19" i="25"/>
  <c r="BU20" i="25"/>
  <c r="BU21" i="25"/>
  <c r="BU22" i="25"/>
  <c r="BU23" i="25"/>
  <c r="BU24" i="25"/>
  <c r="BU3" i="25"/>
  <c r="BO4" i="25"/>
  <c r="BO5" i="25"/>
  <c r="BO6" i="25"/>
  <c r="BO7" i="25"/>
  <c r="BO8" i="25"/>
  <c r="BO9" i="25"/>
  <c r="BO10" i="25"/>
  <c r="BO11" i="25"/>
  <c r="BO12" i="25"/>
  <c r="BO13" i="25"/>
  <c r="BO14" i="25"/>
  <c r="BO15" i="25"/>
  <c r="BO16" i="25"/>
  <c r="BO17" i="25"/>
  <c r="BO18" i="25"/>
  <c r="BO19" i="25"/>
  <c r="BO20" i="25"/>
  <c r="BO21" i="25"/>
  <c r="BO22" i="25"/>
  <c r="BO23" i="25"/>
  <c r="BO24" i="25"/>
  <c r="BO3" i="25"/>
  <c r="BI4" i="25"/>
  <c r="BI5" i="25"/>
  <c r="BI6" i="25"/>
  <c r="BI7" i="25"/>
  <c r="BI8" i="25"/>
  <c r="BI9" i="25"/>
  <c r="BI10" i="25"/>
  <c r="BI11" i="25"/>
  <c r="BI12" i="25"/>
  <c r="BI13" i="25"/>
  <c r="BI14" i="25"/>
  <c r="BI15" i="25"/>
  <c r="BI16" i="25"/>
  <c r="BI17" i="25"/>
  <c r="BI18" i="25"/>
  <c r="BI19" i="25"/>
  <c r="BI20" i="25"/>
  <c r="BI21" i="25"/>
  <c r="BI22" i="25"/>
  <c r="BI23" i="25"/>
  <c r="BI24" i="25"/>
  <c r="BI3" i="25"/>
  <c r="BC4" i="25"/>
  <c r="BC5" i="25"/>
  <c r="BC6" i="25"/>
  <c r="BC7" i="25"/>
  <c r="BC8" i="25"/>
  <c r="BC9" i="25"/>
  <c r="BC10" i="25"/>
  <c r="BC11" i="25"/>
  <c r="BC12" i="25"/>
  <c r="BC13" i="25"/>
  <c r="BC14" i="25"/>
  <c r="BC15" i="25"/>
  <c r="BC16" i="25"/>
  <c r="BC17" i="25"/>
  <c r="BC18" i="25"/>
  <c r="BC19" i="25"/>
  <c r="BC20" i="25"/>
  <c r="BC21" i="25"/>
  <c r="BC22" i="25"/>
  <c r="BC23" i="25"/>
  <c r="BC24" i="25"/>
  <c r="BC3" i="25"/>
  <c r="AW4" i="25"/>
  <c r="AW5" i="25"/>
  <c r="AW6" i="25"/>
  <c r="AW7" i="25"/>
  <c r="AW8" i="25"/>
  <c r="AW9" i="25"/>
  <c r="AW10" i="25"/>
  <c r="AW11" i="25"/>
  <c r="AW12" i="25"/>
  <c r="AW13" i="25"/>
  <c r="AW14" i="25"/>
  <c r="AW15" i="25"/>
  <c r="AW16" i="25"/>
  <c r="AW17" i="25"/>
  <c r="AW18" i="25"/>
  <c r="AW19" i="25"/>
  <c r="AW20" i="25"/>
  <c r="AW21" i="25"/>
  <c r="AW22" i="25"/>
  <c r="AW23" i="25"/>
  <c r="AW24" i="25"/>
  <c r="AW3" i="25"/>
  <c r="AQ4" i="25"/>
  <c r="AQ5" i="25"/>
  <c r="AQ6" i="25"/>
  <c r="AQ7" i="25"/>
  <c r="AQ8" i="25"/>
  <c r="AQ9" i="25"/>
  <c r="AQ10" i="25"/>
  <c r="AQ11" i="25"/>
  <c r="AQ12" i="25"/>
  <c r="AQ13" i="25"/>
  <c r="AQ14" i="25"/>
  <c r="AQ15" i="25"/>
  <c r="AQ16" i="25"/>
  <c r="AQ17" i="25"/>
  <c r="AQ18" i="25"/>
  <c r="AQ19" i="25"/>
  <c r="AQ20" i="25"/>
  <c r="AQ21" i="25"/>
  <c r="AQ22" i="25"/>
  <c r="AQ23" i="25"/>
  <c r="AQ24" i="25"/>
  <c r="AQ3" i="25"/>
  <c r="AK4" i="25"/>
  <c r="AK5" i="25"/>
  <c r="AK6" i="25"/>
  <c r="AK7" i="25"/>
  <c r="AK8" i="25"/>
  <c r="AK9" i="25"/>
  <c r="AK10" i="25"/>
  <c r="AK11" i="25"/>
  <c r="AK12" i="25"/>
  <c r="AK13" i="25"/>
  <c r="AK14" i="25"/>
  <c r="AK15" i="25"/>
  <c r="AK16" i="25"/>
  <c r="AK17" i="25"/>
  <c r="AK18" i="25"/>
  <c r="AK19" i="25"/>
  <c r="AK20" i="25"/>
  <c r="AK21" i="25"/>
  <c r="AK22" i="25"/>
  <c r="AK23" i="25"/>
  <c r="AK24" i="25"/>
  <c r="AK3" i="25"/>
  <c r="AE4" i="25"/>
  <c r="AE5" i="25"/>
  <c r="AE6" i="25"/>
  <c r="AE7" i="25"/>
  <c r="AE8" i="25"/>
  <c r="AE9" i="25"/>
  <c r="AE10" i="25"/>
  <c r="AE11" i="25"/>
  <c r="AE12" i="25"/>
  <c r="AE13" i="25"/>
  <c r="AE14" i="25"/>
  <c r="AE15" i="25"/>
  <c r="AE16" i="25"/>
  <c r="AE17" i="25"/>
  <c r="AE18" i="25"/>
  <c r="AE19" i="25"/>
  <c r="AE20" i="25"/>
  <c r="AE21" i="25"/>
  <c r="AE22" i="25"/>
  <c r="AE23" i="25"/>
  <c r="AE24" i="25"/>
  <c r="AE3" i="25"/>
  <c r="Y4" i="25"/>
  <c r="Y5" i="25"/>
  <c r="Y6" i="25"/>
  <c r="Y7" i="25"/>
  <c r="Y8" i="25"/>
  <c r="Y9" i="25"/>
  <c r="Y10" i="25"/>
  <c r="Y11" i="25"/>
  <c r="Y12" i="25"/>
  <c r="Y13" i="25"/>
  <c r="Y14" i="25"/>
  <c r="Y15" i="25"/>
  <c r="Y16" i="25"/>
  <c r="Y17" i="25"/>
  <c r="Y18" i="25"/>
  <c r="Y19" i="25"/>
  <c r="Y20" i="25"/>
  <c r="Y21" i="25"/>
  <c r="Y22" i="25"/>
  <c r="Y23" i="25"/>
  <c r="Y24" i="25"/>
  <c r="Y3" i="25"/>
  <c r="S4" i="25"/>
  <c r="S5" i="25"/>
  <c r="S6" i="25"/>
  <c r="S7" i="25"/>
  <c r="S8" i="25"/>
  <c r="S9" i="25"/>
  <c r="S10" i="25"/>
  <c r="S11" i="25"/>
  <c r="S12" i="25"/>
  <c r="S13" i="25"/>
  <c r="S14" i="25"/>
  <c r="S15" i="25"/>
  <c r="S16" i="25"/>
  <c r="S17" i="25"/>
  <c r="S18" i="25"/>
  <c r="S19" i="25"/>
  <c r="S20" i="25"/>
  <c r="S21" i="25"/>
  <c r="S22" i="25"/>
  <c r="S23" i="25"/>
  <c r="S24" i="25"/>
  <c r="S3" i="25"/>
  <c r="M4" i="25"/>
  <c r="M5" i="25"/>
  <c r="M6" i="25"/>
  <c r="M7" i="25"/>
  <c r="M8" i="25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3" i="25"/>
  <c r="G4" i="25" l="1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3" i="25"/>
  <c r="W22" i="21" l="1"/>
  <c r="W21" i="21"/>
  <c r="W20" i="21"/>
  <c r="W19" i="21"/>
  <c r="W18" i="21"/>
  <c r="W17" i="21"/>
  <c r="W16" i="21"/>
  <c r="W15" i="21"/>
  <c r="W30" i="21"/>
  <c r="Y27" i="21"/>
  <c r="S27" i="21" s="1"/>
  <c r="Y26" i="21"/>
  <c r="S26" i="21" s="1"/>
  <c r="Y25" i="21"/>
  <c r="P25" i="21" s="1"/>
  <c r="Y24" i="21"/>
  <c r="S24" i="21" s="1"/>
  <c r="K24" i="21"/>
  <c r="Y23" i="21"/>
  <c r="U23" i="21" s="1"/>
  <c r="Y14" i="21"/>
  <c r="M14" i="21" s="1"/>
  <c r="G14" i="21"/>
  <c r="Y13" i="21"/>
  <c r="S13" i="21" s="1"/>
  <c r="U13" i="21"/>
  <c r="G13" i="21"/>
  <c r="E13" i="21"/>
  <c r="Y12" i="21"/>
  <c r="S12" i="21" s="1"/>
  <c r="Y11" i="21"/>
  <c r="O11" i="21" s="1"/>
  <c r="S11" i="21"/>
  <c r="P11" i="21"/>
  <c r="G11" i="21"/>
  <c r="C11" i="21"/>
  <c r="X10" i="21"/>
  <c r="Y10" i="21" s="1"/>
  <c r="X9" i="21"/>
  <c r="Y9" i="21" s="1"/>
  <c r="X8" i="21"/>
  <c r="Y8" i="21" s="1"/>
  <c r="S8" i="21" s="1"/>
  <c r="P8" i="21"/>
  <c r="N8" i="21"/>
  <c r="M8" i="21"/>
  <c r="K8" i="21"/>
  <c r="F8" i="21"/>
  <c r="E8" i="21"/>
  <c r="C8" i="21"/>
  <c r="B8" i="21"/>
  <c r="X7" i="21"/>
  <c r="Y7" i="21" s="1"/>
  <c r="X6" i="21"/>
  <c r="Y6" i="21" s="1"/>
  <c r="X5" i="21"/>
  <c r="Y5" i="21" s="1"/>
  <c r="X4" i="21"/>
  <c r="Y4" i="21" s="1"/>
  <c r="X3" i="21"/>
  <c r="Y3" i="21" s="1"/>
  <c r="R3" i="21" s="1"/>
  <c r="U3" i="21"/>
  <c r="X2" i="21"/>
  <c r="W15" i="20"/>
  <c r="W16" i="20"/>
  <c r="W17" i="20"/>
  <c r="W18" i="20"/>
  <c r="W19" i="20"/>
  <c r="W20" i="20"/>
  <c r="W21" i="20"/>
  <c r="W22" i="20"/>
  <c r="W30" i="20"/>
  <c r="Y27" i="20"/>
  <c r="T27" i="20" s="1"/>
  <c r="Y26" i="20"/>
  <c r="T26" i="20" s="1"/>
  <c r="Y25" i="20"/>
  <c r="T25" i="20" s="1"/>
  <c r="Y24" i="20"/>
  <c r="T24" i="20" s="1"/>
  <c r="Y23" i="20"/>
  <c r="T23" i="20" s="1"/>
  <c r="Y14" i="20"/>
  <c r="V14" i="20" s="1"/>
  <c r="Y13" i="20"/>
  <c r="V13" i="20" s="1"/>
  <c r="Y12" i="20"/>
  <c r="S12" i="20" s="1"/>
  <c r="O12" i="20"/>
  <c r="B12" i="20"/>
  <c r="Y11" i="20"/>
  <c r="U11" i="20" s="1"/>
  <c r="V11" i="20"/>
  <c r="X10" i="20"/>
  <c r="Y10" i="20" s="1"/>
  <c r="W10" i="20"/>
  <c r="X9" i="20"/>
  <c r="Y9" i="20" s="1"/>
  <c r="W9" i="20"/>
  <c r="X8" i="20"/>
  <c r="Y8" i="20" s="1"/>
  <c r="W8" i="20"/>
  <c r="X7" i="20"/>
  <c r="Y7" i="20" s="1"/>
  <c r="W7" i="20"/>
  <c r="X6" i="20"/>
  <c r="Y6" i="20" s="1"/>
  <c r="W6" i="20"/>
  <c r="X5" i="20"/>
  <c r="Y5" i="20" s="1"/>
  <c r="W5" i="20"/>
  <c r="X4" i="20"/>
  <c r="Y4" i="20" s="1"/>
  <c r="W4" i="20"/>
  <c r="X3" i="20"/>
  <c r="Y3" i="20" s="1"/>
  <c r="W3" i="20"/>
  <c r="X2" i="20"/>
  <c r="H2" i="20"/>
  <c r="G2" i="20"/>
  <c r="F2" i="20"/>
  <c r="E2" i="20"/>
  <c r="D2" i="20"/>
  <c r="C2" i="20"/>
  <c r="B2" i="20"/>
  <c r="G25" i="21" l="1"/>
  <c r="S25" i="21"/>
  <c r="G24" i="21"/>
  <c r="H12" i="21"/>
  <c r="H23" i="21"/>
  <c r="O12" i="21"/>
  <c r="P14" i="21"/>
  <c r="K23" i="21"/>
  <c r="C26" i="21"/>
  <c r="E12" i="21"/>
  <c r="K14" i="21"/>
  <c r="P12" i="21"/>
  <c r="C14" i="21"/>
  <c r="S14" i="21"/>
  <c r="M23" i="21"/>
  <c r="C25" i="21"/>
  <c r="O26" i="21"/>
  <c r="M12" i="21"/>
  <c r="O14" i="21"/>
  <c r="C12" i="21"/>
  <c r="U12" i="21"/>
  <c r="E14" i="21"/>
  <c r="U14" i="21"/>
  <c r="O23" i="21"/>
  <c r="E25" i="21"/>
  <c r="P26" i="21"/>
  <c r="G12" i="21"/>
  <c r="H14" i="21"/>
  <c r="C23" i="21"/>
  <c r="C24" i="21"/>
  <c r="H25" i="21"/>
  <c r="C27" i="21"/>
  <c r="E23" i="21"/>
  <c r="K12" i="21"/>
  <c r="K13" i="21"/>
  <c r="G23" i="21"/>
  <c r="H24" i="21"/>
  <c r="U25" i="21"/>
  <c r="U9" i="21"/>
  <c r="M9" i="21"/>
  <c r="L9" i="21"/>
  <c r="B9" i="21"/>
  <c r="I9" i="21"/>
  <c r="D9" i="21"/>
  <c r="N4" i="21"/>
  <c r="L4" i="21"/>
  <c r="O4" i="21"/>
  <c r="K4" i="21"/>
  <c r="J4" i="21"/>
  <c r="G4" i="21"/>
  <c r="V4" i="21"/>
  <c r="D4" i="21"/>
  <c r="T4" i="21"/>
  <c r="B4" i="21"/>
  <c r="R4" i="21"/>
  <c r="O8" i="21"/>
  <c r="E11" i="21"/>
  <c r="U11" i="21"/>
  <c r="H13" i="21"/>
  <c r="R8" i="21"/>
  <c r="H11" i="21"/>
  <c r="M13" i="21"/>
  <c r="P23" i="21"/>
  <c r="M24" i="21"/>
  <c r="K25" i="21"/>
  <c r="E26" i="21"/>
  <c r="O27" i="21"/>
  <c r="G8" i="21"/>
  <c r="U8" i="21"/>
  <c r="K11" i="21"/>
  <c r="O13" i="21"/>
  <c r="S23" i="21"/>
  <c r="O24" i="21"/>
  <c r="M25" i="21"/>
  <c r="G26" i="21"/>
  <c r="X29" i="21"/>
  <c r="J8" i="21"/>
  <c r="V8" i="21"/>
  <c r="M11" i="21"/>
  <c r="P13" i="21"/>
  <c r="O25" i="21"/>
  <c r="H26" i="21"/>
  <c r="K3" i="21"/>
  <c r="C13" i="21"/>
  <c r="K26" i="21"/>
  <c r="S6" i="21"/>
  <c r="K6" i="21"/>
  <c r="C6" i="21"/>
  <c r="V6" i="21"/>
  <c r="N6" i="21"/>
  <c r="F6" i="21"/>
  <c r="L6" i="21"/>
  <c r="U6" i="21"/>
  <c r="J6" i="21"/>
  <c r="T6" i="21"/>
  <c r="I6" i="21"/>
  <c r="R6" i="21"/>
  <c r="H6" i="21"/>
  <c r="O6" i="21"/>
  <c r="Q6" i="21"/>
  <c r="G6" i="21"/>
  <c r="B6" i="21"/>
  <c r="P6" i="21"/>
  <c r="E6" i="21"/>
  <c r="D6" i="21"/>
  <c r="M6" i="21"/>
  <c r="T5" i="21"/>
  <c r="L5" i="21"/>
  <c r="D5" i="21"/>
  <c r="O5" i="21"/>
  <c r="G5" i="21"/>
  <c r="P5" i="21"/>
  <c r="N5" i="21"/>
  <c r="C5" i="21"/>
  <c r="M5" i="21"/>
  <c r="V5" i="21"/>
  <c r="K5" i="21"/>
  <c r="H5" i="21"/>
  <c r="F5" i="21"/>
  <c r="B5" i="21"/>
  <c r="Y2" i="21"/>
  <c r="U5" i="21"/>
  <c r="J5" i="21"/>
  <c r="E5" i="21"/>
  <c r="S5" i="21"/>
  <c r="I5" i="21"/>
  <c r="R5" i="21"/>
  <c r="Q5" i="21"/>
  <c r="R7" i="21"/>
  <c r="J7" i="21"/>
  <c r="B7" i="21"/>
  <c r="U7" i="21"/>
  <c r="M7" i="21"/>
  <c r="E7" i="21"/>
  <c r="Q7" i="21"/>
  <c r="G7" i="21"/>
  <c r="P7" i="21"/>
  <c r="F7" i="21"/>
  <c r="O7" i="21"/>
  <c r="D7" i="21"/>
  <c r="T7" i="21"/>
  <c r="H7" i="21"/>
  <c r="N7" i="21"/>
  <c r="C7" i="21"/>
  <c r="S7" i="21"/>
  <c r="L7" i="21"/>
  <c r="V7" i="21"/>
  <c r="K7" i="21"/>
  <c r="I7" i="21"/>
  <c r="O10" i="21"/>
  <c r="G10" i="21"/>
  <c r="U10" i="21"/>
  <c r="M10" i="21"/>
  <c r="E10" i="21"/>
  <c r="S10" i="21"/>
  <c r="K10" i="21"/>
  <c r="C10" i="21"/>
  <c r="R10" i="21"/>
  <c r="J10" i="21"/>
  <c r="B10" i="21"/>
  <c r="N10" i="21"/>
  <c r="I10" i="21"/>
  <c r="H10" i="21"/>
  <c r="V10" i="21"/>
  <c r="F10" i="21"/>
  <c r="P10" i="21"/>
  <c r="L10" i="21"/>
  <c r="T10" i="21"/>
  <c r="D10" i="21"/>
  <c r="Q10" i="21"/>
  <c r="O3" i="21"/>
  <c r="P3" i="21"/>
  <c r="E3" i="21"/>
  <c r="P9" i="21"/>
  <c r="H9" i="21"/>
  <c r="T9" i="21"/>
  <c r="S9" i="21"/>
  <c r="K9" i="21"/>
  <c r="C9" i="21"/>
  <c r="V27" i="21"/>
  <c r="N27" i="21"/>
  <c r="F27" i="21"/>
  <c r="U27" i="21"/>
  <c r="M27" i="21"/>
  <c r="E27" i="21"/>
  <c r="T27" i="21"/>
  <c r="L27" i="21"/>
  <c r="D27" i="21"/>
  <c r="R27" i="21"/>
  <c r="J27" i="21"/>
  <c r="B27" i="21"/>
  <c r="Q27" i="21"/>
  <c r="I27" i="21"/>
  <c r="G3" i="21"/>
  <c r="C4" i="21"/>
  <c r="H8" i="21"/>
  <c r="E9" i="21"/>
  <c r="O9" i="21"/>
  <c r="V11" i="21"/>
  <c r="N11" i="21"/>
  <c r="F11" i="21"/>
  <c r="T11" i="21"/>
  <c r="L11" i="21"/>
  <c r="D11" i="21"/>
  <c r="R11" i="21"/>
  <c r="J11" i="21"/>
  <c r="B11" i="21"/>
  <c r="Q11" i="21"/>
  <c r="I11" i="21"/>
  <c r="V13" i="21"/>
  <c r="N13" i="21"/>
  <c r="F13" i="21"/>
  <c r="T13" i="21"/>
  <c r="L13" i="21"/>
  <c r="D13" i="21"/>
  <c r="R13" i="21"/>
  <c r="J13" i="21"/>
  <c r="B13" i="21"/>
  <c r="Q13" i="21"/>
  <c r="I13" i="21"/>
  <c r="V24" i="21"/>
  <c r="N24" i="21"/>
  <c r="F24" i="21"/>
  <c r="T24" i="21"/>
  <c r="L24" i="21"/>
  <c r="D24" i="21"/>
  <c r="R24" i="21"/>
  <c r="J24" i="21"/>
  <c r="B24" i="21"/>
  <c r="Q24" i="21"/>
  <c r="I24" i="21"/>
  <c r="G27" i="21"/>
  <c r="V3" i="21"/>
  <c r="N3" i="21"/>
  <c r="F3" i="21"/>
  <c r="Q3" i="21"/>
  <c r="I3" i="21"/>
  <c r="H3" i="21"/>
  <c r="S3" i="21"/>
  <c r="U4" i="21"/>
  <c r="M4" i="21"/>
  <c r="E4" i="21"/>
  <c r="P4" i="21"/>
  <c r="H4" i="21"/>
  <c r="F9" i="21"/>
  <c r="Q9" i="21"/>
  <c r="H27" i="21"/>
  <c r="M3" i="21"/>
  <c r="D3" i="21"/>
  <c r="N9" i="21"/>
  <c r="J3" i="21"/>
  <c r="T3" i="21"/>
  <c r="F4" i="21"/>
  <c r="Q4" i="21"/>
  <c r="G9" i="21"/>
  <c r="R9" i="21"/>
  <c r="K27" i="21"/>
  <c r="B3" i="21"/>
  <c r="L3" i="21"/>
  <c r="I4" i="21"/>
  <c r="S4" i="21"/>
  <c r="Q8" i="21"/>
  <c r="I8" i="21"/>
  <c r="T8" i="21"/>
  <c r="L8" i="21"/>
  <c r="D8" i="21"/>
  <c r="J9" i="21"/>
  <c r="V9" i="21"/>
  <c r="V12" i="21"/>
  <c r="N12" i="21"/>
  <c r="F12" i="21"/>
  <c r="T12" i="21"/>
  <c r="L12" i="21"/>
  <c r="D12" i="21"/>
  <c r="R12" i="21"/>
  <c r="J12" i="21"/>
  <c r="B12" i="21"/>
  <c r="Q12" i="21"/>
  <c r="I12" i="21"/>
  <c r="V14" i="21"/>
  <c r="N14" i="21"/>
  <c r="F14" i="21"/>
  <c r="T14" i="21"/>
  <c r="L14" i="21"/>
  <c r="D14" i="21"/>
  <c r="R14" i="21"/>
  <c r="J14" i="21"/>
  <c r="B14" i="21"/>
  <c r="Q14" i="21"/>
  <c r="I14" i="21"/>
  <c r="V23" i="21"/>
  <c r="N23" i="21"/>
  <c r="F23" i="21"/>
  <c r="T23" i="21"/>
  <c r="L23" i="21"/>
  <c r="D23" i="21"/>
  <c r="R23" i="21"/>
  <c r="J23" i="21"/>
  <c r="B23" i="21"/>
  <c r="Q23" i="21"/>
  <c r="I23" i="21"/>
  <c r="P24" i="21"/>
  <c r="V25" i="21"/>
  <c r="N25" i="21"/>
  <c r="F25" i="21"/>
  <c r="T25" i="21"/>
  <c r="L25" i="21"/>
  <c r="D25" i="21"/>
  <c r="R25" i="21"/>
  <c r="J25" i="21"/>
  <c r="B25" i="21"/>
  <c r="Q25" i="21"/>
  <c r="I25" i="21"/>
  <c r="P27" i="21"/>
  <c r="C3" i="21"/>
  <c r="E24" i="21"/>
  <c r="U24" i="21"/>
  <c r="V26" i="21"/>
  <c r="N26" i="21"/>
  <c r="F26" i="21"/>
  <c r="U26" i="21"/>
  <c r="M26" i="21"/>
  <c r="T26" i="21"/>
  <c r="L26" i="21"/>
  <c r="D26" i="21"/>
  <c r="R26" i="21"/>
  <c r="J26" i="21"/>
  <c r="B26" i="21"/>
  <c r="Q26" i="21"/>
  <c r="I26" i="21"/>
  <c r="P23" i="20"/>
  <c r="E11" i="20"/>
  <c r="T11" i="20"/>
  <c r="D12" i="20"/>
  <c r="W2" i="20"/>
  <c r="F11" i="20"/>
  <c r="X29" i="20"/>
  <c r="H11" i="20"/>
  <c r="J11" i="20"/>
  <c r="K11" i="20"/>
  <c r="M11" i="20"/>
  <c r="B11" i="20"/>
  <c r="O11" i="20"/>
  <c r="D11" i="20"/>
  <c r="R11" i="20"/>
  <c r="S13" i="20"/>
  <c r="F12" i="20"/>
  <c r="D13" i="20"/>
  <c r="H12" i="20"/>
  <c r="F13" i="20"/>
  <c r="K12" i="20"/>
  <c r="H13" i="20"/>
  <c r="M12" i="20"/>
  <c r="L13" i="20"/>
  <c r="N12" i="20"/>
  <c r="N13" i="20"/>
  <c r="G26" i="20"/>
  <c r="E12" i="20"/>
  <c r="B13" i="20"/>
  <c r="G14" i="20"/>
  <c r="I14" i="20"/>
  <c r="T12" i="20"/>
  <c r="K14" i="20"/>
  <c r="K26" i="20"/>
  <c r="V12" i="20"/>
  <c r="M14" i="20"/>
  <c r="E14" i="20"/>
  <c r="U13" i="20"/>
  <c r="O14" i="20"/>
  <c r="K27" i="20"/>
  <c r="S14" i="20"/>
  <c r="C14" i="20"/>
  <c r="U14" i="20"/>
  <c r="E24" i="20"/>
  <c r="G24" i="20"/>
  <c r="N11" i="20"/>
  <c r="R12" i="20"/>
  <c r="J13" i="20"/>
  <c r="K24" i="20"/>
  <c r="E23" i="20"/>
  <c r="N24" i="20"/>
  <c r="K23" i="20"/>
  <c r="P24" i="20"/>
  <c r="S11" i="20"/>
  <c r="P13" i="20"/>
  <c r="N23" i="20"/>
  <c r="U24" i="20"/>
  <c r="Z8" i="20"/>
  <c r="E25" i="20"/>
  <c r="P25" i="20"/>
  <c r="U26" i="20"/>
  <c r="Z4" i="20"/>
  <c r="Q14" i="20"/>
  <c r="Z5" i="20"/>
  <c r="Z9" i="20"/>
  <c r="G11" i="20"/>
  <c r="P11" i="20"/>
  <c r="C12" i="20"/>
  <c r="L12" i="20"/>
  <c r="U12" i="20"/>
  <c r="G13" i="20"/>
  <c r="O13" i="20"/>
  <c r="B14" i="20"/>
  <c r="J14" i="20"/>
  <c r="R14" i="20"/>
  <c r="M23" i="20"/>
  <c r="C24" i="20"/>
  <c r="O24" i="20"/>
  <c r="F25" i="20"/>
  <c r="S25" i="20"/>
  <c r="H26" i="20"/>
  <c r="V26" i="20"/>
  <c r="M27" i="20"/>
  <c r="G25" i="20"/>
  <c r="U25" i="20"/>
  <c r="N27" i="20"/>
  <c r="Z6" i="20"/>
  <c r="Z10" i="20"/>
  <c r="I13" i="20"/>
  <c r="R13" i="20"/>
  <c r="D14" i="20"/>
  <c r="L14" i="20"/>
  <c r="T14" i="20"/>
  <c r="C23" i="20"/>
  <c r="O23" i="20"/>
  <c r="F24" i="20"/>
  <c r="S24" i="20"/>
  <c r="H25" i="20"/>
  <c r="V25" i="20"/>
  <c r="M26" i="20"/>
  <c r="C27" i="20"/>
  <c r="O27" i="20"/>
  <c r="N26" i="20"/>
  <c r="E27" i="20"/>
  <c r="P27" i="20"/>
  <c r="K25" i="20"/>
  <c r="Z7" i="20"/>
  <c r="C11" i="20"/>
  <c r="L11" i="20"/>
  <c r="G12" i="20"/>
  <c r="P12" i="20"/>
  <c r="C13" i="20"/>
  <c r="K13" i="20"/>
  <c r="T13" i="20"/>
  <c r="F14" i="20"/>
  <c r="N14" i="20"/>
  <c r="F23" i="20"/>
  <c r="S23" i="20"/>
  <c r="H24" i="20"/>
  <c r="V24" i="20"/>
  <c r="M25" i="20"/>
  <c r="C26" i="20"/>
  <c r="O26" i="20"/>
  <c r="F27" i="20"/>
  <c r="S27" i="20"/>
  <c r="G23" i="20"/>
  <c r="U23" i="20"/>
  <c r="N25" i="20"/>
  <c r="E26" i="20"/>
  <c r="P26" i="20"/>
  <c r="G27" i="20"/>
  <c r="U27" i="20"/>
  <c r="J12" i="20"/>
  <c r="E13" i="20"/>
  <c r="M13" i="20"/>
  <c r="H14" i="20"/>
  <c r="P14" i="20"/>
  <c r="H23" i="20"/>
  <c r="V23" i="20"/>
  <c r="M24" i="20"/>
  <c r="C25" i="20"/>
  <c r="O25" i="20"/>
  <c r="F26" i="20"/>
  <c r="S26" i="20"/>
  <c r="H27" i="20"/>
  <c r="V27" i="20"/>
  <c r="Z3" i="20"/>
  <c r="Y2" i="20"/>
  <c r="I11" i="20"/>
  <c r="Q11" i="20"/>
  <c r="I12" i="20"/>
  <c r="Q12" i="20"/>
  <c r="Q13" i="20"/>
  <c r="I23" i="20"/>
  <c r="Q23" i="20"/>
  <c r="I24" i="20"/>
  <c r="Q24" i="20"/>
  <c r="I25" i="20"/>
  <c r="Q25" i="20"/>
  <c r="I26" i="20"/>
  <c r="Q26" i="20"/>
  <c r="I27" i="20"/>
  <c r="Q27" i="20"/>
  <c r="B23" i="20"/>
  <c r="J23" i="20"/>
  <c r="R23" i="20"/>
  <c r="B24" i="20"/>
  <c r="J24" i="20"/>
  <c r="R24" i="20"/>
  <c r="B25" i="20"/>
  <c r="J25" i="20"/>
  <c r="R25" i="20"/>
  <c r="B26" i="20"/>
  <c r="J26" i="20"/>
  <c r="R26" i="20"/>
  <c r="B27" i="20"/>
  <c r="J27" i="20"/>
  <c r="R27" i="20"/>
  <c r="D23" i="20"/>
  <c r="L23" i="20"/>
  <c r="D24" i="20"/>
  <c r="L24" i="20"/>
  <c r="D25" i="20"/>
  <c r="L25" i="20"/>
  <c r="D26" i="20"/>
  <c r="L26" i="20"/>
  <c r="D27" i="20"/>
  <c r="L27" i="20"/>
  <c r="J23" i="5"/>
  <c r="J24" i="5"/>
  <c r="F24" i="5"/>
  <c r="C24" i="5"/>
  <c r="Y2" i="18"/>
  <c r="Y2" i="14"/>
  <c r="W2" i="10"/>
  <c r="Y4" i="18"/>
  <c r="Y5" i="18"/>
  <c r="Y6" i="18"/>
  <c r="Y7" i="18"/>
  <c r="Y8" i="18"/>
  <c r="Y9" i="18"/>
  <c r="Y10" i="18"/>
  <c r="Y11" i="18"/>
  <c r="L11" i="18" s="1"/>
  <c r="Y12" i="18"/>
  <c r="Y13" i="18"/>
  <c r="Y14" i="18"/>
  <c r="Y15" i="18"/>
  <c r="L15" i="18" s="1"/>
  <c r="Y16" i="18"/>
  <c r="Y17" i="18"/>
  <c r="O17" i="18" s="1"/>
  <c r="Y18" i="18"/>
  <c r="O18" i="18" s="1"/>
  <c r="Y19" i="18"/>
  <c r="O19" i="18" s="1"/>
  <c r="Y20" i="18"/>
  <c r="Y21" i="18"/>
  <c r="Y22" i="18"/>
  <c r="Y23" i="18"/>
  <c r="O23" i="18" s="1"/>
  <c r="Y24" i="18"/>
  <c r="Y3" i="18"/>
  <c r="X10" i="18"/>
  <c r="X9" i="18"/>
  <c r="X8" i="18"/>
  <c r="X7" i="18"/>
  <c r="X6" i="18"/>
  <c r="X5" i="18"/>
  <c r="X4" i="18"/>
  <c r="X3" i="18"/>
  <c r="X2" i="18"/>
  <c r="Y12" i="14"/>
  <c r="Y13" i="14"/>
  <c r="Y14" i="14"/>
  <c r="Y15" i="14"/>
  <c r="Y16" i="14"/>
  <c r="Y17" i="14"/>
  <c r="Y18" i="14"/>
  <c r="Y19" i="14"/>
  <c r="Y20" i="14"/>
  <c r="Y21" i="14"/>
  <c r="Y22" i="14"/>
  <c r="Y23" i="14"/>
  <c r="Y24" i="14"/>
  <c r="Y11" i="14"/>
  <c r="Y10" i="14"/>
  <c r="Y9" i="14"/>
  <c r="Y8" i="14"/>
  <c r="Y7" i="14"/>
  <c r="Y6" i="14"/>
  <c r="Y5" i="14"/>
  <c r="Y4" i="14"/>
  <c r="Y3" i="14"/>
  <c r="X10" i="14"/>
  <c r="X9" i="14"/>
  <c r="X8" i="14"/>
  <c r="X7" i="14"/>
  <c r="X6" i="14"/>
  <c r="X5" i="14"/>
  <c r="X4" i="14"/>
  <c r="X3" i="14"/>
  <c r="X2" i="14"/>
  <c r="D34" i="1"/>
  <c r="D33" i="1"/>
  <c r="H2" i="18"/>
  <c r="G2" i="18"/>
  <c r="F2" i="18"/>
  <c r="B2" i="18"/>
  <c r="E2" i="18"/>
  <c r="D2" i="18"/>
  <c r="C2" i="18"/>
  <c r="W26" i="18"/>
  <c r="V24" i="18"/>
  <c r="T24" i="18"/>
  <c r="S24" i="18"/>
  <c r="R24" i="18"/>
  <c r="Q24" i="18"/>
  <c r="P24" i="18"/>
  <c r="O24" i="18"/>
  <c r="L24" i="18"/>
  <c r="K24" i="18"/>
  <c r="J24" i="18"/>
  <c r="I24" i="18"/>
  <c r="H24" i="18"/>
  <c r="G24" i="18"/>
  <c r="D24" i="18"/>
  <c r="C24" i="18"/>
  <c r="B24" i="18"/>
  <c r="T23" i="18"/>
  <c r="R23" i="18"/>
  <c r="Q23" i="18"/>
  <c r="P23" i="18"/>
  <c r="J23" i="18"/>
  <c r="H23" i="18"/>
  <c r="G23" i="18"/>
  <c r="D23" i="18"/>
  <c r="V22" i="18"/>
  <c r="T22" i="18"/>
  <c r="S22" i="18"/>
  <c r="R22" i="18"/>
  <c r="Q22" i="18"/>
  <c r="P22" i="18"/>
  <c r="O22" i="18"/>
  <c r="L22" i="18"/>
  <c r="K22" i="18"/>
  <c r="J22" i="18"/>
  <c r="I22" i="18"/>
  <c r="H22" i="18"/>
  <c r="G22" i="18"/>
  <c r="D22" i="18"/>
  <c r="C22" i="18"/>
  <c r="B22" i="18"/>
  <c r="V21" i="18"/>
  <c r="T21" i="18"/>
  <c r="S21" i="18"/>
  <c r="R21" i="18"/>
  <c r="Q21" i="18"/>
  <c r="P21" i="18"/>
  <c r="O21" i="18"/>
  <c r="L21" i="18"/>
  <c r="K21" i="18"/>
  <c r="J21" i="18"/>
  <c r="I21" i="18"/>
  <c r="H21" i="18"/>
  <c r="G21" i="18"/>
  <c r="D21" i="18"/>
  <c r="C21" i="18"/>
  <c r="B21" i="18"/>
  <c r="V20" i="18"/>
  <c r="T20" i="18"/>
  <c r="S20" i="18"/>
  <c r="R20" i="18"/>
  <c r="Q20" i="18"/>
  <c r="P20" i="18"/>
  <c r="O20" i="18"/>
  <c r="L20" i="18"/>
  <c r="K20" i="18"/>
  <c r="J20" i="18"/>
  <c r="I20" i="18"/>
  <c r="H20" i="18"/>
  <c r="G20" i="18"/>
  <c r="D20" i="18"/>
  <c r="C20" i="18"/>
  <c r="B20" i="18"/>
  <c r="P19" i="18"/>
  <c r="D19" i="18"/>
  <c r="Q18" i="18"/>
  <c r="P18" i="18"/>
  <c r="G18" i="18"/>
  <c r="D18" i="18"/>
  <c r="T17" i="18"/>
  <c r="R17" i="18"/>
  <c r="Q17" i="18"/>
  <c r="P17" i="18"/>
  <c r="J17" i="18"/>
  <c r="H17" i="18"/>
  <c r="G17" i="18"/>
  <c r="D17" i="18"/>
  <c r="V16" i="18"/>
  <c r="T16" i="18"/>
  <c r="S16" i="18"/>
  <c r="R16" i="18"/>
  <c r="Q16" i="18"/>
  <c r="P16" i="18"/>
  <c r="O16" i="18"/>
  <c r="L16" i="18"/>
  <c r="K16" i="18"/>
  <c r="J16" i="18"/>
  <c r="I16" i="18"/>
  <c r="H16" i="18"/>
  <c r="G16" i="18"/>
  <c r="D16" i="18"/>
  <c r="C16" i="18"/>
  <c r="B16" i="18"/>
  <c r="T15" i="18"/>
  <c r="R15" i="18"/>
  <c r="Q15" i="18"/>
  <c r="P15" i="18"/>
  <c r="O15" i="18"/>
  <c r="J15" i="18"/>
  <c r="H15" i="18"/>
  <c r="G15" i="18"/>
  <c r="D15" i="18"/>
  <c r="C15" i="18"/>
  <c r="V14" i="18"/>
  <c r="T14" i="18"/>
  <c r="S14" i="18"/>
  <c r="R14" i="18"/>
  <c r="Q14" i="18"/>
  <c r="P14" i="18"/>
  <c r="O14" i="18"/>
  <c r="L14" i="18"/>
  <c r="K14" i="18"/>
  <c r="J14" i="18"/>
  <c r="I14" i="18"/>
  <c r="H14" i="18"/>
  <c r="G14" i="18"/>
  <c r="D14" i="18"/>
  <c r="C14" i="18"/>
  <c r="B14" i="18"/>
  <c r="V13" i="18"/>
  <c r="T13" i="18"/>
  <c r="S13" i="18"/>
  <c r="R13" i="18"/>
  <c r="Q13" i="18"/>
  <c r="P13" i="18"/>
  <c r="O13" i="18"/>
  <c r="L13" i="18"/>
  <c r="K13" i="18"/>
  <c r="J13" i="18"/>
  <c r="I13" i="18"/>
  <c r="H13" i="18"/>
  <c r="G13" i="18"/>
  <c r="D13" i="18"/>
  <c r="C13" i="18"/>
  <c r="B13" i="18"/>
  <c r="V12" i="18"/>
  <c r="T12" i="18"/>
  <c r="S12" i="18"/>
  <c r="R12" i="18"/>
  <c r="Q12" i="18"/>
  <c r="P12" i="18"/>
  <c r="O12" i="18"/>
  <c r="L12" i="18"/>
  <c r="K12" i="18"/>
  <c r="J12" i="18"/>
  <c r="I12" i="18"/>
  <c r="H12" i="18"/>
  <c r="G12" i="18"/>
  <c r="D12" i="18"/>
  <c r="C12" i="18"/>
  <c r="B12" i="18"/>
  <c r="P11" i="18"/>
  <c r="O11" i="18"/>
  <c r="D11" i="18"/>
  <c r="C11" i="18"/>
  <c r="I19" i="14"/>
  <c r="F23" i="5"/>
  <c r="W4" i="21" l="1"/>
  <c r="Z4" i="21" s="1"/>
  <c r="W8" i="21"/>
  <c r="Z8" i="21" s="1"/>
  <c r="W14" i="21"/>
  <c r="Z14" i="21" s="1"/>
  <c r="W25" i="21"/>
  <c r="Z25" i="21" s="1"/>
  <c r="W12" i="21"/>
  <c r="Z12" i="21" s="1"/>
  <c r="W27" i="21"/>
  <c r="W31" i="21" s="1"/>
  <c r="O2" i="21"/>
  <c r="O29" i="21" s="1"/>
  <c r="O31" i="21" s="1"/>
  <c r="G2" i="21"/>
  <c r="G29" i="21" s="1"/>
  <c r="G31" i="21" s="1"/>
  <c r="R2" i="21"/>
  <c r="R29" i="21" s="1"/>
  <c r="R31" i="21" s="1"/>
  <c r="J2" i="21"/>
  <c r="J29" i="21" s="1"/>
  <c r="J31" i="21" s="1"/>
  <c r="B2" i="21"/>
  <c r="F2" i="21"/>
  <c r="F29" i="21" s="1"/>
  <c r="F31" i="21" s="1"/>
  <c r="P2" i="21"/>
  <c r="P29" i="21" s="1"/>
  <c r="P31" i="21" s="1"/>
  <c r="E2" i="21"/>
  <c r="E29" i="21" s="1"/>
  <c r="E31" i="21" s="1"/>
  <c r="D2" i="21"/>
  <c r="D29" i="21" s="1"/>
  <c r="D31" i="21" s="1"/>
  <c r="M2" i="21"/>
  <c r="M29" i="21" s="1"/>
  <c r="M31" i="21" s="1"/>
  <c r="C2" i="21"/>
  <c r="C29" i="21" s="1"/>
  <c r="C31" i="21" s="1"/>
  <c r="L2" i="21"/>
  <c r="L29" i="21" s="1"/>
  <c r="L31" i="21" s="1"/>
  <c r="Q2" i="21"/>
  <c r="Q29" i="21" s="1"/>
  <c r="Q31" i="21" s="1"/>
  <c r="V2" i="21"/>
  <c r="V29" i="21" s="1"/>
  <c r="V31" i="21" s="1"/>
  <c r="T2" i="21"/>
  <c r="T29" i="21" s="1"/>
  <c r="T31" i="21" s="1"/>
  <c r="H2" i="21"/>
  <c r="H29" i="21" s="1"/>
  <c r="H31" i="21" s="1"/>
  <c r="N2" i="21"/>
  <c r="N29" i="21" s="1"/>
  <c r="N31" i="21" s="1"/>
  <c r="Y29" i="21"/>
  <c r="U2" i="21"/>
  <c r="U29" i="21" s="1"/>
  <c r="U31" i="21" s="1"/>
  <c r="K2" i="21"/>
  <c r="K29" i="21" s="1"/>
  <c r="K31" i="21" s="1"/>
  <c r="S2" i="21"/>
  <c r="S29" i="21" s="1"/>
  <c r="S31" i="21" s="1"/>
  <c r="I2" i="21"/>
  <c r="I29" i="21" s="1"/>
  <c r="I31" i="21" s="1"/>
  <c r="W5" i="21"/>
  <c r="Z5" i="21" s="1"/>
  <c r="W26" i="21"/>
  <c r="Z26" i="21" s="1"/>
  <c r="W3" i="21"/>
  <c r="Z3" i="21" s="1"/>
  <c r="W24" i="21"/>
  <c r="Z24" i="21" s="1"/>
  <c r="W13" i="21"/>
  <c r="Z13" i="21" s="1"/>
  <c r="W9" i="21"/>
  <c r="Z9" i="21" s="1"/>
  <c r="W23" i="21"/>
  <c r="Z23" i="21" s="1"/>
  <c r="W7" i="21"/>
  <c r="Z7" i="21" s="1"/>
  <c r="W6" i="21"/>
  <c r="Z6" i="21" s="1"/>
  <c r="W11" i="21"/>
  <c r="Z11" i="21" s="1"/>
  <c r="W10" i="21"/>
  <c r="Z10" i="21" s="1"/>
  <c r="V29" i="20"/>
  <c r="V31" i="20" s="1"/>
  <c r="W27" i="20"/>
  <c r="W31" i="20" s="1"/>
  <c r="T29" i="20"/>
  <c r="T31" i="20" s="1"/>
  <c r="K29" i="20"/>
  <c r="K31" i="20" s="1"/>
  <c r="O29" i="20"/>
  <c r="O31" i="20" s="1"/>
  <c r="N29" i="20"/>
  <c r="N31" i="20" s="1"/>
  <c r="C29" i="20"/>
  <c r="C31" i="20" s="1"/>
  <c r="F29" i="20"/>
  <c r="F31" i="20" s="1"/>
  <c r="S29" i="20"/>
  <c r="S31" i="20" s="1"/>
  <c r="U29" i="20"/>
  <c r="U31" i="20" s="1"/>
  <c r="W12" i="20"/>
  <c r="Z12" i="20" s="1"/>
  <c r="M29" i="20"/>
  <c r="M31" i="20" s="1"/>
  <c r="E29" i="20"/>
  <c r="E31" i="20" s="1"/>
  <c r="H29" i="20"/>
  <c r="H31" i="20" s="1"/>
  <c r="P29" i="20"/>
  <c r="P31" i="20" s="1"/>
  <c r="G29" i="20"/>
  <c r="G31" i="20" s="1"/>
  <c r="J29" i="20"/>
  <c r="J31" i="20" s="1"/>
  <c r="W11" i="20"/>
  <c r="Z11" i="20" s="1"/>
  <c r="W14" i="20"/>
  <c r="Z14" i="20" s="1"/>
  <c r="B29" i="20"/>
  <c r="B31" i="20" s="1"/>
  <c r="W13" i="20"/>
  <c r="Z13" i="20" s="1"/>
  <c r="R29" i="20"/>
  <c r="R31" i="20" s="1"/>
  <c r="W24" i="20"/>
  <c r="Z24" i="20" s="1"/>
  <c r="W26" i="20"/>
  <c r="Z26" i="20" s="1"/>
  <c r="D29" i="20"/>
  <c r="D31" i="20" s="1"/>
  <c r="W23" i="20"/>
  <c r="Z23" i="20" s="1"/>
  <c r="L29" i="20"/>
  <c r="L31" i="20" s="1"/>
  <c r="Q29" i="20"/>
  <c r="Q31" i="20" s="1"/>
  <c r="Z2" i="20"/>
  <c r="Y29" i="20"/>
  <c r="W25" i="20"/>
  <c r="Z25" i="20" s="1"/>
  <c r="I29" i="20"/>
  <c r="I31" i="20" s="1"/>
  <c r="G11" i="18"/>
  <c r="Q19" i="18"/>
  <c r="H11" i="18"/>
  <c r="H18" i="18"/>
  <c r="R18" i="18"/>
  <c r="H19" i="18"/>
  <c r="R19" i="18"/>
  <c r="I11" i="18"/>
  <c r="S11" i="18"/>
  <c r="I15" i="18"/>
  <c r="S15" i="18"/>
  <c r="I17" i="18"/>
  <c r="S17" i="18"/>
  <c r="I18" i="18"/>
  <c r="S18" i="18"/>
  <c r="I19" i="18"/>
  <c r="S19" i="18"/>
  <c r="I23" i="18"/>
  <c r="S23" i="18"/>
  <c r="T18" i="18"/>
  <c r="T19" i="18"/>
  <c r="K11" i="18"/>
  <c r="V11" i="18"/>
  <c r="K15" i="18"/>
  <c r="V15" i="18"/>
  <c r="K17" i="18"/>
  <c r="V17" i="18"/>
  <c r="K18" i="18"/>
  <c r="V18" i="18"/>
  <c r="K19" i="18"/>
  <c r="V19" i="18"/>
  <c r="K23" i="18"/>
  <c r="V23" i="18"/>
  <c r="Q11" i="18"/>
  <c r="G19" i="18"/>
  <c r="R11" i="18"/>
  <c r="J11" i="18"/>
  <c r="T11" i="18"/>
  <c r="J18" i="18"/>
  <c r="J19" i="18"/>
  <c r="B11" i="18"/>
  <c r="B15" i="18"/>
  <c r="B17" i="18"/>
  <c r="L17" i="18"/>
  <c r="B18" i="18"/>
  <c r="L18" i="18"/>
  <c r="B19" i="18"/>
  <c r="L19" i="18"/>
  <c r="B23" i="18"/>
  <c r="L23" i="18"/>
  <c r="C17" i="18"/>
  <c r="C18" i="18"/>
  <c r="C19" i="18"/>
  <c r="C23" i="18"/>
  <c r="C23" i="5"/>
  <c r="W4" i="18"/>
  <c r="Z4" i="18" s="1"/>
  <c r="X25" i="18"/>
  <c r="W8" i="18"/>
  <c r="Z8" i="18" s="1"/>
  <c r="W3" i="18"/>
  <c r="Z3" i="18" s="1"/>
  <c r="E11" i="18"/>
  <c r="M11" i="18"/>
  <c r="U11" i="18"/>
  <c r="E12" i="18"/>
  <c r="M12" i="18"/>
  <c r="U12" i="18"/>
  <c r="E13" i="18"/>
  <c r="M13" i="18"/>
  <c r="U13" i="18"/>
  <c r="E14" i="18"/>
  <c r="M14" i="18"/>
  <c r="U14" i="18"/>
  <c r="E15" i="18"/>
  <c r="W15" i="18" s="1"/>
  <c r="Z15" i="18" s="1"/>
  <c r="M15" i="18"/>
  <c r="U15" i="18"/>
  <c r="E16" i="18"/>
  <c r="M16" i="18"/>
  <c r="U16" i="18"/>
  <c r="E17" i="18"/>
  <c r="M17" i="18"/>
  <c r="U17" i="18"/>
  <c r="E18" i="18"/>
  <c r="M18" i="18"/>
  <c r="U18" i="18"/>
  <c r="E19" i="18"/>
  <c r="M19" i="18"/>
  <c r="U19" i="18"/>
  <c r="E20" i="18"/>
  <c r="M20" i="18"/>
  <c r="U20" i="18"/>
  <c r="E21" i="18"/>
  <c r="M21" i="18"/>
  <c r="U21" i="18"/>
  <c r="E22" i="18"/>
  <c r="M22" i="18"/>
  <c r="U22" i="18"/>
  <c r="E23" i="18"/>
  <c r="W23" i="18" s="1"/>
  <c r="Z23" i="18" s="1"/>
  <c r="M23" i="18"/>
  <c r="U23" i="18"/>
  <c r="E24" i="18"/>
  <c r="M24" i="18"/>
  <c r="U24" i="18"/>
  <c r="F11" i="18"/>
  <c r="N11" i="18"/>
  <c r="F12" i="18"/>
  <c r="N12" i="18"/>
  <c r="F13" i="18"/>
  <c r="N13" i="18"/>
  <c r="F14" i="18"/>
  <c r="N14" i="18"/>
  <c r="F15" i="18"/>
  <c r="N15" i="18"/>
  <c r="F16" i="18"/>
  <c r="N16" i="18"/>
  <c r="F17" i="18"/>
  <c r="N17" i="18"/>
  <c r="F18" i="18"/>
  <c r="N18" i="18"/>
  <c r="F19" i="18"/>
  <c r="N19" i="18"/>
  <c r="F20" i="18"/>
  <c r="N20" i="18"/>
  <c r="F21" i="18"/>
  <c r="N21" i="18"/>
  <c r="F22" i="18"/>
  <c r="N22" i="18"/>
  <c r="F23" i="18"/>
  <c r="N23" i="18"/>
  <c r="F24" i="18"/>
  <c r="N24" i="18"/>
  <c r="W2" i="21" l="1"/>
  <c r="Z2" i="21" s="1"/>
  <c r="B29" i="21"/>
  <c r="W29" i="20"/>
  <c r="W20" i="18"/>
  <c r="Z20" i="18" s="1"/>
  <c r="W12" i="18"/>
  <c r="Z12" i="18" s="1"/>
  <c r="W17" i="18"/>
  <c r="Z17" i="18" s="1"/>
  <c r="W22" i="18"/>
  <c r="Z22" i="18" s="1"/>
  <c r="W14" i="18"/>
  <c r="Z14" i="18" s="1"/>
  <c r="W19" i="18"/>
  <c r="Z19" i="18" s="1"/>
  <c r="W11" i="18"/>
  <c r="Z11" i="18" s="1"/>
  <c r="W24" i="18"/>
  <c r="W27" i="18" s="1"/>
  <c r="W16" i="18"/>
  <c r="Z16" i="18" s="1"/>
  <c r="W21" i="18"/>
  <c r="Z21" i="18" s="1"/>
  <c r="W13" i="18"/>
  <c r="Z13" i="18" s="1"/>
  <c r="W18" i="18"/>
  <c r="Z18" i="18" s="1"/>
  <c r="W10" i="18"/>
  <c r="Z10" i="18" s="1"/>
  <c r="W9" i="18"/>
  <c r="Z9" i="18" s="1"/>
  <c r="W5" i="18"/>
  <c r="Z5" i="18" s="1"/>
  <c r="W7" i="18"/>
  <c r="Z7" i="18" s="1"/>
  <c r="O25" i="18"/>
  <c r="O27" i="18" s="1"/>
  <c r="G25" i="18"/>
  <c r="G27" i="18" s="1"/>
  <c r="M25" i="18"/>
  <c r="M27" i="18" s="1"/>
  <c r="V25" i="18"/>
  <c r="V27" i="18" s="1"/>
  <c r="N25" i="18"/>
  <c r="N27" i="18" s="1"/>
  <c r="F25" i="18"/>
  <c r="F27" i="18" s="1"/>
  <c r="U25" i="18"/>
  <c r="U27" i="18" s="1"/>
  <c r="E25" i="18"/>
  <c r="E27" i="18" s="1"/>
  <c r="R25" i="18"/>
  <c r="R27" i="18" s="1"/>
  <c r="J25" i="18"/>
  <c r="J27" i="18" s="1"/>
  <c r="Y25" i="18"/>
  <c r="Q25" i="18"/>
  <c r="Q27" i="18" s="1"/>
  <c r="I25" i="18"/>
  <c r="I27" i="18" s="1"/>
  <c r="L25" i="18"/>
  <c r="L27" i="18" s="1"/>
  <c r="D25" i="18"/>
  <c r="D27" i="18" s="1"/>
  <c r="C25" i="18"/>
  <c r="C27" i="18" s="1"/>
  <c r="T25" i="18"/>
  <c r="T27" i="18" s="1"/>
  <c r="S25" i="18"/>
  <c r="S27" i="18" s="1"/>
  <c r="K25" i="18"/>
  <c r="K27" i="18" s="1"/>
  <c r="H25" i="18"/>
  <c r="H27" i="18" s="1"/>
  <c r="P25" i="18"/>
  <c r="P27" i="18" s="1"/>
  <c r="W6" i="18"/>
  <c r="Z6" i="18" s="1"/>
  <c r="O4" i="13"/>
  <c r="N4" i="13"/>
  <c r="M4" i="13"/>
  <c r="L4" i="13"/>
  <c r="K4" i="13"/>
  <c r="J4" i="13"/>
  <c r="I4" i="13"/>
  <c r="H4" i="13"/>
  <c r="E4" i="13"/>
  <c r="D4" i="13"/>
  <c r="C4" i="13"/>
  <c r="B4" i="13"/>
  <c r="W4" i="13"/>
  <c r="C6" i="14"/>
  <c r="M6" i="14"/>
  <c r="N6" i="14"/>
  <c r="S6" i="14"/>
  <c r="N10" i="14"/>
  <c r="Q10" i="14"/>
  <c r="V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B13" i="14"/>
  <c r="W13" i="14" s="1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B19" i="14"/>
  <c r="C19" i="14"/>
  <c r="D19" i="14"/>
  <c r="E19" i="14"/>
  <c r="F19" i="14"/>
  <c r="G19" i="14"/>
  <c r="H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B21" i="14"/>
  <c r="C21" i="14"/>
  <c r="W21" i="14" s="1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N2" i="14"/>
  <c r="H4" i="14"/>
  <c r="F5" i="14"/>
  <c r="C10" i="14"/>
  <c r="I9" i="14"/>
  <c r="H8" i="14"/>
  <c r="C7" i="14"/>
  <c r="G6" i="14"/>
  <c r="I3" i="14"/>
  <c r="W26" i="14"/>
  <c r="W29" i="21" l="1"/>
  <c r="B31" i="21"/>
  <c r="W17" i="14"/>
  <c r="W16" i="14"/>
  <c r="W19" i="14"/>
  <c r="Z19" i="14" s="1"/>
  <c r="W18" i="14"/>
  <c r="Z18" i="14" s="1"/>
  <c r="W14" i="14"/>
  <c r="Z14" i="14" s="1"/>
  <c r="W23" i="14"/>
  <c r="Z23" i="14" s="1"/>
  <c r="W20" i="14"/>
  <c r="W15" i="14"/>
  <c r="Z15" i="14" s="1"/>
  <c r="W22" i="14"/>
  <c r="Z22" i="14" s="1"/>
  <c r="W24" i="14"/>
  <c r="W12" i="14"/>
  <c r="Z12" i="14" s="1"/>
  <c r="W11" i="14"/>
  <c r="Z11" i="14" s="1"/>
  <c r="J10" i="14"/>
  <c r="I10" i="14"/>
  <c r="F10" i="14"/>
  <c r="B10" i="14"/>
  <c r="R10" i="14"/>
  <c r="L8" i="14"/>
  <c r="G8" i="14"/>
  <c r="V8" i="14"/>
  <c r="U8" i="14"/>
  <c r="E8" i="14"/>
  <c r="T8" i="14"/>
  <c r="D8" i="14"/>
  <c r="O8" i="14"/>
  <c r="F8" i="14"/>
  <c r="N8" i="14"/>
  <c r="M8" i="14"/>
  <c r="R7" i="14"/>
  <c r="J7" i="14"/>
  <c r="B7" i="14"/>
  <c r="K6" i="14"/>
  <c r="L6" i="14"/>
  <c r="V6" i="14"/>
  <c r="F6" i="14"/>
  <c r="U6" i="14"/>
  <c r="E6" i="14"/>
  <c r="T6" i="14"/>
  <c r="D6" i="14"/>
  <c r="E5" i="14"/>
  <c r="U5" i="14"/>
  <c r="M5" i="14"/>
  <c r="I4" i="14"/>
  <c r="Q4" i="14"/>
  <c r="G3" i="14"/>
  <c r="P3" i="14"/>
  <c r="O3" i="14"/>
  <c r="H3" i="14"/>
  <c r="W2" i="18"/>
  <c r="Z2" i="18" s="1"/>
  <c r="B25" i="18"/>
  <c r="V3" i="14"/>
  <c r="F3" i="14"/>
  <c r="M3" i="14"/>
  <c r="D3" i="14"/>
  <c r="S3" i="14"/>
  <c r="K3" i="14"/>
  <c r="C3" i="14"/>
  <c r="N3" i="14"/>
  <c r="U3" i="14"/>
  <c r="T3" i="14"/>
  <c r="L3" i="14"/>
  <c r="R3" i="14"/>
  <c r="J3" i="14"/>
  <c r="B3" i="14"/>
  <c r="E3" i="14"/>
  <c r="Q3" i="14"/>
  <c r="P10" i="14"/>
  <c r="H10" i="14"/>
  <c r="O10" i="14"/>
  <c r="G10" i="14"/>
  <c r="U10" i="14"/>
  <c r="M10" i="14"/>
  <c r="E10" i="14"/>
  <c r="T10" i="14"/>
  <c r="L10" i="14"/>
  <c r="D10" i="14"/>
  <c r="S10" i="14"/>
  <c r="K10" i="14"/>
  <c r="P9" i="14"/>
  <c r="O9" i="14"/>
  <c r="G9" i="14"/>
  <c r="V9" i="14"/>
  <c r="N9" i="14"/>
  <c r="F9" i="14"/>
  <c r="H9" i="14"/>
  <c r="U9" i="14"/>
  <c r="M9" i="14"/>
  <c r="E9" i="14"/>
  <c r="T9" i="14"/>
  <c r="L9" i="14"/>
  <c r="D9" i="14"/>
  <c r="S9" i="14"/>
  <c r="K9" i="14"/>
  <c r="C9" i="14"/>
  <c r="R9" i="14"/>
  <c r="J9" i="14"/>
  <c r="B9" i="14"/>
  <c r="Q9" i="14"/>
  <c r="R8" i="14"/>
  <c r="J8" i="14"/>
  <c r="B8" i="14"/>
  <c r="S8" i="14"/>
  <c r="C8" i="14"/>
  <c r="Q8" i="14"/>
  <c r="I8" i="14"/>
  <c r="K8" i="14"/>
  <c r="P8" i="14"/>
  <c r="P7" i="14"/>
  <c r="O7" i="14"/>
  <c r="N7" i="14"/>
  <c r="U7" i="14"/>
  <c r="M7" i="14"/>
  <c r="E7" i="14"/>
  <c r="Q7" i="14"/>
  <c r="H7" i="14"/>
  <c r="G7" i="14"/>
  <c r="V7" i="14"/>
  <c r="F7" i="14"/>
  <c r="T7" i="14"/>
  <c r="L7" i="14"/>
  <c r="D7" i="14"/>
  <c r="I7" i="14"/>
  <c r="S7" i="14"/>
  <c r="K7" i="14"/>
  <c r="R6" i="14"/>
  <c r="J6" i="14"/>
  <c r="B6" i="14"/>
  <c r="Q6" i="14"/>
  <c r="I6" i="14"/>
  <c r="P6" i="14"/>
  <c r="H6" i="14"/>
  <c r="O6" i="14"/>
  <c r="T5" i="14"/>
  <c r="L5" i="14"/>
  <c r="D5" i="14"/>
  <c r="S5" i="14"/>
  <c r="K5" i="14"/>
  <c r="C5" i="14"/>
  <c r="R5" i="14"/>
  <c r="J5" i="14"/>
  <c r="B5" i="14"/>
  <c r="Q5" i="14"/>
  <c r="I5" i="14"/>
  <c r="P5" i="14"/>
  <c r="H5" i="14"/>
  <c r="O5" i="14"/>
  <c r="G5" i="14"/>
  <c r="V5" i="14"/>
  <c r="N5" i="14"/>
  <c r="G4" i="14"/>
  <c r="V4" i="14"/>
  <c r="N4" i="14"/>
  <c r="F4" i="14"/>
  <c r="O4" i="14"/>
  <c r="U4" i="14"/>
  <c r="M4" i="14"/>
  <c r="E4" i="14"/>
  <c r="T4" i="14"/>
  <c r="L4" i="14"/>
  <c r="D4" i="14"/>
  <c r="S4" i="14"/>
  <c r="K4" i="14"/>
  <c r="C4" i="14"/>
  <c r="R4" i="14"/>
  <c r="J4" i="14"/>
  <c r="B4" i="14"/>
  <c r="P4" i="14"/>
  <c r="B2" i="14"/>
  <c r="T2" i="14"/>
  <c r="C2" i="14"/>
  <c r="S2" i="14"/>
  <c r="D2" i="14"/>
  <c r="R2" i="14"/>
  <c r="J2" i="14"/>
  <c r="U2" i="14"/>
  <c r="L2" i="14"/>
  <c r="K2" i="14"/>
  <c r="Q2" i="14"/>
  <c r="I2" i="14"/>
  <c r="M2" i="14"/>
  <c r="P2" i="14"/>
  <c r="F2" i="14"/>
  <c r="O2" i="14"/>
  <c r="G2" i="14"/>
  <c r="E2" i="14"/>
  <c r="H2" i="14"/>
  <c r="V2" i="14"/>
  <c r="Z16" i="14"/>
  <c r="Z20" i="14"/>
  <c r="Z17" i="14"/>
  <c r="Z21" i="14"/>
  <c r="Z13" i="14"/>
  <c r="Y25" i="14"/>
  <c r="X25" i="14"/>
  <c r="G25" i="13"/>
  <c r="H25" i="13" s="1"/>
  <c r="G20" i="13"/>
  <c r="G21" i="13"/>
  <c r="H21" i="13" s="1"/>
  <c r="G22" i="13"/>
  <c r="H22" i="13" s="1"/>
  <c r="G23" i="13"/>
  <c r="H23" i="13" s="1"/>
  <c r="G24" i="13"/>
  <c r="H24" i="13" s="1"/>
  <c r="G19" i="13"/>
  <c r="H19" i="13" s="1"/>
  <c r="D26" i="13"/>
  <c r="C25" i="13"/>
  <c r="E26" i="13" s="1"/>
  <c r="W7" i="14" l="1"/>
  <c r="Z7" i="14" s="1"/>
  <c r="G25" i="14"/>
  <c r="G27" i="14" s="1"/>
  <c r="H25" i="14"/>
  <c r="H27" i="14" s="1"/>
  <c r="I25" i="14"/>
  <c r="I27" i="14" s="1"/>
  <c r="N25" i="14"/>
  <c r="N27" i="14" s="1"/>
  <c r="Q25" i="14"/>
  <c r="Q27" i="14" s="1"/>
  <c r="W5" i="14"/>
  <c r="Z5" i="14" s="1"/>
  <c r="D25" i="14"/>
  <c r="D27" i="14" s="1"/>
  <c r="W3" i="14"/>
  <c r="Z3" i="14" s="1"/>
  <c r="U25" i="14"/>
  <c r="U27" i="14" s="1"/>
  <c r="F25" i="14"/>
  <c r="F27" i="14" s="1"/>
  <c r="W25" i="18"/>
  <c r="B27" i="18"/>
  <c r="M25" i="14"/>
  <c r="M27" i="14" s="1"/>
  <c r="L25" i="14"/>
  <c r="L27" i="14" s="1"/>
  <c r="B25" i="14"/>
  <c r="B27" i="14" s="1"/>
  <c r="T25" i="14"/>
  <c r="T27" i="14" s="1"/>
  <c r="W10" i="14"/>
  <c r="Z10" i="14" s="1"/>
  <c r="C25" i="14"/>
  <c r="C27" i="14" s="1"/>
  <c r="W9" i="14"/>
  <c r="Z9" i="14" s="1"/>
  <c r="K25" i="14"/>
  <c r="K27" i="14" s="1"/>
  <c r="W8" i="14"/>
  <c r="Z8" i="14" s="1"/>
  <c r="S25" i="14"/>
  <c r="S27" i="14" s="1"/>
  <c r="V25" i="14"/>
  <c r="V27" i="14" s="1"/>
  <c r="W6" i="14"/>
  <c r="Z6" i="14" s="1"/>
  <c r="P25" i="14"/>
  <c r="P27" i="14" s="1"/>
  <c r="E25" i="14"/>
  <c r="E27" i="14" s="1"/>
  <c r="O25" i="14"/>
  <c r="O27" i="14" s="1"/>
  <c r="J25" i="14"/>
  <c r="J27" i="14" s="1"/>
  <c r="R25" i="14"/>
  <c r="R27" i="14" s="1"/>
  <c r="W4" i="14"/>
  <c r="Z4" i="14" s="1"/>
  <c r="W2" i="14"/>
  <c r="Z2" i="14" s="1"/>
  <c r="G26" i="13"/>
  <c r="H20" i="13"/>
  <c r="H26" i="13" s="1"/>
  <c r="W27" i="14"/>
  <c r="D23" i="2"/>
  <c r="D24" i="2" s="1"/>
  <c r="E23" i="2"/>
  <c r="E24" i="2" s="1"/>
  <c r="F23" i="2"/>
  <c r="F24" i="2" s="1"/>
  <c r="G23" i="2"/>
  <c r="G24" i="2" s="1"/>
  <c r="H23" i="2"/>
  <c r="H24" i="2" s="1"/>
  <c r="I23" i="2"/>
  <c r="I24" i="2" s="1"/>
  <c r="J23" i="2"/>
  <c r="J24" i="2" s="1"/>
  <c r="K23" i="2"/>
  <c r="K24" i="2" s="1"/>
  <c r="L23" i="2"/>
  <c r="L24" i="2" s="1"/>
  <c r="C23" i="2"/>
  <c r="C24" i="2" s="1"/>
  <c r="W25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Jennifer Astley</author>
  </authors>
  <commentList>
    <comment ref="B1" authorId="0" shapeId="0" xr:uid="{AC8CA876-D9F0-459D-B524-42DA9A7C6EB6}">
      <text>
        <r>
          <rPr>
            <b/>
            <sz val="9"/>
            <color indexed="81"/>
            <rFont val="Tahoma"/>
            <charset val="1"/>
          </rPr>
          <t>Jennifer Astley:</t>
        </r>
        <r>
          <rPr>
            <sz val="9"/>
            <color indexed="81"/>
            <rFont val="Tahoma"/>
            <charset val="1"/>
          </rPr>
          <t xml:space="preserve">
births per person per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Jennifer Astley</author>
  </authors>
  <commentList>
    <comment ref="B4" authorId="0" shapeId="0" xr:uid="{67B73B5A-2B60-440A-BFDB-48E5C69D3133}">
      <text>
        <r>
          <rPr>
            <b/>
            <sz val="9"/>
            <color indexed="81"/>
            <rFont val="Tahoma"/>
            <family val="2"/>
          </rPr>
          <t>Jennifer Astley:</t>
        </r>
        <r>
          <rPr>
            <sz val="9"/>
            <color indexed="81"/>
            <rFont val="Tahoma"/>
            <family val="2"/>
          </rPr>
          <t xml:space="preserve">
declining</t>
        </r>
      </text>
    </comment>
    <comment ref="B5" authorId="0" shapeId="0" xr:uid="{22119EB6-7AB4-476C-99B0-442BA0E50FE8}">
      <text>
        <r>
          <rPr>
            <b/>
            <sz val="9"/>
            <color indexed="81"/>
            <rFont val="Tahoma"/>
            <family val="2"/>
          </rPr>
          <t>Jennifer Astley:</t>
        </r>
        <r>
          <rPr>
            <sz val="9"/>
            <color indexed="81"/>
            <rFont val="Tahoma"/>
            <family val="2"/>
          </rPr>
          <t xml:space="preserve">
plateau</t>
        </r>
      </text>
    </comment>
    <comment ref="B6" authorId="0" shapeId="0" xr:uid="{D346BCAD-4AE4-417C-A199-0CB03715BA60}">
      <text>
        <r>
          <rPr>
            <b/>
            <sz val="9"/>
            <color indexed="81"/>
            <rFont val="Tahoma"/>
            <family val="2"/>
          </rPr>
          <t>Jennifer Astley:</t>
        </r>
        <r>
          <rPr>
            <sz val="9"/>
            <color indexed="81"/>
            <rFont val="Tahoma"/>
            <family val="2"/>
          </rPr>
          <t xml:space="preserve">
growing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Jennifer Astley</author>
  </authors>
  <commentList>
    <comment ref="D1" authorId="0" shapeId="0" xr:uid="{04DB35C6-1946-49EE-B94A-2548C3275CEA}">
      <text>
        <r>
          <rPr>
            <b/>
            <sz val="9"/>
            <color indexed="81"/>
            <rFont val="Tahoma"/>
            <family val="2"/>
          </rPr>
          <t>Jennifer Astley:</t>
        </r>
        <r>
          <rPr>
            <sz val="9"/>
            <color indexed="81"/>
            <rFont val="Tahoma"/>
            <family val="2"/>
          </rPr>
          <t xml:space="preserve">
%</t>
        </r>
      </text>
    </comment>
    <comment ref="G1" authorId="0" shapeId="0" xr:uid="{5D93E3A9-E0AF-46A7-92A8-DC96085EB411}">
      <text>
        <r>
          <rPr>
            <b/>
            <sz val="9"/>
            <color indexed="81"/>
            <rFont val="Tahoma"/>
            <family val="2"/>
          </rPr>
          <t>Jennifer Astley:</t>
        </r>
        <r>
          <rPr>
            <sz val="9"/>
            <color indexed="81"/>
            <rFont val="Tahoma"/>
            <family val="2"/>
          </rPr>
          <t xml:space="preserve">
https://www.calculator.net/sample-size-calculator.html?type=2&amp;cl2=95&amp;ss2=5964&amp;pc2=1.1&amp;ps2=65124716&amp;x=0&amp;y=0#findci</t>
        </r>
      </text>
    </comment>
    <comment ref="D63" authorId="0" shapeId="0" xr:uid="{A4EC417E-5A33-43FE-83C0-4F8645524A81}">
      <text>
        <r>
          <rPr>
            <b/>
            <sz val="9"/>
            <color indexed="81"/>
            <rFont val="Tahoma"/>
            <charset val="1"/>
          </rPr>
          <t>Jennifer Astley:</t>
        </r>
        <r>
          <rPr>
            <sz val="9"/>
            <color indexed="81"/>
            <rFont val="Tahoma"/>
            <charset val="1"/>
          </rPr>
          <t xml:space="preserve">
4.2 (3.2 to 5.5)</t>
        </r>
      </text>
    </comment>
    <comment ref="D64" authorId="0" shapeId="0" xr:uid="{A5850AAD-DC23-4918-BD36-F1238B3199A6}">
      <text>
        <r>
          <rPr>
            <b/>
            <sz val="9"/>
            <color indexed="81"/>
            <rFont val="Tahoma"/>
            <charset val="1"/>
          </rPr>
          <t>Jennifer Astley:</t>
        </r>
        <r>
          <rPr>
            <sz val="9"/>
            <color indexed="81"/>
            <rFont val="Tahoma"/>
            <charset val="1"/>
          </rPr>
          <t xml:space="preserve">
1.4 (0.8 to 2.4)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Jennifer Astley</author>
  </authors>
  <commentList>
    <comment ref="C1" authorId="0" shapeId="0" xr:uid="{8B2992E2-ABCB-4BF8-80B1-AB66337A0D88}">
      <text>
        <r>
          <rPr>
            <b/>
            <sz val="9"/>
            <color indexed="81"/>
            <rFont val="Tahoma"/>
            <family val="2"/>
          </rPr>
          <t>Jennifer Astley:</t>
        </r>
        <r>
          <rPr>
            <sz val="9"/>
            <color indexed="81"/>
            <rFont val="Tahoma"/>
            <family val="2"/>
          </rPr>
          <t xml:space="preserve">
Fit to data - total populaton and population structure</t>
        </r>
      </text>
    </comment>
    <comment ref="F1" authorId="0" shapeId="0" xr:uid="{5588D380-5C1F-454F-AB57-30ACCA60580D}">
      <text>
        <r>
          <rPr>
            <b/>
            <sz val="9"/>
            <color indexed="81"/>
            <rFont val="Tahoma"/>
            <family val="2"/>
          </rPr>
          <t>Jennifer Astley:</t>
        </r>
        <r>
          <rPr>
            <sz val="9"/>
            <color indexed="81"/>
            <rFont val="Tahoma"/>
            <family val="2"/>
          </rPr>
          <t xml:space="preserve">
Taken from RSV pop_mort data from 1977 (census?)</t>
        </r>
      </text>
    </comment>
    <comment ref="F22" authorId="0" shapeId="0" xr:uid="{0D6516CA-4DEC-4C21-A3D8-1AAD31E27CB4}">
      <text>
        <r>
          <rPr>
            <b/>
            <sz val="9"/>
            <color indexed="81"/>
            <rFont val="Tahoma"/>
            <family val="2"/>
          </rPr>
          <t>Jennifer Astley:</t>
        </r>
        <r>
          <rPr>
            <sz val="9"/>
            <color indexed="81"/>
            <rFont val="Tahoma"/>
            <family val="2"/>
          </rPr>
          <t xml:space="preserve">
no data - taken as same as 95-99 group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Jennifer Astley</author>
  </authors>
  <commentList>
    <comment ref="F18" authorId="0" shapeId="0" xr:uid="{438F6D4F-D299-4559-994B-7315769F4C7D}">
      <text>
        <r>
          <rPr>
            <b/>
            <sz val="9"/>
            <color indexed="81"/>
            <rFont val="Tahoma"/>
            <family val="2"/>
          </rPr>
          <t>Jennifer Astley:</t>
        </r>
        <r>
          <rPr>
            <sz val="9"/>
            <color indexed="81"/>
            <rFont val="Tahoma"/>
            <family val="2"/>
          </rPr>
          <t xml:space="preserve">
This is Anti-HCV prev, not HCV prev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Jennifer Astley</author>
  </authors>
  <commentList>
    <comment ref="D1" authorId="0" shapeId="0" xr:uid="{63813B9F-9E86-4F2A-8A74-0254FC56983B}">
      <text>
        <r>
          <rPr>
            <b/>
            <sz val="9"/>
            <color indexed="81"/>
            <rFont val="Tahoma"/>
            <family val="2"/>
          </rPr>
          <t>Jennifer Astley:</t>
        </r>
        <r>
          <rPr>
            <sz val="9"/>
            <color indexed="81"/>
            <rFont val="Tahoma"/>
            <family val="2"/>
          </rPr>
          <t xml:space="preserve">
%</t>
        </r>
      </text>
    </comment>
    <comment ref="D2" authorId="0" shapeId="0" xr:uid="{BD00E856-8248-4DDD-A934-3E6CC4946B73}">
      <text>
        <r>
          <rPr>
            <b/>
            <sz val="9"/>
            <color indexed="81"/>
            <rFont val="Tahoma"/>
            <charset val="1"/>
          </rPr>
          <t>Jennifer Astley:</t>
        </r>
        <r>
          <rPr>
            <sz val="9"/>
            <color indexed="81"/>
            <rFont val="Tahoma"/>
            <charset val="1"/>
          </rPr>
          <t xml:space="preserve">
4.2 (3.2 to 5.5)</t>
        </r>
      </text>
    </comment>
    <comment ref="D3" authorId="0" shapeId="0" xr:uid="{23908F5C-D9E1-423F-BB41-0BCEA315A9B2}">
      <text>
        <r>
          <rPr>
            <b/>
            <sz val="9"/>
            <color indexed="81"/>
            <rFont val="Tahoma"/>
            <charset val="1"/>
          </rPr>
          <t>Jennifer Astley:</t>
        </r>
        <r>
          <rPr>
            <sz val="9"/>
            <color indexed="81"/>
            <rFont val="Tahoma"/>
            <charset val="1"/>
          </rPr>
          <t xml:space="preserve">
1.4 (0.8 to 2.4)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Jennifer Astley</author>
  </authors>
  <commentList>
    <comment ref="D1" authorId="0" shapeId="0" xr:uid="{15D5D268-9CD6-4559-A8FB-A58D534B03A9}">
      <text>
        <r>
          <rPr>
            <b/>
            <sz val="9"/>
            <color indexed="81"/>
            <rFont val="Tahoma"/>
            <family val="2"/>
          </rPr>
          <t>Jennifer Astley:</t>
        </r>
        <r>
          <rPr>
            <sz val="9"/>
            <color indexed="81"/>
            <rFont val="Tahoma"/>
            <family val="2"/>
          </rPr>
          <t xml:space="preserve">
%</t>
        </r>
      </text>
    </comment>
    <comment ref="D64" authorId="0" shapeId="0" xr:uid="{4BD6DBAD-9E55-40D2-B496-70C8AAE71144}">
      <text>
        <r>
          <rPr>
            <b/>
            <sz val="9"/>
            <color indexed="81"/>
            <rFont val="Tahoma"/>
            <charset val="1"/>
          </rPr>
          <t>Jennifer Astley:</t>
        </r>
        <r>
          <rPr>
            <sz val="9"/>
            <color indexed="81"/>
            <rFont val="Tahoma"/>
            <charset val="1"/>
          </rPr>
          <t xml:space="preserve">
4.2 (3.2 to 5.5)</t>
        </r>
      </text>
    </comment>
    <comment ref="D126" authorId="0" shapeId="0" xr:uid="{C537A62C-BD41-48A0-B765-33FF81F43649}">
      <text>
        <r>
          <rPr>
            <b/>
            <sz val="9"/>
            <color indexed="81"/>
            <rFont val="Tahoma"/>
            <charset val="1"/>
          </rPr>
          <t>Jennifer Astley:</t>
        </r>
        <r>
          <rPr>
            <sz val="9"/>
            <color indexed="81"/>
            <rFont val="Tahoma"/>
            <charset val="1"/>
          </rPr>
          <t xml:space="preserve">
1.4 (0.8 to 2.4)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Jennifer Astley</author>
  </authors>
  <commentList>
    <comment ref="D1" authorId="0" shapeId="0" xr:uid="{DF074F6C-3C43-4F79-B919-05EF56EA5267}">
      <text>
        <r>
          <rPr>
            <b/>
            <sz val="9"/>
            <color indexed="81"/>
            <rFont val="Tahoma"/>
            <family val="2"/>
          </rPr>
          <t>Jennifer Astley:</t>
        </r>
        <r>
          <rPr>
            <sz val="9"/>
            <color indexed="81"/>
            <rFont val="Tahoma"/>
            <family val="2"/>
          </rPr>
          <t xml:space="preserve">
%</t>
        </r>
      </text>
    </comment>
  </commentList>
</comments>
</file>

<file path=xl/sharedStrings.xml><?xml version="1.0" encoding="utf-8"?>
<sst xmlns="http://schemas.openxmlformats.org/spreadsheetml/2006/main" count="7792" uniqueCount="503">
  <si>
    <t>Number of Population from Registration by Age Group Region and Province: 2012-2021</t>
  </si>
  <si>
    <r>
      <t xml:space="preserve">Unit: </t>
    </r>
    <r>
      <rPr>
        <sz val="10"/>
        <color theme="1"/>
        <rFont val="Calibri"/>
        <family val="2"/>
      </rPr>
      <t>person</t>
    </r>
  </si>
  <si>
    <t>Region</t>
  </si>
  <si>
    <t>Province</t>
  </si>
  <si>
    <t>Age group</t>
  </si>
  <si>
    <t>Whole Kingdom</t>
  </si>
  <si>
    <t>Total</t>
  </si>
  <si>
    <t>0 - 4</t>
  </si>
  <si>
    <t>5 - 9</t>
  </si>
  <si>
    <t>10 - 14</t>
  </si>
  <si>
    <t>15  -  19</t>
  </si>
  <si>
    <t>20  -  24</t>
  </si>
  <si>
    <t>25  -  29</t>
  </si>
  <si>
    <t>30  -  34</t>
  </si>
  <si>
    <t>35  -  39</t>
  </si>
  <si>
    <t>40  -  44</t>
  </si>
  <si>
    <t>45  -  49</t>
  </si>
  <si>
    <t>50  -  54</t>
  </si>
  <si>
    <t>55  -  59</t>
  </si>
  <si>
    <t>60  -  64</t>
  </si>
  <si>
    <t>65  -  69</t>
  </si>
  <si>
    <t>70  -  74</t>
  </si>
  <si>
    <t>75  -  79</t>
  </si>
  <si>
    <t>80  -  84</t>
  </si>
  <si>
    <t>85  -  89</t>
  </si>
  <si>
    <t>90  -  94</t>
  </si>
  <si>
    <t>95  -  99</t>
  </si>
  <si>
    <t>100 and over</t>
  </si>
  <si>
    <t>Unknown/lunar Calendar</t>
  </si>
  <si>
    <t>Population Registered in House Registration and Non  -  Thai nationalities</t>
  </si>
  <si>
    <t>Population Registered in Central House Registration</t>
  </si>
  <si>
    <t xml:space="preserve"> Transferring population</t>
  </si>
  <si>
    <t>Total proportion</t>
  </si>
  <si>
    <t>Proportion not included</t>
  </si>
  <si>
    <t>Year</t>
  </si>
  <si>
    <t>fit to data</t>
  </si>
  <si>
    <t>can use rsv values to begin with</t>
  </si>
  <si>
    <t>mortality rate is what affects these groups</t>
  </si>
  <si>
    <t>fitting to incidence (no age groups) annual incidence</t>
  </si>
  <si>
    <t>and average age specific incidence (different datasets)</t>
  </si>
  <si>
    <t>use likelihood of both datasets and sum and maximise</t>
  </si>
  <si>
    <t>a lot of modelling papers do not fit to just one dataset</t>
  </si>
  <si>
    <t>if model is complicated, good to fit to more information</t>
  </si>
  <si>
    <t>can intervention reduce new infection - need to model younger people but not babies</t>
  </si>
  <si>
    <t>Age_group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</si>
  <si>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</si>
  <si>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</si>
  <si>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</si>
  <si>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</si>
  <si>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</si>
  <si>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</si>
  <si>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</si>
  <si>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</si>
  <si>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</si>
  <si>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</si>
  <si>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</si>
  <si>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</si>
  <si>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</si>
  <si>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</si>
  <si>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</si>
  <si>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90 - 94</t>
  </si>
  <si>
    <t>95 - 99</t>
  </si>
  <si>
    <t>Number of Mid-year Population by Sex and Region (Ministry of Public Health): 2011 - 2020</t>
  </si>
  <si>
    <r>
      <t>Unit:</t>
    </r>
    <r>
      <rPr>
        <sz val="10"/>
        <color theme="1"/>
        <rFont val="Calibri"/>
        <family val="2"/>
      </rPr>
      <t xml:space="preserve"> Persons </t>
    </r>
  </si>
  <si>
    <t>Male</t>
  </si>
  <si>
    <t>Female</t>
  </si>
  <si>
    <r>
      <rPr>
        <b/>
        <sz val="10"/>
        <color theme="1"/>
        <rFont val="Calibri"/>
        <family val="2"/>
      </rPr>
      <t xml:space="preserve">     Note:</t>
    </r>
    <r>
      <rPr>
        <sz val="10"/>
        <color theme="1"/>
        <rFont val="Calibri"/>
        <family val="2"/>
      </rPr>
      <t xml:space="preserve"> Population data of The Bureau Registration Administration, Department Provincial Administration, Ministry of Interior. </t>
    </r>
  </si>
  <si>
    <t xml:space="preserve">                  Then it was computed to be midyear population by Bureau of Policy and Strategy, Ministry of Public Health applied for the rates calculations.</t>
  </si>
  <si>
    <r>
      <rPr>
        <b/>
        <sz val="10"/>
        <color theme="1"/>
        <rFont val="Calibri"/>
        <family val="2"/>
      </rPr>
      <t>Source:</t>
    </r>
    <r>
      <rPr>
        <sz val="10"/>
        <color theme="1"/>
        <rFont val="Calibri"/>
        <family val="2"/>
      </rPr>
      <t xml:space="preserve"> Office of tha Permanent Secretary, Ministry of Public Health </t>
    </r>
  </si>
  <si>
    <t>Age</t>
  </si>
  <si>
    <t>SOURCE</t>
  </si>
  <si>
    <t>doi:10.4269/ajtmh.19-0817</t>
  </si>
  <si>
    <t>35-39</t>
  </si>
  <si>
    <t>40-44</t>
  </si>
  <si>
    <t>45-49</t>
  </si>
  <si>
    <t>50-54</t>
  </si>
  <si>
    <t>55-59</t>
  </si>
  <si>
    <t>60-64</t>
  </si>
  <si>
    <t>Anti-HCV-positive</t>
  </si>
  <si>
    <t>Total positive</t>
  </si>
  <si>
    <t>TOTAL_PREV (proportion of populatio)</t>
  </si>
  <si>
    <t>proportion of total positive</t>
  </si>
  <si>
    <t>prev in 2020</t>
  </si>
  <si>
    <t>2020 prev (proportion * total prevalance)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</si>
  <si>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</si>
  <si>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</si>
  <si>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</si>
  <si>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</si>
  <si>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</si>
  <si>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</si>
  <si>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</si>
  <si>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</si>
  <si>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</si>
  <si>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</si>
  <si>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group11</t>
  </si>
  <si>
    <t>group12</t>
  </si>
  <si>
    <t>group13</t>
  </si>
  <si>
    <t>group14</t>
  </si>
  <si>
    <t>group15</t>
  </si>
  <si>
    <t>group16</t>
  </si>
  <si>
    <t>group17</t>
  </si>
  <si>
    <t>group18</t>
  </si>
  <si>
    <t>group19</t>
  </si>
  <si>
    <t>group20</t>
  </si>
  <si>
    <t>group21</t>
  </si>
  <si>
    <t>S</t>
  </si>
  <si>
    <t>F0</t>
  </si>
  <si>
    <t>F1</t>
  </si>
  <si>
    <t>F2</t>
  </si>
  <si>
    <t>F3</t>
  </si>
  <si>
    <t>C1</t>
  </si>
  <si>
    <t>C2</t>
  </si>
  <si>
    <t>C3</t>
  </si>
  <si>
    <t>C4</t>
  </si>
  <si>
    <t>HCCA</t>
  </si>
  <si>
    <t>HCCB</t>
  </si>
  <si>
    <t>HCCC</t>
  </si>
  <si>
    <t>HCCD</t>
  </si>
  <si>
    <t>C1std_cured</t>
  </si>
  <si>
    <t>C1new_cured</t>
  </si>
  <si>
    <t>C2new_cured</t>
  </si>
  <si>
    <t>C3new_cured</t>
  </si>
  <si>
    <t>C4new_cured</t>
  </si>
  <si>
    <t>D</t>
  </si>
  <si>
    <t>dthC14</t>
  </si>
  <si>
    <t>dthHCC</t>
  </si>
  <si>
    <t>DHCC</t>
  </si>
  <si>
    <t>DC14</t>
  </si>
  <si>
    <t>Age group/compartment in the year 2012</t>
  </si>
  <si>
    <t>total from table</t>
  </si>
  <si>
    <t>difference</t>
  </si>
  <si>
    <t>total from previous model</t>
  </si>
  <si>
    <t>total from data (proportion)</t>
  </si>
  <si>
    <t>total from model as proportion</t>
  </si>
  <si>
    <t>Notes</t>
  </si>
  <si>
    <t>This is Anti-HCV carrier, not HCV carrier</t>
  </si>
  <si>
    <t>doi:10.1371/journal.pone.0149362.t002</t>
  </si>
  <si>
    <t>Assuming &gt;50 age group split evenly between 50-70 and prev in older groups is 0</t>
  </si>
  <si>
    <t>paper 7</t>
  </si>
  <si>
    <t>paper 5</t>
  </si>
  <si>
    <t xml:space="preserve">paper 5 </t>
  </si>
  <si>
    <t>Source</t>
  </si>
  <si>
    <t>Prev (%)</t>
  </si>
  <si>
    <t>guess</t>
  </si>
  <si>
    <t>over 100</t>
  </si>
  <si>
    <t>2012_prev=</t>
  </si>
  <si>
    <t>Births per 1000</t>
  </si>
  <si>
    <t>t</t>
  </si>
  <si>
    <t>birth</t>
  </si>
  <si>
    <t>Region, subregion, country or area *</t>
  </si>
  <si>
    <t>0-4</t>
  </si>
  <si>
    <t>5-9</t>
  </si>
  <si>
    <t>10-14</t>
  </si>
  <si>
    <t>15-19</t>
  </si>
  <si>
    <t>20-24</t>
  </si>
  <si>
    <t>25-29</t>
  </si>
  <si>
    <t>30-34</t>
  </si>
  <si>
    <t>65-69</t>
  </si>
  <si>
    <t>70-74</t>
  </si>
  <si>
    <t>75-79</t>
  </si>
  <si>
    <t>80-84</t>
  </si>
  <si>
    <t>85-89</t>
  </si>
  <si>
    <t>90-94</t>
  </si>
  <si>
    <t>Thailand</t>
  </si>
  <si>
    <t>mean</t>
  </si>
  <si>
    <t>source: rsv model</t>
  </si>
  <si>
    <t>RSV_mortality_rate</t>
  </si>
  <si>
    <t>Life expectancy?!!</t>
  </si>
  <si>
    <t>Fitting multiplier for pop struc plots</t>
  </si>
  <si>
    <t>Sum of age groups only</t>
  </si>
  <si>
    <t>Population of age groups only</t>
  </si>
  <si>
    <t>As number</t>
  </si>
  <si>
    <t>2012_pop=</t>
  </si>
  <si>
    <t>Total of age groups only</t>
  </si>
  <si>
    <t>correct values</t>
  </si>
  <si>
    <t>total</t>
  </si>
  <si>
    <t>Fitting multiplier for overall population plot</t>
  </si>
  <si>
    <t>F0cure</t>
  </si>
  <si>
    <t>F1cure</t>
  </si>
  <si>
    <t>F2cure</t>
  </si>
  <si>
    <t>F3cure</t>
  </si>
  <si>
    <t>C1cure</t>
  </si>
  <si>
    <t>C2cure</t>
  </si>
  <si>
    <t>C3cure</t>
  </si>
  <si>
    <t>C4cure</t>
  </si>
  <si>
    <t>transliv</t>
  </si>
  <si>
    <t>FROM MODEL FIT</t>
  </si>
  <si>
    <t>lower.95CI.natdeath</t>
  </si>
  <si>
    <t>upper.95CI.natdeath</t>
  </si>
  <si>
    <t>lower95</t>
  </si>
  <si>
    <t>upper95</t>
  </si>
  <si>
    <t>Mortality_rate_fitted</t>
  </si>
  <si>
    <t>type</t>
  </si>
  <si>
    <t>Source: https://statisticstimes.com/demographics/country/thailand-population.php</t>
  </si>
  <si>
    <t>value</t>
  </si>
  <si>
    <t>Source: prem et al https://doi.org/10.1371/journal.pcbi.1005697</t>
  </si>
  <si>
    <t>Source: RSV contact matrix - kenya</t>
  </si>
  <si>
    <t>log</t>
  </si>
  <si>
    <t>United Nations</t>
  </si>
  <si>
    <t>Population Division</t>
  </si>
  <si>
    <t>Department of Economic and Social Affairs</t>
  </si>
  <si>
    <t>World Population Prospects 2022</t>
  </si>
  <si>
    <t>File MORT/05-1: Life expectancy at exact age, e(x), for both sexes combined, by region, subregion and country, annually for 1950-2100</t>
  </si>
  <si>
    <t>Estimates, 1950 - 2021</t>
  </si>
  <si>
    <t>POP/DB/WPP/Rev.2022/MORT/F05-1</t>
  </si>
  <si>
    <t>© July 2022 by United Nations, made available under a Creative Commons license CC BY 3.0 IGO: http://creativecommons.org/licenses/by/3.0/igo/</t>
  </si>
  <si>
    <t>Suggested citation: United Nations, Department of Economic and Social Affairs, Population Division (2022). World Population Prospects 2022, Online Edition.</t>
  </si>
  <si>
    <t>Life expectancy, e(x), at exact age x, both sexes (years)</t>
  </si>
  <si>
    <t>Index</t>
  </si>
  <si>
    <t>Variant</t>
  </si>
  <si>
    <t>Location code</t>
  </si>
  <si>
    <t>ISO3 Alpha-code</t>
  </si>
  <si>
    <t>ISO2 Alpha-code</t>
  </si>
  <si>
    <t>SDMX code**</t>
  </si>
  <si>
    <t>Type</t>
  </si>
  <si>
    <t>Parent code</t>
  </si>
  <si>
    <t>100+</t>
  </si>
  <si>
    <t>Estimates</t>
  </si>
  <si>
    <t/>
  </si>
  <si>
    <t>THA</t>
  </si>
  <si>
    <t>TH</t>
  </si>
  <si>
    <t>Country/Area</t>
  </si>
  <si>
    <t>Mortality rate (1/life expectancy in years) for each age group, both sexes</t>
  </si>
  <si>
    <t>UN data</t>
  </si>
  <si>
    <t>Projection depending on scenario</t>
  </si>
  <si>
    <t>Scenario</t>
  </si>
  <si>
    <t>Description</t>
  </si>
  <si>
    <t>rate1</t>
  </si>
  <si>
    <t>rate2</t>
  </si>
  <si>
    <t>rate3</t>
  </si>
  <si>
    <t>rate4</t>
  </si>
  <si>
    <t>rate5</t>
  </si>
  <si>
    <t>rate6</t>
  </si>
  <si>
    <t>rate7</t>
  </si>
  <si>
    <t>rate8</t>
  </si>
  <si>
    <t>rate9</t>
  </si>
  <si>
    <t>rate10</t>
  </si>
  <si>
    <t>rate11</t>
  </si>
  <si>
    <t>rate12</t>
  </si>
  <si>
    <t>rate13</t>
  </si>
  <si>
    <t>rate14</t>
  </si>
  <si>
    <t>rate15</t>
  </si>
  <si>
    <t>rate16</t>
  </si>
  <si>
    <t>rate17</t>
  </si>
  <si>
    <t>rate18</t>
  </si>
  <si>
    <t>rate19</t>
  </si>
  <si>
    <t>rate20</t>
  </si>
  <si>
    <t>rate21</t>
  </si>
  <si>
    <t>15-64</t>
  </si>
  <si>
    <t>File MORT/01-1: Deaths (both sexes combined) by single age, region, subregion and country, annually for 1950-2100 (thousands)</t>
  </si>
  <si>
    <t>POP/DB/WPP/Rev.2022/MORT/F01-1</t>
  </si>
  <si>
    <t>Total deaths by single age, both sexes combined (thousands)</t>
  </si>
  <si>
    <t>Population of age group</t>
  </si>
  <si>
    <t>Deaths per person per year by age group, both sexes combined</t>
  </si>
  <si>
    <t>Source: https://population.un.org/wpp/Download/Standard/Mortality/</t>
  </si>
  <si>
    <r>
      <rPr>
        <b/>
        <sz val="10"/>
        <rFont val="Calibri"/>
        <family val="2"/>
      </rPr>
      <t xml:space="preserve">  Note :</t>
    </r>
    <r>
      <rPr>
        <sz val="10"/>
        <rFont val="Calibri"/>
        <family val="2"/>
      </rPr>
      <t xml:space="preserve"> Number of Population by Age Group and Unknown/lunar Calendar are the Population Registered in House registration and Thai nationalities.</t>
    </r>
  </si>
  <si>
    <t xml:space="preserve">Source: Department of Provincial Administration, Ministry of Interior </t>
  </si>
  <si>
    <t>URL: http://statbbi.nso.go.th/staticreport/page/sector/en/01.aspx</t>
  </si>
  <si>
    <t>Total unrecorded</t>
  </si>
  <si>
    <t>Total recorded</t>
  </si>
  <si>
    <r>
      <rPr>
        <b/>
        <sz val="10"/>
        <rFont val="Calibri"/>
        <family val="2"/>
      </rPr>
      <t>Note :</t>
    </r>
    <r>
      <rPr>
        <sz val="10"/>
        <rFont val="Calibri"/>
        <family val="2"/>
      </rPr>
      <t xml:space="preserve"> Number of Population by Age Group and Unknown/lunar Calendar are the Population Registered in House registration and Thai nationalities.</t>
    </r>
  </si>
  <si>
    <t>4.2 (3.2 to 5.5)</t>
  </si>
  <si>
    <t>age group</t>
  </si>
  <si>
    <t>prev (%)</t>
  </si>
  <si>
    <t>notes</t>
  </si>
  <si>
    <t>source</t>
  </si>
  <si>
    <t>region</t>
  </si>
  <si>
    <t>all</t>
  </si>
  <si>
    <t>Lampang</t>
  </si>
  <si>
    <t>females only</t>
  </si>
  <si>
    <t>https://pubmed.ncbi.nlm.nih.gov/26071344/</t>
  </si>
  <si>
    <t>1.4 (0.8 to 2.4)</t>
  </si>
  <si>
    <t>Songkla</t>
  </si>
  <si>
    <t>&lt;35</t>
  </si>
  <si>
    <t>35-44</t>
  </si>
  <si>
    <t>&gt;44</t>
  </si>
  <si>
    <t>0-71</t>
  </si>
  <si>
    <t>HCV positive</t>
  </si>
  <si>
    <t>anti-HCV</t>
  </si>
  <si>
    <t>test type</t>
  </si>
  <si>
    <t>https://doi.org/10.1371/journal.pone.0149362</t>
  </si>
  <si>
    <t>18-61</t>
  </si>
  <si>
    <t>Khon Kaen</t>
  </si>
  <si>
    <t>30-64</t>
  </si>
  <si>
    <t>https://doi.org/10.1371/journal.pone.0177022 P</t>
  </si>
  <si>
    <t>18-30</t>
  </si>
  <si>
    <t>Phetchabun</t>
  </si>
  <si>
    <t>https://journals.plos.org/plosone/article?id=10.1371/journal.pone.0202991</t>
  </si>
  <si>
    <t>18-19</t>
  </si>
  <si>
    <t>HCV seropositivity</t>
  </si>
  <si>
    <t>52-72</t>
  </si>
  <si>
    <t>42-62</t>
  </si>
  <si>
    <t>&gt;34</t>
  </si>
  <si>
    <t>CHC infection</t>
  </si>
  <si>
    <t>https://pubmed.ncbi.nlm.nih.gov/27631382/</t>
  </si>
  <si>
    <t>35-64</t>
  </si>
  <si>
    <t>https://www.ncbi.nlm.nih.gov/pmc/articles/PMC7356443/</t>
  </si>
  <si>
    <t>0-10</t>
  </si>
  <si>
    <t>11-20</t>
  </si>
  <si>
    <t>21-30</t>
  </si>
  <si>
    <t>31-40</t>
  </si>
  <si>
    <t>41-50</t>
  </si>
  <si>
    <t>&gt;50</t>
  </si>
  <si>
    <t>HCV seroprevalence</t>
  </si>
  <si>
    <t>https://journals.plos.org/plosone/article?id=10.1371/journal.pone.0149362#pone-0149362-g002</t>
  </si>
  <si>
    <t>https://bmcinfectdis.biomedcentral.com/articles/10.1186/s12879-022-07074-2</t>
  </si>
  <si>
    <t>HCV prevalence</t>
  </si>
  <si>
    <t>HCV</t>
  </si>
  <si>
    <t>https://dndi.org/press-releases/2022/thai-partners-unite-with-dndi-improve-access-treatments-diagnostics-for-people-with-hepatitisc-in-thailand/#:~:text=In%20Thailand%2C%20an%20estimated%20378%2C000,aged%20between%2015%20and%2064.</t>
  </si>
  <si>
    <t>raw</t>
  </si>
  <si>
    <t>implied</t>
  </si>
  <si>
    <t>doubled from females only</t>
  </si>
  <si>
    <t>45-50</t>
  </si>
  <si>
    <t>55-60</t>
  </si>
  <si>
    <t>95-99</t>
  </si>
  <si>
    <t>regional</t>
  </si>
  <si>
    <t>national</t>
  </si>
  <si>
    <t>test</t>
  </si>
  <si>
    <t>geog_type</t>
  </si>
  <si>
    <t>data_type</t>
  </si>
  <si>
    <t>variable</t>
  </si>
  <si>
    <t>prev1</t>
  </si>
  <si>
    <t>prev2</t>
  </si>
  <si>
    <t>prev3</t>
  </si>
  <si>
    <t>prev4</t>
  </si>
  <si>
    <t>prev5</t>
  </si>
  <si>
    <t>prev6</t>
  </si>
  <si>
    <t>prev7</t>
  </si>
  <si>
    <t>prev8</t>
  </si>
  <si>
    <t>prev9</t>
  </si>
  <si>
    <t>prev10</t>
  </si>
  <si>
    <t>prev11</t>
  </si>
  <si>
    <t>prev12</t>
  </si>
  <si>
    <t>prev13</t>
  </si>
  <si>
    <t>prev14</t>
  </si>
  <si>
    <t>prev15</t>
  </si>
  <si>
    <t>prev16</t>
  </si>
  <si>
    <t>prev17</t>
  </si>
  <si>
    <t>prev18</t>
  </si>
  <si>
    <t>prev19</t>
  </si>
  <si>
    <t>prev20</t>
  </si>
  <si>
    <t>prev21</t>
  </si>
  <si>
    <t>infectprev</t>
  </si>
  <si>
    <t>2012 prev=</t>
  </si>
  <si>
    <t>%susceptible</t>
  </si>
  <si>
    <t>%infected</t>
  </si>
  <si>
    <t>%F0</t>
  </si>
  <si>
    <t>https://dndi.org/press-releases/2022/thai-partners-unite-with-dndi-improve-access-treatments-diagnostics-for-people-with-hepatitisc-in-thailand/#:~:text=In%20Thailand%2C%20an%20estimated%20378%2C000,aged%20between%2015%20and%2064</t>
  </si>
  <si>
    <t>website quote</t>
  </si>
  <si>
    <t>% total from table</t>
  </si>
  <si>
    <t>sum from table</t>
  </si>
  <si>
    <t>Difference</t>
  </si>
  <si>
    <t>% distribution from previous model (fixed)</t>
  </si>
  <si>
    <t>AGE 30 IS GROUP 7</t>
  </si>
  <si>
    <t>AGE 60 IS GROUP 13</t>
  </si>
  <si>
    <t>FIBROSIS F1-3</t>
  </si>
  <si>
    <t>CIRRHOSIS C1-4</t>
  </si>
  <si>
    <t>F0 ONLY</t>
  </si>
  <si>
    <t>Y</t>
  </si>
  <si>
    <t>N</t>
  </si>
  <si>
    <t>2012 population structure (fixed)</t>
  </si>
  <si>
    <t>Source: https://bmchealthservres.biomedcentral.com/articles/10.1186/s12913-016-1662-5#Sec15</t>
  </si>
  <si>
    <t>Unit: Probability of sexual contact with someone of same or different age group</t>
  </si>
  <si>
    <t>Starting age: 15</t>
  </si>
  <si>
    <t>12-13</t>
  </si>
  <si>
    <t>14-15</t>
  </si>
  <si>
    <t>55-64</t>
  </si>
  <si>
    <t>65-74</t>
  </si>
  <si>
    <t>Sexual mixing matrix</t>
  </si>
  <si>
    <t>Same</t>
  </si>
  <si>
    <t>Different</t>
  </si>
  <si>
    <t>Mean</t>
  </si>
  <si>
    <t>From data</t>
  </si>
  <si>
    <t>Over 100</t>
  </si>
  <si>
    <t xml:space="preserve">Unit: Mean number of annual change of sexual partners among males and females </t>
  </si>
  <si>
    <t>Adjusted for model</t>
  </si>
  <si>
    <t>Sexual Partners</t>
  </si>
  <si>
    <t>Age distribution multiplier</t>
  </si>
  <si>
    <t>relative_proportion</t>
  </si>
  <si>
    <t>source_ref</t>
  </si>
  <si>
    <t>A</t>
  </si>
  <si>
    <t>B</t>
  </si>
  <si>
    <t>C</t>
  </si>
  <si>
    <t>E</t>
  </si>
  <si>
    <t>F</t>
  </si>
  <si>
    <t>G</t>
  </si>
  <si>
    <t>H</t>
  </si>
  <si>
    <t>I</t>
  </si>
  <si>
    <t>J</t>
  </si>
  <si>
    <t>Prevalence</t>
  </si>
  <si>
    <t>Group</t>
  </si>
  <si>
    <t>Data point</t>
  </si>
  <si>
    <t>Test type</t>
  </si>
  <si>
    <t>Study</t>
  </si>
  <si>
    <t>average</t>
  </si>
  <si>
    <t>Proportion age dist of HCV infection (F0-C4) (fixed - taken from age distribution of 4 studies)</t>
  </si>
  <si>
    <t>Proportion in each HCV stage by age group</t>
  </si>
  <si>
    <t xml:space="preserve">Source: </t>
  </si>
  <si>
    <t>Baseline</t>
  </si>
  <si>
    <t>-</t>
  </si>
  <si>
    <t>yearly average across whole period</t>
  </si>
  <si>
    <t>mortality multiplier (1/population multiplier)</t>
  </si>
  <si>
    <t>unit: multiplier increase in mortality on previous year</t>
  </si>
  <si>
    <t>unit: multiplier increase in population on previous year</t>
  </si>
  <si>
    <t>Age Group</t>
  </si>
  <si>
    <t>Unit: deaths per person per year</t>
  </si>
  <si>
    <t>Unit: Births per person per year</t>
  </si>
  <si>
    <t>Mortality yearly growth rate by age</t>
  </si>
  <si>
    <t>mortality increasing</t>
  </si>
  <si>
    <t>mortality decreasing</t>
  </si>
  <si>
    <t>Unit: mortality rate growth factor (multiplier)</t>
  </si>
  <si>
    <t>data</t>
  </si>
  <si>
    <t>projection</t>
  </si>
  <si>
    <t>type2</t>
  </si>
  <si>
    <t>pop</t>
  </si>
  <si>
    <t>type3</t>
  </si>
  <si>
    <t>Source: https://www.globalhep.org/country-progress/thailand</t>
  </si>
  <si>
    <t>lower_95</t>
  </si>
  <si>
    <t>upper_95</t>
  </si>
  <si>
    <t>estimated 2012 prev</t>
  </si>
  <si>
    <t>best so far</t>
  </si>
  <si>
    <t>Population Scenario</t>
  </si>
  <si>
    <t>Screening Strategy</t>
  </si>
  <si>
    <t>Incidence in 2030</t>
  </si>
  <si>
    <t>Deaths in 2030</t>
  </si>
  <si>
    <t>sample size</t>
  </si>
  <si>
    <t>https://journals.plos.org/plosone/article?id=10.1371/journal.pone.0149362</t>
  </si>
  <si>
    <t>population size in that year</t>
  </si>
  <si>
    <t>prev1_2</t>
  </si>
  <si>
    <t>prev3_4</t>
  </si>
  <si>
    <t>prev5_6</t>
  </si>
  <si>
    <t>prev7_8</t>
  </si>
  <si>
    <t>prev9_10</t>
  </si>
  <si>
    <t>prev11_21</t>
  </si>
  <si>
    <t>M</t>
  </si>
  <si>
    <t>Source: https://www.populationpyramid.net/thailand/2004/</t>
  </si>
  <si>
    <t>Unit: person</t>
  </si>
  <si>
    <t>2004</t>
  </si>
  <si>
    <t>2005</t>
  </si>
  <si>
    <t>2006</t>
  </si>
  <si>
    <t>2007</t>
  </si>
  <si>
    <t>2008</t>
  </si>
  <si>
    <t>2009</t>
  </si>
  <si>
    <t>2010</t>
  </si>
  <si>
    <t>2011</t>
  </si>
  <si>
    <t>https://www.populationpyramid.net/thailand/2004/</t>
  </si>
  <si>
    <t>http://statbbi.nso.go.th/staticreport/page/sector/en/01.aspx</t>
  </si>
  <si>
    <t xml:space="preserve">2012-2021 Source: Department of Provincial Administration, Ministry of Interior </t>
  </si>
  <si>
    <t>Deaths per person per year by age group</t>
  </si>
  <si>
    <t>Remove</t>
  </si>
  <si>
    <t>remove</t>
  </si>
  <si>
    <t>Source: https://www.populationpyramid.net/thailand/2004/
Unit: person</t>
  </si>
  <si>
    <t>2023</t>
  </si>
  <si>
    <t>2024</t>
  </si>
  <si>
    <t>2036</t>
  </si>
  <si>
    <t>2037</t>
  </si>
  <si>
    <t>delete this column</t>
  </si>
  <si>
    <t>Mortality growth rates decrease 2.5% per year compared to 2004-2021 average (pop fits projection until 2040)</t>
  </si>
  <si>
    <t>2004 population structure (fixed)</t>
  </si>
  <si>
    <t>2004 prev</t>
  </si>
  <si>
    <t>prev from table</t>
  </si>
  <si>
    <t>prev from study (aggregate/rough)</t>
  </si>
  <si>
    <t>TOTAL PREV FROM TABLE</t>
  </si>
  <si>
    <t>Mortality growth average 2004-2021:</t>
  </si>
  <si>
    <t>Lower 95</t>
  </si>
  <si>
    <t>Upper 95</t>
  </si>
  <si>
    <t>sd</t>
  </si>
  <si>
    <t>From fitting</t>
  </si>
  <si>
    <t>upper</t>
  </si>
  <si>
    <t>lower</t>
  </si>
  <si>
    <t>CI95</t>
  </si>
  <si>
    <t>all mortality growth increases by 2% per year compared to baseline</t>
  </si>
  <si>
    <t>0-49 constant, 50-100+ decreases by 1.5% compared to 2012-2021 baseline</t>
  </si>
  <si>
    <t>decreases by 2% for 0-49, 4% for 100+ per year compared to baseline</t>
  </si>
  <si>
    <t>Probability of sexual contact with an individual of the same or different age</t>
  </si>
  <si>
    <t>Total Cases</t>
  </si>
  <si>
    <t>Total Deaths</t>
  </si>
  <si>
    <t>Total Screened</t>
  </si>
  <si>
    <t>Extra Screened</t>
  </si>
  <si>
    <t>Beyond simulation</t>
  </si>
  <si>
    <t>30-39 at 50%</t>
  </si>
  <si>
    <t>40-49 at 50%</t>
  </si>
  <si>
    <t>40-49 at 90%</t>
  </si>
  <si>
    <t>50-59 at 50%</t>
  </si>
  <si>
    <t>30-59 at 90%</t>
  </si>
  <si>
    <t>30-39 at 90%</t>
  </si>
  <si>
    <r>
      <rPr>
        <b/>
        <sz val="8"/>
        <rFont val="Calibri"/>
        <family val="2"/>
        <scheme val="minor"/>
      </rPr>
      <t>Incidence</t>
    </r>
    <r>
      <rPr>
        <sz val="8"/>
        <rFont val="Calibri"/>
        <family val="2"/>
        <scheme val="minor"/>
      </rPr>
      <t xml:space="preserve"> Difference to 2030 Target</t>
    </r>
  </si>
  <si>
    <r>
      <rPr>
        <b/>
        <sz val="8"/>
        <rFont val="Calibri"/>
        <family val="2"/>
        <scheme val="minor"/>
      </rPr>
      <t>Deaths</t>
    </r>
    <r>
      <rPr>
        <sz val="8"/>
        <rFont val="Calibri"/>
        <family val="2"/>
        <scheme val="minor"/>
      </rPr>
      <t xml:space="preserve"> Difference to 2030 Target</t>
    </r>
  </si>
  <si>
    <r>
      <rPr>
        <b/>
        <sz val="8"/>
        <rFont val="Calibri"/>
        <family val="2"/>
        <scheme val="minor"/>
      </rPr>
      <t xml:space="preserve">Cases </t>
    </r>
    <r>
      <rPr>
        <sz val="8"/>
        <rFont val="Calibri"/>
        <family val="2"/>
        <scheme val="minor"/>
      </rPr>
      <t>Averted</t>
    </r>
  </si>
  <si>
    <r>
      <rPr>
        <b/>
        <sz val="8"/>
        <rFont val="Calibri"/>
        <family val="2"/>
        <scheme val="minor"/>
      </rPr>
      <t>Deaths</t>
    </r>
    <r>
      <rPr>
        <sz val="8"/>
        <rFont val="Calibri"/>
        <family val="2"/>
        <scheme val="minor"/>
      </rPr>
      <t xml:space="preserve"> Averted</t>
    </r>
  </si>
  <si>
    <r>
      <t>Year</t>
    </r>
    <r>
      <rPr>
        <b/>
        <sz val="8"/>
        <rFont val="Calibri"/>
        <family val="2"/>
        <scheme val="minor"/>
      </rPr>
      <t xml:space="preserve"> Incidence Elimination Target</t>
    </r>
    <r>
      <rPr>
        <sz val="8"/>
        <rFont val="Calibri"/>
        <family val="2"/>
        <scheme val="minor"/>
      </rPr>
      <t xml:space="preserve"> Reached</t>
    </r>
  </si>
  <si>
    <r>
      <t xml:space="preserve">Year </t>
    </r>
    <r>
      <rPr>
        <b/>
        <sz val="8"/>
        <rFont val="Calibri"/>
        <family val="2"/>
        <scheme val="minor"/>
      </rPr>
      <t>Mortality Elimination Target</t>
    </r>
    <r>
      <rPr>
        <sz val="8"/>
        <rFont val="Calibri"/>
        <family val="2"/>
        <scheme val="minor"/>
      </rPr>
      <t xml:space="preserve"> Reached</t>
    </r>
  </si>
  <si>
    <t>Decline</t>
  </si>
  <si>
    <t>Growth</t>
  </si>
  <si>
    <t>Plateau</t>
  </si>
  <si>
    <r>
      <rPr>
        <b/>
        <sz val="9"/>
        <rFont val="Calibri"/>
        <family val="2"/>
        <scheme val="minor"/>
      </rPr>
      <t>Incidence</t>
    </r>
    <r>
      <rPr>
        <sz val="9"/>
        <rFont val="Calibri"/>
        <family val="2"/>
        <scheme val="minor"/>
      </rPr>
      <t xml:space="preserve"> Difference to Target</t>
    </r>
  </si>
  <si>
    <r>
      <rPr>
        <b/>
        <sz val="9"/>
        <rFont val="Calibri"/>
        <family val="2"/>
        <scheme val="minor"/>
      </rPr>
      <t xml:space="preserve">Deaths </t>
    </r>
    <r>
      <rPr>
        <sz val="9"/>
        <rFont val="Calibri"/>
        <family val="2"/>
        <scheme val="minor"/>
      </rPr>
      <t>Different to Target</t>
    </r>
  </si>
  <si>
    <r>
      <rPr>
        <b/>
        <sz val="9"/>
        <rFont val="Calibri"/>
        <family val="2"/>
        <scheme val="minor"/>
      </rPr>
      <t>Cases</t>
    </r>
    <r>
      <rPr>
        <sz val="9"/>
        <rFont val="Calibri"/>
        <family val="2"/>
        <scheme val="minor"/>
      </rPr>
      <t xml:space="preserve"> Averted</t>
    </r>
  </si>
  <si>
    <r>
      <rPr>
        <b/>
        <sz val="9"/>
        <rFont val="Calibri"/>
        <family val="2"/>
        <scheme val="minor"/>
      </rPr>
      <t>Deaths</t>
    </r>
    <r>
      <rPr>
        <sz val="9"/>
        <rFont val="Calibri"/>
        <family val="2"/>
        <scheme val="minor"/>
      </rPr>
      <t xml:space="preserve"> Averted</t>
    </r>
  </si>
  <si>
    <r>
      <t xml:space="preserve">Year </t>
    </r>
    <r>
      <rPr>
        <b/>
        <sz val="9"/>
        <rFont val="Calibri"/>
        <family val="2"/>
        <scheme val="minor"/>
      </rPr>
      <t>Incidence Elimination Target</t>
    </r>
    <r>
      <rPr>
        <sz val="9"/>
        <rFont val="Calibri"/>
        <family val="2"/>
        <scheme val="minor"/>
      </rPr>
      <t xml:space="preserve"> Reached</t>
    </r>
  </si>
  <si>
    <r>
      <t xml:space="preserve">Year </t>
    </r>
    <r>
      <rPr>
        <b/>
        <sz val="9"/>
        <rFont val="Calibri"/>
        <family val="2"/>
        <scheme val="minor"/>
      </rPr>
      <t>Mortality Elimination Target</t>
    </r>
    <r>
      <rPr>
        <sz val="9"/>
        <rFont val="Calibri"/>
        <family val="2"/>
        <scheme val="minor"/>
      </rPr>
      <t xml:space="preserve"> Reached</t>
    </r>
  </si>
  <si>
    <t>Unit: HCV-related deaths per year with 95% CI from IHME model/WHO data</t>
  </si>
  <si>
    <t>Source: https://www.macrotrends.net/countries/THA/thailand/birth-rate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</si>
</sst>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00E+00"/>
    <numFmt numFmtId="165" formatCode="0.00000"/>
    <numFmt numFmtId="166" formatCode="#\ ###\ ###\ ##0;\-#\ ###\ ###\ ##0;0"/>
    <numFmt numFmtId="167" formatCode="#,##0.0000000000"/>
    <numFmt numFmtId="168" formatCode="#,##0.00000"/>
    <numFmt numFmtId="169" formatCode="#,##0.0"/>
    <numFmt numFmtId="170" formatCode="#,##0.000000"/>
    <numFmt numFmtId="171" formatCode="0.0000"/>
    <numFmt numFmtId="172" formatCode="0.0000000"/>
    <numFmt numFmtId="173" formatCode="0.000"/>
    <numFmt numFmtId="174" formatCode="#,##0.0000"/>
  </numFmts>
  <fonts count="7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</font>
    <font>
      <sz val="10"/>
      <color theme="0" tint="-0.249977111117893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</font>
    <font>
      <sz val="11"/>
      <name val="Calibri"/>
      <family val="2"/>
      <scheme val="minor"/>
    </font>
    <font>
      <sz val="10"/>
      <color rgb="FF00B0F0"/>
      <name val="Calibri"/>
      <family val="2"/>
    </font>
    <font>
      <sz val="11"/>
      <color theme="0" tint="-0.249977111117893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9"/>
      <color indexed="8"/>
      <name val="Arial"/>
      <family val="2"/>
    </font>
    <font>
      <i/>
      <sz val="8"/>
      <color indexed="8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b/>
      <sz val="9"/>
      <name val="Arial"/>
      <family val="2"/>
    </font>
    <font>
      <sz val="9"/>
      <color rgb="FF7030A0"/>
      <name val="Arial"/>
      <family val="2"/>
    </font>
    <font>
      <sz val="9"/>
      <name val="Arial"/>
      <family val="2"/>
    </font>
    <font>
      <sz val="10"/>
      <color rgb="FF7030A0"/>
      <name val="Calibri"/>
      <family val="2"/>
    </font>
    <font>
      <sz val="16"/>
      <color theme="1"/>
      <name val="TH SarabunPSK"/>
      <family val="2"/>
      <charset val="222"/>
    </font>
    <font>
      <b/>
      <sz val="10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0"/>
      <color rgb="FF000000"/>
      <name val="Calibri"/>
      <family val="2"/>
    </font>
    <font>
      <b/>
      <i/>
      <sz val="10"/>
      <color rgb="FFFF0000"/>
      <name val="Calibri"/>
      <family val="2"/>
    </font>
    <font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rgb="FF0070C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4" tint="-0.249977111117893"/>
      <name val="Calibri"/>
      <family val="2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FF0000"/>
      <name val="Calibri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5050"/>
      <name val="Calibri"/>
      <family val="2"/>
      <scheme val="minor"/>
    </font>
    <font>
      <sz val="10"/>
      <color rgb="FF00CC66"/>
      <name val="Calibri"/>
      <family val="2"/>
      <scheme val="minor"/>
    </font>
    <font>
      <sz val="10"/>
      <color rgb="FFFFCC00"/>
      <name val="Calibri"/>
      <family val="2"/>
      <scheme val="minor"/>
    </font>
    <font>
      <b/>
      <sz val="10"/>
      <color rgb="FF33CCCC"/>
      <name val="Calibri"/>
      <family val="2"/>
      <scheme val="minor"/>
    </font>
    <font>
      <b/>
      <sz val="10"/>
      <color rgb="FFFF5050"/>
      <name val="Calibri"/>
      <family val="2"/>
      <scheme val="minor"/>
    </font>
    <font>
      <b/>
      <sz val="10"/>
      <color rgb="FF00CC66"/>
      <name val="Calibri"/>
      <family val="2"/>
      <scheme val="minor"/>
    </font>
    <font>
      <b/>
      <sz val="10"/>
      <color rgb="FFFFCC00"/>
      <name val="Calibri"/>
      <family val="2"/>
      <scheme val="minor"/>
    </font>
    <font>
      <sz val="10"/>
      <color rgb="FFFF00FF"/>
      <name val="Calibri"/>
      <family val="2"/>
      <scheme val="minor"/>
    </font>
    <font>
      <sz val="10"/>
      <color rgb="FF9966FF"/>
      <name val="Calibri"/>
      <family val="2"/>
      <scheme val="minor"/>
    </font>
    <font>
      <sz val="10"/>
      <color rgb="FF009999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9"/>
      <color rgb="FFFF00FF"/>
      <name val="Calibri"/>
      <family val="2"/>
      <scheme val="minor"/>
    </font>
    <font>
      <b/>
      <sz val="9"/>
      <color rgb="FFFF5050"/>
      <name val="Calibri"/>
      <family val="2"/>
      <scheme val="minor"/>
    </font>
    <font>
      <b/>
      <sz val="9"/>
      <color rgb="FFFFCC00"/>
      <name val="Calibri"/>
      <family val="2"/>
      <scheme val="minor"/>
    </font>
    <font>
      <b/>
      <sz val="9"/>
      <color rgb="FF00CC66"/>
      <name val="Calibri"/>
      <family val="2"/>
      <scheme val="minor"/>
    </font>
    <font>
      <b/>
      <sz val="9"/>
      <color rgb="FF009999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sz val="9"/>
      <color rgb="FF9966FF"/>
      <name val="Calibri"/>
      <family val="2"/>
      <scheme val="minor"/>
    </font>
    <font>
      <u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69AFE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DC9FD"/>
        <bgColor indexed="64"/>
      </patternFill>
    </fill>
  </fills>
  <borders count="17">
    <border>
      <left/>
      <right/>
      <top/>
      <bottom/>
      <diagonal/>
    </border>
    <border>
      <left style="thin">
        <color rgb="FF959595"/>
      </left>
      <right style="thin">
        <color rgb="FF959595"/>
      </right>
      <top style="thin">
        <color rgb="FF959595"/>
      </top>
      <bottom style="thin">
        <color rgb="FF959595"/>
      </bottom>
      <diagonal/>
    </border>
    <border>
      <left style="thin">
        <color rgb="FF959595"/>
      </left>
      <right style="thin">
        <color rgb="FF959595"/>
      </right>
      <top style="thin">
        <color rgb="FF959595"/>
      </top>
      <bottom/>
      <diagonal/>
    </border>
    <border>
      <left style="thin">
        <color rgb="FF959595"/>
      </left>
      <right/>
      <top style="thin">
        <color rgb="FF95959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59595"/>
      </left>
      <right style="thin">
        <color rgb="FF959595"/>
      </right>
      <top/>
      <bottom/>
      <diagonal/>
    </border>
    <border>
      <left style="thin">
        <color rgb="FF959595"/>
      </left>
      <right style="thin">
        <color rgb="FF959595"/>
      </right>
      <top/>
      <bottom style="thin">
        <color rgb="FF95959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0" fillId="0" borderId="0"/>
    <xf numFmtId="0" fontId="37" fillId="0" borderId="0" applyNumberFormat="0" applyFill="0" applyBorder="0" applyAlignment="0" applyProtection="0"/>
  </cellStyleXfs>
  <cellXfs count="271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/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top"/>
    </xf>
    <xf numFmtId="3" fontId="4" fillId="3" borderId="1" xfId="0" applyNumberFormat="1" applyFont="1" applyFill="1" applyBorder="1" applyAlignment="1">
      <alignment horizontal="right" vertical="top" wrapText="1"/>
    </xf>
    <xf numFmtId="0" fontId="1" fillId="0" borderId="0" xfId="0" applyFont="1" applyAlignment="1">
      <alignment vertical="top" wrapText="1"/>
    </xf>
    <xf numFmtId="164" fontId="4" fillId="3" borderId="1" xfId="0" applyNumberFormat="1" applyFont="1" applyFill="1" applyBorder="1" applyAlignment="1">
      <alignment horizontal="right" vertical="top" wrapText="1"/>
    </xf>
    <xf numFmtId="49" fontId="6" fillId="0" borderId="1" xfId="0" applyNumberFormat="1" applyFont="1" applyBorder="1" applyAlignment="1">
      <alignment horizontal="center" vertical="top" wrapText="1"/>
    </xf>
    <xf numFmtId="164" fontId="6" fillId="3" borderId="1" xfId="0" applyNumberFormat="1" applyFont="1" applyFill="1" applyBorder="1" applyAlignment="1">
      <alignment horizontal="right" vertical="top" wrapText="1"/>
    </xf>
    <xf numFmtId="0" fontId="0" fillId="0" borderId="0" xfId="0" applyBorder="1"/>
    <xf numFmtId="0" fontId="0" fillId="0" borderId="0" xfId="0" applyFill="1" applyBorder="1"/>
    <xf numFmtId="49" fontId="4" fillId="0" borderId="0" xfId="0" applyNumberFormat="1" applyFont="1" applyFill="1" applyBorder="1" applyAlignment="1">
      <alignment horizontal="center" vertical="top"/>
    </xf>
    <xf numFmtId="164" fontId="4" fillId="0" borderId="0" xfId="0" applyNumberFormat="1" applyFont="1" applyFill="1" applyBorder="1" applyAlignment="1">
      <alignment horizontal="right" vertical="top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3" fillId="2" borderId="0" xfId="0" applyNumberFormat="1" applyFont="1" applyFill="1" applyBorder="1" applyAlignment="1">
      <alignment horizontal="center" vertical="top"/>
    </xf>
    <xf numFmtId="0" fontId="4" fillId="0" borderId="0" xfId="0" applyNumberFormat="1" applyFont="1" applyBorder="1" applyAlignment="1">
      <alignment horizontal="center" vertical="top"/>
    </xf>
    <xf numFmtId="49" fontId="4" fillId="0" borderId="0" xfId="0" applyNumberFormat="1" applyFont="1" applyBorder="1" applyAlignment="1">
      <alignment horizontal="center" vertical="top"/>
    </xf>
    <xf numFmtId="0" fontId="5" fillId="0" borderId="0" xfId="0" applyFont="1" applyFill="1" applyBorder="1"/>
    <xf numFmtId="0" fontId="5" fillId="0" borderId="0" xfId="0" applyFont="1" applyFill="1"/>
    <xf numFmtId="3" fontId="4" fillId="0" borderId="0" xfId="0" applyNumberFormat="1" applyFont="1" applyFill="1" applyBorder="1" applyAlignment="1">
      <alignment horizontal="right" vertical="top" wrapText="1"/>
    </xf>
    <xf numFmtId="0" fontId="0" fillId="0" borderId="0" xfId="0" applyFill="1"/>
    <xf numFmtId="0" fontId="3" fillId="2" borderId="0" xfId="0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top"/>
    </xf>
    <xf numFmtId="49" fontId="3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 vertical="top"/>
    </xf>
    <xf numFmtId="164" fontId="7" fillId="0" borderId="0" xfId="0" applyNumberFormat="1" applyFont="1" applyFill="1" applyBorder="1" applyAlignment="1">
      <alignment horizontal="right" vertical="top" wrapText="1"/>
    </xf>
    <xf numFmtId="3" fontId="7" fillId="0" borderId="0" xfId="0" applyNumberFormat="1" applyFont="1" applyFill="1" applyBorder="1" applyAlignment="1">
      <alignment horizontal="right" vertical="top" wrapText="1"/>
    </xf>
    <xf numFmtId="1" fontId="3" fillId="2" borderId="2" xfId="0" applyNumberFormat="1" applyFont="1" applyFill="1" applyBorder="1" applyAlignment="1">
      <alignment horizontal="center" vertical="center" wrapText="1"/>
    </xf>
    <xf numFmtId="11" fontId="0" fillId="0" borderId="0" xfId="0" applyNumberFormat="1"/>
    <xf numFmtId="0" fontId="3" fillId="2" borderId="0" xfId="0" applyNumberFormat="1" applyFont="1" applyFill="1" applyBorder="1" applyAlignment="1">
      <alignment horizontal="center" vertical="top"/>
    </xf>
    <xf numFmtId="0" fontId="2" fillId="0" borderId="0" xfId="0" applyFont="1" applyAlignment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3" fontId="2" fillId="0" borderId="0" xfId="0" applyNumberFormat="1" applyFont="1" applyFill="1" applyBorder="1" applyAlignment="1">
      <alignment horizontal="right" wrapText="1"/>
    </xf>
    <xf numFmtId="3" fontId="2" fillId="0" borderId="0" xfId="0" applyNumberFormat="1" applyFont="1" applyBorder="1" applyAlignment="1">
      <alignment horizontal="right" wrapText="1"/>
    </xf>
    <xf numFmtId="164" fontId="2" fillId="0" borderId="0" xfId="0" applyNumberFormat="1" applyFont="1" applyFill="1" applyBorder="1" applyAlignment="1">
      <alignment horizontal="right" wrapText="1"/>
    </xf>
    <xf numFmtId="164" fontId="2" fillId="0" borderId="0" xfId="0" applyNumberFormat="1" applyFont="1" applyBorder="1" applyAlignment="1">
      <alignment horizontal="right"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 applyAlignment="1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Fill="1" applyBorder="1" applyAlignment="1">
      <alignment horizontal="center" vertical="top"/>
    </xf>
    <xf numFmtId="0" fontId="11" fillId="0" borderId="0" xfId="0" applyFont="1" applyFill="1" applyBorder="1"/>
    <xf numFmtId="1" fontId="10" fillId="0" borderId="0" xfId="0" applyNumberFormat="1" applyFont="1" applyFill="1" applyBorder="1" applyAlignment="1">
      <alignment horizontal="right" vertical="top" wrapText="1"/>
    </xf>
    <xf numFmtId="165" fontId="10" fillId="0" borderId="0" xfId="0" applyNumberFormat="1" applyFont="1" applyFill="1" applyBorder="1" applyAlignment="1">
      <alignment horizontal="right" vertical="top" wrapText="1"/>
    </xf>
    <xf numFmtId="165" fontId="11" fillId="0" borderId="0" xfId="0" applyNumberFormat="1" applyFont="1" applyFill="1" applyBorder="1"/>
    <xf numFmtId="1" fontId="11" fillId="0" borderId="0" xfId="0" applyNumberFormat="1" applyFont="1" applyFill="1" applyBorder="1"/>
    <xf numFmtId="1" fontId="0" fillId="0" borderId="0" xfId="0" applyNumberFormat="1"/>
    <xf numFmtId="165" fontId="4" fillId="0" borderId="0" xfId="0" applyNumberFormat="1" applyFont="1" applyFill="1" applyBorder="1" applyAlignment="1">
      <alignment horizontal="right" vertical="top" wrapText="1"/>
    </xf>
    <xf numFmtId="165" fontId="7" fillId="0" borderId="0" xfId="0" applyNumberFormat="1" applyFont="1" applyFill="1" applyBorder="1" applyAlignment="1">
      <alignment horizontal="right" vertical="top" wrapText="1"/>
    </xf>
    <xf numFmtId="165" fontId="0" fillId="0" borderId="0" xfId="0" applyNumberFormat="1"/>
    <xf numFmtId="165" fontId="0" fillId="0" borderId="0" xfId="0" applyNumberFormat="1" applyFill="1" applyBorder="1"/>
    <xf numFmtId="165" fontId="12" fillId="0" borderId="0" xfId="0" applyNumberFormat="1" applyFont="1" applyFill="1" applyBorder="1" applyAlignment="1">
      <alignment horizontal="right" vertical="top" wrapText="1"/>
    </xf>
    <xf numFmtId="49" fontId="12" fillId="0" borderId="0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165" fontId="13" fillId="0" borderId="0" xfId="0" applyNumberFormat="1" applyFont="1"/>
    <xf numFmtId="0" fontId="13" fillId="0" borderId="0" xfId="0" applyFont="1"/>
    <xf numFmtId="164" fontId="3" fillId="0" borderId="0" xfId="0" applyNumberFormat="1" applyFont="1" applyFill="1" applyBorder="1" applyAlignment="1">
      <alignment horizontal="right" vertical="top" wrapText="1"/>
    </xf>
    <xf numFmtId="49" fontId="0" fillId="0" borderId="0" xfId="0" applyNumberFormat="1"/>
    <xf numFmtId="49" fontId="3" fillId="0" borderId="1" xfId="0" applyNumberFormat="1" applyFont="1" applyBorder="1" applyAlignment="1">
      <alignment vertical="top"/>
    </xf>
    <xf numFmtId="0" fontId="3" fillId="0" borderId="2" xfId="0" applyFont="1" applyFill="1" applyBorder="1" applyAlignment="1">
      <alignment horizontal="center" vertical="center" wrapText="1"/>
    </xf>
    <xf numFmtId="0" fontId="0" fillId="4" borderId="0" xfId="0" applyFill="1" applyBorder="1"/>
    <xf numFmtId="0" fontId="16" fillId="5" borderId="4" xfId="0" applyFont="1" applyFill="1" applyBorder="1" applyAlignment="1">
      <alignment horizontal="center" vertical="center"/>
    </xf>
    <xf numFmtId="0" fontId="16" fillId="5" borderId="5" xfId="0" quotePrefix="1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2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64" fontId="0" fillId="0" borderId="0" xfId="0" applyNumberFormat="1"/>
    <xf numFmtId="49" fontId="6" fillId="0" borderId="0" xfId="0" applyNumberFormat="1" applyFont="1" applyFill="1" applyBorder="1" applyAlignment="1">
      <alignment horizontal="center" vertical="top" wrapText="1"/>
    </xf>
    <xf numFmtId="49" fontId="6" fillId="0" borderId="1" xfId="0" applyNumberFormat="1" applyFont="1" applyBorder="1" applyAlignment="1">
      <alignment horizontal="center" vertical="top"/>
    </xf>
    <xf numFmtId="3" fontId="6" fillId="3" borderId="1" xfId="0" applyNumberFormat="1" applyFont="1" applyFill="1" applyBorder="1" applyAlignment="1">
      <alignment horizontal="right" vertical="top" wrapText="1"/>
    </xf>
    <xf numFmtId="167" fontId="4" fillId="3" borderId="1" xfId="0" applyNumberFormat="1" applyFont="1" applyFill="1" applyBorder="1" applyAlignment="1">
      <alignment horizontal="right" vertical="top" wrapText="1"/>
    </xf>
    <xf numFmtId="167" fontId="0" fillId="0" borderId="0" xfId="0" applyNumberFormat="1"/>
    <xf numFmtId="0" fontId="0" fillId="0" borderId="0" xfId="0" applyAlignment="1">
      <alignment wrapText="1"/>
    </xf>
    <xf numFmtId="0" fontId="0" fillId="6" borderId="0" xfId="0" applyFill="1" applyAlignment="1"/>
    <xf numFmtId="49" fontId="5" fillId="0" borderId="0" xfId="0" applyNumberFormat="1" applyFont="1"/>
    <xf numFmtId="168" fontId="4" fillId="3" borderId="1" xfId="0" applyNumberFormat="1" applyFont="1" applyFill="1" applyBorder="1" applyAlignment="1">
      <alignment horizontal="right" vertical="top" wrapText="1"/>
    </xf>
    <xf numFmtId="49" fontId="3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Border="1"/>
    <xf numFmtId="167" fontId="4" fillId="0" borderId="0" xfId="0" applyNumberFormat="1" applyFont="1" applyFill="1" applyBorder="1" applyAlignment="1">
      <alignment horizontal="right" vertical="top" wrapText="1"/>
    </xf>
    <xf numFmtId="0" fontId="16" fillId="10" borderId="0" xfId="0" applyFont="1" applyFill="1"/>
    <xf numFmtId="0" fontId="16" fillId="10" borderId="0" xfId="0" applyFont="1" applyFill="1" applyAlignment="1">
      <alignment horizontal="center"/>
    </xf>
    <xf numFmtId="49" fontId="16" fillId="10" borderId="0" xfId="0" applyNumberFormat="1" applyFont="1" applyFill="1" applyBorder="1"/>
    <xf numFmtId="0" fontId="19" fillId="10" borderId="0" xfId="0" applyFont="1" applyFill="1" applyAlignment="1">
      <alignment horizontal="center"/>
    </xf>
    <xf numFmtId="0" fontId="20" fillId="10" borderId="0" xfId="0" applyFont="1" applyFill="1" applyAlignment="1">
      <alignment horizontal="center"/>
    </xf>
    <xf numFmtId="0" fontId="21" fillId="10" borderId="0" xfId="0" applyFont="1" applyFill="1" applyAlignment="1">
      <alignment horizontal="center"/>
    </xf>
    <xf numFmtId="0" fontId="17" fillId="10" borderId="0" xfId="0" applyFont="1" applyFill="1" applyAlignment="1">
      <alignment horizontal="center"/>
    </xf>
    <xf numFmtId="0" fontId="22" fillId="10" borderId="0" xfId="0" quotePrefix="1" applyFont="1" applyFill="1" applyAlignment="1">
      <alignment horizontal="center"/>
    </xf>
    <xf numFmtId="0" fontId="23" fillId="10" borderId="0" xfId="0" applyFont="1" applyFill="1" applyAlignment="1">
      <alignment horizontal="center"/>
    </xf>
    <xf numFmtId="0" fontId="16" fillId="5" borderId="4" xfId="0" quotePrefix="1" applyFont="1" applyFill="1" applyBorder="1" applyAlignment="1">
      <alignment vertical="center" wrapText="1"/>
    </xf>
    <xf numFmtId="0" fontId="16" fillId="5" borderId="9" xfId="0" quotePrefix="1" applyFont="1" applyFill="1" applyBorder="1" applyAlignment="1">
      <alignment vertical="center" wrapText="1"/>
    </xf>
    <xf numFmtId="0" fontId="16" fillId="5" borderId="9" xfId="0" applyFont="1" applyFill="1" applyBorder="1" applyAlignment="1">
      <alignment horizontal="center" vertical="center"/>
    </xf>
    <xf numFmtId="49" fontId="16" fillId="5" borderId="9" xfId="0" applyNumberFormat="1" applyFont="1" applyFill="1" applyBorder="1"/>
    <xf numFmtId="49" fontId="16" fillId="5" borderId="10" xfId="0" applyNumberFormat="1" applyFont="1" applyFill="1" applyBorder="1"/>
    <xf numFmtId="49" fontId="16" fillId="5" borderId="11" xfId="0" applyNumberFormat="1" applyFont="1" applyFill="1" applyBorder="1"/>
    <xf numFmtId="0" fontId="16" fillId="5" borderId="5" xfId="0" applyFont="1" applyFill="1" applyBorder="1" applyAlignment="1">
      <alignment horizontal="center" vertical="center"/>
    </xf>
    <xf numFmtId="0" fontId="16" fillId="5" borderId="5" xfId="0" quotePrefix="1" applyFont="1" applyFill="1" applyBorder="1" applyAlignment="1">
      <alignment horizontal="center" vertical="center"/>
    </xf>
    <xf numFmtId="0" fontId="16" fillId="5" borderId="12" xfId="0" quotePrefix="1" applyFont="1" applyFill="1" applyBorder="1" applyAlignment="1">
      <alignment horizontal="center" vertical="center" wrapText="1"/>
    </xf>
    <xf numFmtId="0" fontId="16" fillId="5" borderId="12" xfId="0" quotePrefix="1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 wrapText="1"/>
    </xf>
    <xf numFmtId="0" fontId="17" fillId="0" borderId="0" xfId="0" applyFont="1"/>
    <xf numFmtId="0" fontId="17" fillId="0" borderId="0" xfId="0" applyFont="1" applyAlignment="1">
      <alignment horizontal="left"/>
    </xf>
    <xf numFmtId="169" fontId="17" fillId="0" borderId="0" xfId="0" applyNumberFormat="1" applyFont="1" applyFill="1" applyAlignment="1">
      <alignment horizontal="right"/>
    </xf>
    <xf numFmtId="49" fontId="16" fillId="5" borderId="6" xfId="0" applyNumberFormat="1" applyFont="1" applyFill="1" applyBorder="1" applyAlignment="1">
      <alignment horizontal="center" vertical="center" wrapText="1"/>
    </xf>
    <xf numFmtId="49" fontId="24" fillId="5" borderId="10" xfId="0" applyNumberFormat="1" applyFont="1" applyFill="1" applyBorder="1"/>
    <xf numFmtId="0" fontId="24" fillId="5" borderId="6" xfId="0" applyFont="1" applyFill="1" applyBorder="1" applyAlignment="1">
      <alignment horizontal="center" vertical="center" wrapText="1"/>
    </xf>
    <xf numFmtId="169" fontId="25" fillId="0" borderId="0" xfId="0" applyNumberFormat="1" applyFont="1" applyFill="1" applyAlignment="1">
      <alignment horizontal="right"/>
    </xf>
    <xf numFmtId="0" fontId="18" fillId="0" borderId="0" xfId="0" applyFont="1"/>
    <xf numFmtId="49" fontId="24" fillId="5" borderId="6" xfId="0" applyNumberFormat="1" applyFont="1" applyFill="1" applyBorder="1" applyAlignment="1">
      <alignment horizontal="center" vertical="center" wrapText="1"/>
    </xf>
    <xf numFmtId="0" fontId="26" fillId="5" borderId="6" xfId="0" applyFont="1" applyFill="1" applyBorder="1" applyAlignment="1">
      <alignment horizontal="center" vertical="center" wrapText="1"/>
    </xf>
    <xf numFmtId="49" fontId="26" fillId="5" borderId="6" xfId="0" applyNumberFormat="1" applyFont="1" applyFill="1" applyBorder="1" applyAlignment="1">
      <alignment horizontal="center" vertical="center" wrapText="1"/>
    </xf>
    <xf numFmtId="170" fontId="25" fillId="0" borderId="0" xfId="0" applyNumberFormat="1" applyFont="1" applyFill="1" applyAlignment="1">
      <alignment horizontal="right"/>
    </xf>
    <xf numFmtId="49" fontId="16" fillId="5" borderId="9" xfId="0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0" fontId="27" fillId="0" borderId="0" xfId="0" applyNumberFormat="1" applyFont="1" applyFill="1" applyAlignment="1">
      <alignment horizontal="right"/>
    </xf>
    <xf numFmtId="0" fontId="16" fillId="5" borderId="0" xfId="0" quotePrefix="1" applyFont="1" applyFill="1" applyBorder="1" applyAlignment="1">
      <alignment horizontal="center" vertical="center" wrapText="1"/>
    </xf>
    <xf numFmtId="0" fontId="16" fillId="5" borderId="6" xfId="0" quotePrefix="1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indent="5"/>
    </xf>
    <xf numFmtId="170" fontId="0" fillId="0" borderId="0" xfId="0" applyNumberFormat="1"/>
    <xf numFmtId="0" fontId="16" fillId="5" borderId="6" xfId="0" applyFont="1" applyFill="1" applyBorder="1" applyAlignment="1">
      <alignment horizontal="center" vertical="center"/>
    </xf>
    <xf numFmtId="166" fontId="17" fillId="0" borderId="0" xfId="0" applyNumberFormat="1" applyFont="1" applyFill="1" applyAlignment="1">
      <alignment horizontal="right"/>
    </xf>
    <xf numFmtId="49" fontId="16" fillId="5" borderId="6" xfId="0" applyNumberFormat="1" applyFont="1" applyFill="1" applyBorder="1" applyAlignment="1">
      <alignment horizontal="center" vertical="center"/>
    </xf>
    <xf numFmtId="49" fontId="16" fillId="5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168" fontId="29" fillId="0" borderId="0" xfId="0" applyNumberFormat="1" applyFont="1" applyFill="1" applyBorder="1" applyAlignment="1">
      <alignment horizontal="right" vertical="top" wrapText="1"/>
    </xf>
    <xf numFmtId="3" fontId="0" fillId="0" borderId="0" xfId="0" applyNumberFormat="1"/>
    <xf numFmtId="0" fontId="1" fillId="0" borderId="0" xfId="0" applyFont="1" applyAlignment="1">
      <alignment horizontal="left" vertical="top" wrapText="1"/>
    </xf>
    <xf numFmtId="0" fontId="10" fillId="0" borderId="0" xfId="1" applyFont="1" applyFill="1"/>
    <xf numFmtId="0" fontId="1" fillId="0" borderId="0" xfId="0" applyFont="1"/>
    <xf numFmtId="0" fontId="2" fillId="0" borderId="0" xfId="0" applyFont="1" applyAlignment="1">
      <alignment horizontal="left" vertical="top"/>
    </xf>
    <xf numFmtId="49" fontId="4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 wrapText="1"/>
    </xf>
    <xf numFmtId="3" fontId="6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/>
    <xf numFmtId="0" fontId="32" fillId="0" borderId="0" xfId="0" applyFont="1"/>
    <xf numFmtId="49" fontId="33" fillId="0" borderId="0" xfId="0" applyNumberFormat="1" applyFont="1" applyFill="1" applyBorder="1" applyAlignment="1">
      <alignment horizontal="center" vertical="center"/>
    </xf>
    <xf numFmtId="0" fontId="10" fillId="0" borderId="0" xfId="1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left" vertical="top"/>
    </xf>
    <xf numFmtId="0" fontId="35" fillId="0" borderId="0" xfId="0" applyFont="1" applyAlignment="1">
      <alignment horizontal="left" vertical="center"/>
    </xf>
    <xf numFmtId="49" fontId="34" fillId="0" borderId="0" xfId="0" applyNumberFormat="1" applyFont="1" applyFill="1" applyBorder="1" applyAlignment="1">
      <alignment horizontal="center" vertical="center" wrapText="1"/>
    </xf>
    <xf numFmtId="0" fontId="36" fillId="0" borderId="0" xfId="0" applyFont="1"/>
    <xf numFmtId="49" fontId="3" fillId="0" borderId="0" xfId="0" applyNumberFormat="1" applyFont="1" applyFill="1" applyBorder="1" applyAlignment="1">
      <alignment horizontal="center" vertical="top"/>
    </xf>
    <xf numFmtId="0" fontId="37" fillId="0" borderId="0" xfId="2" applyAlignment="1">
      <alignment vertical="center"/>
    </xf>
    <xf numFmtId="0" fontId="37" fillId="0" borderId="0" xfId="2"/>
    <xf numFmtId="49" fontId="11" fillId="0" borderId="0" xfId="0" applyNumberFormat="1" applyFont="1"/>
    <xf numFmtId="0" fontId="11" fillId="0" borderId="0" xfId="0" applyFont="1"/>
    <xf numFmtId="2" fontId="0" fillId="0" borderId="0" xfId="0" applyNumberFormat="1" applyFill="1" applyBorder="1"/>
    <xf numFmtId="3" fontId="0" fillId="0" borderId="0" xfId="0" applyNumberFormat="1" applyAlignment="1">
      <alignment horizontal="center" vertical="center" wrapText="1"/>
    </xf>
    <xf numFmtId="3" fontId="0" fillId="0" borderId="0" xfId="0" applyNumberFormat="1" applyFill="1" applyBorder="1"/>
    <xf numFmtId="4" fontId="0" fillId="0" borderId="0" xfId="0" applyNumberFormat="1" applyFill="1" applyBorder="1"/>
    <xf numFmtId="0" fontId="35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3" fontId="39" fillId="0" borderId="0" xfId="0" applyNumberFormat="1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171" fontId="0" fillId="0" borderId="0" xfId="0" applyNumberFormat="1" applyFill="1" applyBorder="1" applyAlignment="1">
      <alignment horizontal="right"/>
    </xf>
    <xf numFmtId="172" fontId="5" fillId="0" borderId="0" xfId="0" applyNumberFormat="1" applyFont="1" applyFill="1" applyBorder="1" applyAlignment="1">
      <alignment horizontal="right"/>
    </xf>
    <xf numFmtId="171" fontId="5" fillId="0" borderId="0" xfId="0" applyNumberFormat="1" applyFont="1" applyFill="1" applyBorder="1" applyAlignment="1">
      <alignment horizontal="right"/>
    </xf>
    <xf numFmtId="171" fontId="5" fillId="0" borderId="0" xfId="0" applyNumberFormat="1" applyFont="1" applyFill="1" applyBorder="1" applyAlignment="1">
      <alignment horizontal="right" vertical="center" wrapText="1"/>
    </xf>
    <xf numFmtId="3" fontId="5" fillId="0" borderId="0" xfId="0" applyNumberFormat="1" applyFont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172" fontId="0" fillId="0" borderId="0" xfId="0" applyNumberFormat="1" applyFill="1" applyBorder="1"/>
    <xf numFmtId="49" fontId="4" fillId="0" borderId="0" xfId="0" applyNumberFormat="1" applyFont="1" applyFill="1" applyBorder="1" applyAlignment="1">
      <alignment horizontal="left" vertical="top"/>
    </xf>
    <xf numFmtId="0" fontId="0" fillId="0" borderId="0" xfId="0" applyAlignment="1"/>
    <xf numFmtId="0" fontId="40" fillId="2" borderId="0" xfId="0" applyFont="1" applyFill="1" applyAlignment="1">
      <alignment horizontal="center" vertical="center"/>
    </xf>
    <xf numFmtId="49" fontId="4" fillId="0" borderId="0" xfId="0" applyNumberFormat="1" applyFont="1" applyBorder="1" applyAlignment="1">
      <alignment horizontal="left" vertical="top"/>
    </xf>
    <xf numFmtId="173" fontId="4" fillId="0" borderId="0" xfId="0" applyNumberFormat="1" applyFont="1" applyBorder="1" applyAlignment="1">
      <alignment horizontal="center" vertical="top"/>
    </xf>
    <xf numFmtId="173" fontId="4" fillId="0" borderId="0" xfId="0" applyNumberFormat="1" applyFont="1" applyFill="1" applyBorder="1" applyAlignment="1">
      <alignment horizontal="center" vertical="top"/>
    </xf>
    <xf numFmtId="173" fontId="0" fillId="0" borderId="0" xfId="0" applyNumberFormat="1" applyBorder="1"/>
    <xf numFmtId="0" fontId="0" fillId="0" borderId="0" xfId="0" applyAlignment="1">
      <alignment horizontal="left"/>
    </xf>
    <xf numFmtId="0" fontId="35" fillId="0" borderId="0" xfId="0" applyFont="1" applyAlignment="1"/>
    <xf numFmtId="3" fontId="41" fillId="11" borderId="0" xfId="0" applyNumberFormat="1" applyFont="1" applyFill="1" applyBorder="1" applyAlignment="1">
      <alignment horizontal="center" vertical="center" wrapText="1"/>
    </xf>
    <xf numFmtId="3" fontId="29" fillId="12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2" fillId="0" borderId="0" xfId="0" applyFont="1"/>
    <xf numFmtId="49" fontId="43" fillId="0" borderId="0" xfId="0" applyNumberFormat="1" applyFont="1"/>
    <xf numFmtId="0" fontId="43" fillId="0" borderId="0" xfId="0" applyFont="1"/>
    <xf numFmtId="0" fontId="44" fillId="0" borderId="0" xfId="2" applyFont="1"/>
    <xf numFmtId="0" fontId="11" fillId="0" borderId="0" xfId="0" applyFont="1" applyAlignment="1">
      <alignment horizontal="center"/>
    </xf>
    <xf numFmtId="1" fontId="11" fillId="0" borderId="0" xfId="0" applyNumberFormat="1" applyFont="1" applyAlignment="1">
      <alignment horizontal="center"/>
    </xf>
    <xf numFmtId="1" fontId="4" fillId="0" borderId="0" xfId="0" applyNumberFormat="1" applyFont="1" applyFill="1" applyBorder="1" applyAlignment="1">
      <alignment horizontal="center" vertical="center" wrapText="1"/>
    </xf>
    <xf numFmtId="1" fontId="10" fillId="0" borderId="0" xfId="0" applyNumberFormat="1" applyFont="1" applyFill="1" applyBorder="1" applyAlignment="1">
      <alignment horizontal="center" vertical="center" wrapText="1"/>
    </xf>
    <xf numFmtId="171" fontId="11" fillId="0" borderId="0" xfId="0" applyNumberFormat="1" applyFont="1" applyAlignment="1">
      <alignment horizontal="center"/>
    </xf>
    <xf numFmtId="0" fontId="17" fillId="0" borderId="0" xfId="0" quotePrefix="1" applyFont="1" applyFill="1" applyBorder="1" applyAlignment="1">
      <alignment horizontal="center" vertical="center" wrapText="1"/>
    </xf>
    <xf numFmtId="165" fontId="18" fillId="0" borderId="0" xfId="0" applyNumberFormat="1" applyFont="1" applyAlignment="1">
      <alignment horizont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49" fontId="0" fillId="0" borderId="0" xfId="0" applyNumberFormat="1" applyAlignment="1">
      <alignment wrapText="1"/>
    </xf>
    <xf numFmtId="0" fontId="45" fillId="0" borderId="0" xfId="0" applyFont="1" applyAlignment="1">
      <alignment horizontal="center" vertical="center"/>
    </xf>
    <xf numFmtId="1" fontId="45" fillId="0" borderId="0" xfId="0" applyNumberFormat="1" applyFont="1" applyAlignment="1">
      <alignment horizontal="center"/>
    </xf>
    <xf numFmtId="0" fontId="17" fillId="0" borderId="0" xfId="0" applyFont="1" applyFill="1" applyAlignment="1">
      <alignment horizontal="center"/>
    </xf>
    <xf numFmtId="165" fontId="18" fillId="0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 vertical="center"/>
    </xf>
    <xf numFmtId="174" fontId="5" fillId="0" borderId="0" xfId="0" applyNumberFormat="1" applyFont="1" applyAlignment="1">
      <alignment horizontal="center" vertical="center" wrapText="1"/>
    </xf>
    <xf numFmtId="0" fontId="0" fillId="0" borderId="0" xfId="0" applyFont="1"/>
    <xf numFmtId="0" fontId="46" fillId="0" borderId="2" xfId="0" applyFont="1" applyFill="1" applyBorder="1" applyAlignment="1">
      <alignment horizontal="center" vertical="center" wrapText="1"/>
    </xf>
    <xf numFmtId="0" fontId="46" fillId="0" borderId="0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7" fillId="0" borderId="0" xfId="0" applyFont="1" applyAlignment="1">
      <alignment horizontal="center" vertical="center" wrapText="1"/>
    </xf>
    <xf numFmtId="3" fontId="48" fillId="0" borderId="0" xfId="0" applyNumberFormat="1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50" fillId="0" borderId="16" xfId="0" applyFont="1" applyBorder="1" applyAlignment="1">
      <alignment horizontal="center" vertical="center" wrapText="1"/>
    </xf>
    <xf numFmtId="0" fontId="47" fillId="0" borderId="16" xfId="0" applyFont="1" applyBorder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49" fontId="31" fillId="0" borderId="0" xfId="0" applyNumberFormat="1" applyFont="1" applyFill="1" applyBorder="1" applyAlignment="1">
      <alignment horizontal="center" vertical="top"/>
    </xf>
    <xf numFmtId="0" fontId="45" fillId="0" borderId="0" xfId="0" applyFont="1"/>
    <xf numFmtId="2" fontId="11" fillId="0" borderId="0" xfId="0" applyNumberFormat="1" applyFont="1"/>
    <xf numFmtId="0" fontId="57" fillId="0" borderId="0" xfId="0" applyFont="1" applyAlignment="1">
      <alignment horizontal="center"/>
    </xf>
    <xf numFmtId="0" fontId="58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60" fillId="0" borderId="0" xfId="0" applyFont="1" applyAlignment="1">
      <alignment horizontal="center"/>
    </xf>
    <xf numFmtId="49" fontId="61" fillId="0" borderId="0" xfId="0" applyNumberFormat="1" applyFont="1" applyAlignment="1">
      <alignment horizontal="center"/>
    </xf>
    <xf numFmtId="49" fontId="54" fillId="0" borderId="0" xfId="0" applyNumberFormat="1" applyFont="1" applyAlignment="1">
      <alignment horizontal="center"/>
    </xf>
    <xf numFmtId="49" fontId="56" fillId="0" borderId="0" xfId="0" applyNumberFormat="1" applyFont="1" applyAlignment="1">
      <alignment horizontal="center"/>
    </xf>
    <xf numFmtId="49" fontId="62" fillId="0" borderId="0" xfId="0" applyNumberFormat="1" applyFont="1" applyAlignment="1">
      <alignment horizontal="center"/>
    </xf>
    <xf numFmtId="49" fontId="55" fillId="0" borderId="0" xfId="0" applyNumberFormat="1" applyFont="1" applyAlignment="1">
      <alignment horizontal="center"/>
    </xf>
    <xf numFmtId="49" fontId="63" fillId="0" borderId="0" xfId="0" applyNumberFormat="1" applyFont="1" applyAlignment="1">
      <alignment horizontal="center"/>
    </xf>
    <xf numFmtId="49" fontId="64" fillId="0" borderId="0" xfId="0" applyNumberFormat="1" applyFont="1" applyAlignment="1">
      <alignment horizontal="center"/>
    </xf>
    <xf numFmtId="49" fontId="65" fillId="0" borderId="0" xfId="0" applyNumberFormat="1" applyFont="1" applyAlignment="1">
      <alignment horizontal="center"/>
    </xf>
    <xf numFmtId="49" fontId="66" fillId="0" borderId="0" xfId="0" applyNumberFormat="1" applyFont="1" applyAlignment="1">
      <alignment horizontal="center"/>
    </xf>
    <xf numFmtId="49" fontId="67" fillId="0" borderId="0" xfId="0" applyNumberFormat="1" applyFont="1" applyAlignment="1">
      <alignment horizontal="center"/>
    </xf>
    <xf numFmtId="49" fontId="68" fillId="0" borderId="0" xfId="0" applyNumberFormat="1" applyFont="1" applyAlignment="1">
      <alignment horizontal="center"/>
    </xf>
    <xf numFmtId="49" fontId="69" fillId="0" borderId="0" xfId="0" applyNumberFormat="1" applyFont="1" applyAlignment="1">
      <alignment horizontal="center"/>
    </xf>
    <xf numFmtId="49" fontId="70" fillId="0" borderId="0" xfId="0" applyNumberFormat="1" applyFont="1" applyAlignment="1">
      <alignment horizontal="center"/>
    </xf>
    <xf numFmtId="49" fontId="7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40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3" fillId="0" borderId="1" xfId="0" applyNumberFormat="1" applyFont="1" applyBorder="1" applyAlignment="1">
      <alignment vertical="top"/>
    </xf>
    <xf numFmtId="49" fontId="3" fillId="0" borderId="1" xfId="0" applyNumberFormat="1" applyFont="1" applyBorder="1" applyAlignment="1">
      <alignment horizontal="left" vertical="top"/>
    </xf>
    <xf numFmtId="49" fontId="3" fillId="0" borderId="2" xfId="0" applyNumberFormat="1" applyFont="1" applyBorder="1" applyAlignment="1">
      <alignment horizontal="center" vertical="top"/>
    </xf>
    <xf numFmtId="49" fontId="3" fillId="0" borderId="7" xfId="0" applyNumberFormat="1" applyFont="1" applyBorder="1" applyAlignment="1">
      <alignment horizontal="center" vertical="top"/>
    </xf>
    <xf numFmtId="49" fontId="3" fillId="0" borderId="8" xfId="0" applyNumberFormat="1" applyFont="1" applyBorder="1" applyAlignment="1">
      <alignment horizontal="center" vertical="top"/>
    </xf>
    <xf numFmtId="0" fontId="35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2" fillId="0" borderId="0" xfId="0" applyFont="1" applyFill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72" fillId="0" borderId="0" xfId="2" applyFont="1"/>
    <xf numFmtId="49" fontId="11" fillId="0" borderId="0" xfId="0" applyNumberFormat="1" applyFont="1" applyAlignment="1"/>
    <xf numFmtId="49" fontId="0" fillId="0" borderId="0" xfId="0" applyNumberFormat="1" applyAlignment="1"/>
  </cellXfs>
  <cellStyles count="3">
    <cellStyle name="Hyperlink" xfId="2" builtinId="8"/>
    <cellStyle name="Normal" xfId="0" builtinId="0"/>
    <cellStyle name="Normal 3" xfId="1" xr:uid="{859EFD9C-596F-46A1-A572-7B327DFD0E87}"/>
  </cellStyles>
  <dxfs count="6">
    <dxf>
      <font>
        <color rgb="FF7030A0"/>
      </font>
      <fill>
        <patternFill>
          <bgColor rgb="FFCDC9FD"/>
        </patternFill>
      </fill>
    </dxf>
    <dxf>
      <font>
        <color theme="4" tint="-0.24994659260841701"/>
      </font>
      <fill>
        <patternFill>
          <bgColor rgb="FFFFC7CE"/>
        </patternFill>
      </fill>
    </dxf>
    <dxf>
      <font>
        <color rgb="FF7030A0"/>
      </font>
      <fill>
        <patternFill>
          <bgColor rgb="FFCDC9FD"/>
        </patternFill>
      </fill>
    </dxf>
    <dxf>
      <font>
        <color theme="4" tint="-0.24994659260841701"/>
      </font>
      <fill>
        <patternFill>
          <bgColor rgb="FFFFC7CE"/>
        </patternFill>
      </fill>
    </dxf>
    <dxf>
      <font>
        <color rgb="FF7030A0"/>
      </font>
      <fill>
        <patternFill>
          <bgColor rgb="FFCDC9FD"/>
        </patternFill>
      </fill>
    </dxf>
    <dxf>
      <font>
        <color theme="4" tint="-0.24994659260841701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9999"/>
      <color rgb="FF00CC66"/>
      <color rgb="FF9966FF"/>
      <color rgb="FFFFCC00"/>
      <color rgb="FFFF5050"/>
      <color rgb="FFFF00FF"/>
      <color rgb="FF33CCCC"/>
      <color rgb="FFCDC9FD"/>
      <color rgb="FFFFC7CE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Birthrate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birthrate!$A$2:$A$38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birthrate!$B$2:$B$38</c:f>
              <c:numCache>
                <c:formatCode>General</c:formatCode>
                <c:ptCount val="37"/>
                <c:pt idx="0">
                  <c:v>1.3313999999999999E-2</c:v>
                </c:pt>
                <c:pt idx="1">
                  <c:v>1.3071999999999999E-2</c:v>
                </c:pt>
                <c:pt idx="2">
                  <c:v>1.2829E-2</c:v>
                </c:pt>
                <c:pt idx="3">
                  <c:v>1.2586999999999999E-2</c:v>
                </c:pt>
                <c:pt idx="4">
                  <c:v>1.2345E-2</c:v>
                </c:pt>
                <c:pt idx="5">
                  <c:v>1.2124000000000001E-2</c:v>
                </c:pt>
                <c:pt idx="6">
                  <c:v>1.1903E-2</c:v>
                </c:pt>
                <c:pt idx="7">
                  <c:v>1.1682E-2</c:v>
                </c:pt>
                <c:pt idx="8">
                  <c:v>1.1461000000000001E-2</c:v>
                </c:pt>
                <c:pt idx="9">
                  <c:v>1.124E-2</c:v>
                </c:pt>
                <c:pt idx="10">
                  <c:v>1.1084E-2</c:v>
                </c:pt>
                <c:pt idx="11">
                  <c:v>1.0928999999999999E-2</c:v>
                </c:pt>
                <c:pt idx="12">
                  <c:v>1.0773E-2</c:v>
                </c:pt>
                <c:pt idx="13">
                  <c:v>1.0618000000000001E-2</c:v>
                </c:pt>
                <c:pt idx="14">
                  <c:v>1.0461999999999999E-2</c:v>
                </c:pt>
                <c:pt idx="15">
                  <c:v>1.0276E-2</c:v>
                </c:pt>
                <c:pt idx="16">
                  <c:v>1.009E-2</c:v>
                </c:pt>
                <c:pt idx="17">
                  <c:v>9.9039999999999996E-3</c:v>
                </c:pt>
                <c:pt idx="18">
                  <c:v>9.7179999999999992E-3</c:v>
                </c:pt>
                <c:pt idx="19">
                  <c:v>9.5320000000000005E-3</c:v>
                </c:pt>
                <c:pt idx="20">
                  <c:v>9.3989999999999994E-3</c:v>
                </c:pt>
                <c:pt idx="21">
                  <c:v>9.2659999999999999E-3</c:v>
                </c:pt>
                <c:pt idx="22">
                  <c:v>9.1319999999999995E-3</c:v>
                </c:pt>
                <c:pt idx="23">
                  <c:v>8.9990000000000001E-3</c:v>
                </c:pt>
                <c:pt idx="24">
                  <c:v>8.8859999999999998E-3</c:v>
                </c:pt>
                <c:pt idx="25">
                  <c:v>8.7819999999999999E-3</c:v>
                </c:pt>
                <c:pt idx="26">
                  <c:v>8.6980000000000009E-3</c:v>
                </c:pt>
                <c:pt idx="27">
                  <c:v>8.6149999999999994E-3</c:v>
                </c:pt>
                <c:pt idx="28">
                  <c:v>8.5310000000000004E-3</c:v>
                </c:pt>
                <c:pt idx="29">
                  <c:v>8.4469999999999996E-3</c:v>
                </c:pt>
                <c:pt idx="30">
                  <c:v>8.3940000000000004E-3</c:v>
                </c:pt>
                <c:pt idx="31">
                  <c:v>8.3409999999999995E-3</c:v>
                </c:pt>
                <c:pt idx="32">
                  <c:v>8.2889999999999995E-3</c:v>
                </c:pt>
                <c:pt idx="33">
                  <c:v>8.2360000000000003E-3</c:v>
                </c:pt>
                <c:pt idx="34">
                  <c:v>8.1829999999999993E-3</c:v>
                </c:pt>
                <c:pt idx="35">
                  <c:v>8.1359999999999991E-3</c:v>
                </c:pt>
                <c:pt idx="36">
                  <c:v>8.0879999999999997E-3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4-429D-9C45-D7CC5356D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146016"/>
        <c:axId val="2084836288"/>
      </c:scatterChart>
      <c:valAx>
        <c:axId val="17881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36288"/>
        <c:crosses val="autoZero"/>
        <c:crossBetween val="midCat"/>
      </c:valAx>
      <c:valAx>
        <c:axId val="20848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14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Relative</a:t>
            </a:r>
            <a:r>
              <a:rPr lang="en-GB" baseline="0"/>
              <a:t> Prevalence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prevalence_age_distribution_del!$A$23:$A$43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Over 100</c:v>
                </c:pt>
              </c:strCache>
            </c:strRef>
          </c:cat>
          <c:val>
            <c:numRef>
              <c:f>prevalence_age_distribution_del!$E$23:$E$43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0.19338959212376935</c:v>
                </c:pt>
                <c:pt idx="5">
                  <c:v>0.19338959212376935</c:v>
                </c:pt>
                <c:pt idx="6">
                  <c:v>6.3291139240506333E-2</c:v>
                </c:pt>
                <c:pt idx="7">
                  <c:v>6.5400843881856546E-2</c:v>
                </c:pt>
                <c:pt idx="8">
                  <c:v>0.10548523206751055</c:v>
                </c:pt>
                <c:pt idx="9">
                  <c:v>0.11954992967651197</c:v>
                </c:pt>
                <c:pt idx="10">
                  <c:v>0.1237693389592124</c:v>
                </c:pt>
                <c:pt idx="11">
                  <c:v>9.6343178621659642E-2</c:v>
                </c:pt>
                <c:pt idx="12">
                  <c:v>3.9381153305203941E-2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3-4CCA-A757-1975CA00C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040927"/>
        <c:axId val="1239475231"/>
      </c:barChart>
      <c:catAx>
        <c:axId val="821040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  <a:r>
                  <a:rPr lang="en-GB" baseline="0"/>
                  <a:t> Group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75231"/>
        <c:crosses val="autoZero"/>
        <c:auto val="1"/>
        <c:lblAlgn val="ctr"/>
        <c:lblOffset val="100"/>
        <c:noMultiLvlLbl val="0"/>
      </c:catAx>
      <c:valAx>
        <c:axId val="123947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</a:t>
                </a:r>
                <a:r>
                  <a:rPr lang="en-GB" baseline="0"/>
                  <a:t> of Infections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04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prevalence_age_distribution_del!$A$44:$A$64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Over 100</c:v>
                </c:pt>
              </c:strCache>
            </c:strRef>
          </c:cat>
          <c:val>
            <c:numRef>
              <c:f>prevalence_age_distribution_del!$E$44:$E$64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0.12903225806451613</c:v>
                </c:pt>
                <c:pt idx="8">
                  <c:v>0.13647642679900743</c:v>
                </c:pt>
                <c:pt idx="9">
                  <c:v>0.14640198511166252</c:v>
                </c:pt>
                <c:pt idx="10">
                  <c:v>0.21588089330024809</c:v>
                </c:pt>
                <c:pt idx="11">
                  <c:v>0.18362282878411909</c:v>
                </c:pt>
                <c:pt idx="12">
                  <c:v>0.18858560794044663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4-4393-849B-89CBF7D98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9444223"/>
        <c:axId val="1065555327"/>
      </c:barChart>
      <c:catAx>
        <c:axId val="106944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555327"/>
        <c:crosses val="autoZero"/>
        <c:auto val="1"/>
        <c:lblAlgn val="ctr"/>
        <c:lblOffset val="100"/>
        <c:noMultiLvlLbl val="0"/>
      </c:catAx>
      <c:valAx>
        <c:axId val="10655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44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prevalence_age_distribution_del!$A$65:$A$85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Over 100</c:v>
                </c:pt>
              </c:strCache>
            </c:strRef>
          </c:cat>
          <c:val>
            <c:numRef>
              <c:f>prevalence_age_distribution_del!$E$65:$E$85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0.11928429423459244</c:v>
                </c:pt>
                <c:pt idx="5">
                  <c:v>0.10934393638170974</c:v>
                </c:pt>
                <c:pt idx="6">
                  <c:v>0.12392312789927103</c:v>
                </c:pt>
                <c:pt idx="7">
                  <c:v>0.12591119946984758</c:v>
                </c:pt>
                <c:pt idx="8">
                  <c:v>0.11994698475811796</c:v>
                </c:pt>
                <c:pt idx="9">
                  <c:v>0.12922465208747513</c:v>
                </c:pt>
                <c:pt idx="10">
                  <c:v>0.14579191517561299</c:v>
                </c:pt>
                <c:pt idx="11">
                  <c:v>0.11000662690523526</c:v>
                </c:pt>
                <c:pt idx="12">
                  <c:v>1.656726308813784E-2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0-4609-AA3D-3C21AD900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0202719"/>
        <c:axId val="1239483551"/>
      </c:barChart>
      <c:catAx>
        <c:axId val="124020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83551"/>
        <c:crosses val="autoZero"/>
        <c:auto val="1"/>
        <c:lblAlgn val="ctr"/>
        <c:lblOffset val="100"/>
        <c:noMultiLvlLbl val="0"/>
      </c:catAx>
      <c:valAx>
        <c:axId val="123948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0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total_population_del!$B$1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total_population_del!$A$2:$A$38</c:f>
              <c:numCache>
                <c:formatCode>General</c:formatCode>
                <c:ptCount val="3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</c:numCache>
            </c:numRef>
          </c:cat>
          <c:val>
            <c:numRef>
              <c:f>total_population_del!$B$2:$B$38</c:f>
              <c:numCache>
                <c:formatCode>General</c:formatCode>
                <c:ptCount val="37"/>
                <c:pt idx="0">
                  <c:v>64995299</c:v>
                </c:pt>
                <c:pt idx="1">
                  <c:v>65416189</c:v>
                </c:pt>
                <c:pt idx="2">
                  <c:v>65812536</c:v>
                </c:pt>
                <c:pt idx="3">
                  <c:v>66182067</c:v>
                </c:pt>
                <c:pt idx="4">
                  <c:v>66530984</c:v>
                </c:pt>
                <c:pt idx="5">
                  <c:v>66866839</c:v>
                </c:pt>
                <c:pt idx="6">
                  <c:v>67195028</c:v>
                </c:pt>
                <c:pt idx="7">
                  <c:v>67518388</c:v>
                </c:pt>
                <c:pt idx="8">
                  <c:v>67835962</c:v>
                </c:pt>
                <c:pt idx="9">
                  <c:v>68144518</c:v>
                </c:pt>
                <c:pt idx="10">
                  <c:v>68438746</c:v>
                </c:pt>
                <c:pt idx="11">
                  <c:v>68714511</c:v>
                </c:pt>
                <c:pt idx="12">
                  <c:v>68971308</c:v>
                </c:pt>
                <c:pt idx="13">
                  <c:v>69209810</c:v>
                </c:pt>
                <c:pt idx="14">
                  <c:v>69428453</c:v>
                </c:pt>
                <c:pt idx="15">
                  <c:v>69625582</c:v>
                </c:pt>
                <c:pt idx="16">
                  <c:v>69799978</c:v>
                </c:pt>
                <c:pt idx="17">
                  <c:v>69950850</c:v>
                </c:pt>
                <c:pt idx="18">
                  <c:v>70078203</c:v>
                </c:pt>
                <c:pt idx="19">
                  <c:v>70182833</c:v>
                </c:pt>
                <c:pt idx="20">
                  <c:v>70266057</c:v>
                </c:pt>
                <c:pt idx="21">
                  <c:v>70328940</c:v>
                </c:pt>
                <c:pt idx="22">
                  <c:v>70371648</c:v>
                </c:pt>
                <c:pt idx="23">
                  <c:v>70394105</c:v>
                </c:pt>
                <c:pt idx="24">
                  <c:v>70396848</c:v>
                </c:pt>
                <c:pt idx="25">
                  <c:v>70380491</c:v>
                </c:pt>
                <c:pt idx="26">
                  <c:v>70345536</c:v>
                </c:pt>
                <c:pt idx="27">
                  <c:v>70292289</c:v>
                </c:pt>
                <c:pt idx="28">
                  <c:v>70220900</c:v>
                </c:pt>
                <c:pt idx="29">
                  <c:v>70131520</c:v>
                </c:pt>
                <c:pt idx="30">
                  <c:v>70024230</c:v>
                </c:pt>
                <c:pt idx="31">
                  <c:v>69899112</c:v>
                </c:pt>
                <c:pt idx="32">
                  <c:v>69756436</c:v>
                </c:pt>
                <c:pt idx="33">
                  <c:v>69596348</c:v>
                </c:pt>
                <c:pt idx="34">
                  <c:v>69418537</c:v>
                </c:pt>
                <c:pt idx="35">
                  <c:v>69222588</c:v>
                </c:pt>
                <c:pt idx="36">
                  <c:v>69008285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C-4BE2-A2F6-CB4406E2B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566767"/>
        <c:axId val="1279512175"/>
      </c:lineChart>
      <c:catAx>
        <c:axId val="128756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512175"/>
        <c:crosses val="autoZero"/>
        <c:auto val="1"/>
        <c:lblAlgn val="ctr"/>
        <c:lblOffset val="100"/>
        <c:noMultiLvlLbl val="0"/>
      </c:catAx>
      <c:valAx>
        <c:axId val="127951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56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'mortality_rates(from LE)_delete'!$A$4:$A$13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'mortality_rates(from LE)_delete'!$C$4:$C$13</c:f>
              <c:numCache>
                <c:formatCode>#,##0.000000</c:formatCode>
                <c:ptCount val="10"/>
                <c:pt idx="0">
                  <c:v>1.3249083295926755E-2</c:v>
                </c:pt>
                <c:pt idx="1">
                  <c:v>1.3199706544124111E-2</c:v>
                </c:pt>
                <c:pt idx="2">
                  <c:v>1.3146958543169749E-2</c:v>
                </c:pt>
                <c:pt idx="3">
                  <c:v>1.3099776544011711E-2</c:v>
                </c:pt>
                <c:pt idx="4">
                  <c:v>1.3047162098724745E-2</c:v>
                </c:pt>
                <c:pt idx="5">
                  <c:v>1.2992456320011473E-2</c:v>
                </c:pt>
                <c:pt idx="6">
                  <c:v>1.2951539225679274E-2</c:v>
                </c:pt>
                <c:pt idx="7">
                  <c:v>1.29029327850103E-2</c:v>
                </c:pt>
                <c:pt idx="8">
                  <c:v>1.2856716014171186E-2</c:v>
                </c:pt>
                <c:pt idx="9">
                  <c:v>1.2953690039959545E-2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88-44D8-9013-05C6D76BEA8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'mortality_rates(from LE)_delete'!$A$4:$A$13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'mortality_rates(from LE)_delete'!$D$4:$D$13</c:f>
              <c:numCache>
                <c:formatCode>#,##0.000000</c:formatCode>
                <c:ptCount val="10"/>
                <c:pt idx="0">
                  <c:v>1.4128536337323892E-2</c:v>
                </c:pt>
                <c:pt idx="1">
                  <c:v>1.4074912313296288E-2</c:v>
                </c:pt>
                <c:pt idx="2">
                  <c:v>1.4017664500096441E-2</c:v>
                </c:pt>
                <c:pt idx="3">
                  <c:v>1.3966285387075599E-2</c:v>
                </c:pt>
                <c:pt idx="4">
                  <c:v>1.3908724275119019E-2</c:v>
                </c:pt>
                <c:pt idx="5">
                  <c:v>1.3848386206010253E-2</c:v>
                </c:pt>
                <c:pt idx="6">
                  <c:v>1.3804032433954607E-2</c:v>
                </c:pt>
                <c:pt idx="7">
                  <c:v>1.3750713318253385E-2</c:v>
                </c:pt>
                <c:pt idx="8">
                  <c:v>1.3699917553896161E-2</c:v>
                </c:pt>
                <c:pt idx="9">
                  <c:v>1.3812166142679126E-2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88-44D8-9013-05C6D76BEA8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'mortality_rates(from LE)_delete'!$A$4:$A$13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'mortality_rates(from LE)_delete'!$E$4:$E$13</c:f>
              <c:numCache>
                <c:formatCode>#,##0.000000</c:formatCode>
                <c:ptCount val="10"/>
                <c:pt idx="0">
                  <c:v>1.5174640383784866E-2</c:v>
                </c:pt>
                <c:pt idx="1">
                  <c:v>1.5114320183572484E-2</c:v>
                </c:pt>
                <c:pt idx="2">
                  <c:v>1.5049878306684011E-2</c:v>
                </c:pt>
                <c:pt idx="3">
                  <c:v>1.4991582226579772E-2</c:v>
                </c:pt>
                <c:pt idx="4">
                  <c:v>1.4926687573980395E-2</c:v>
                </c:pt>
                <c:pt idx="5">
                  <c:v>1.4858311144922023E-2</c:v>
                </c:pt>
                <c:pt idx="6">
                  <c:v>1.4808272848942882E-2</c:v>
                </c:pt>
                <c:pt idx="7">
                  <c:v>1.4747926957647199E-2</c:v>
                </c:pt>
                <c:pt idx="8">
                  <c:v>1.4690392630123826E-2</c:v>
                </c:pt>
                <c:pt idx="9">
                  <c:v>1.4820571783587639E-2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88-44D8-9013-05C6D76BEA8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'mortality_rates(from LE)_delete'!$A$4:$A$13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'mortality_rates(from LE)_delete'!$F$4:$F$13</c:f>
              <c:numCache>
                <c:formatCode>#,##0.000000</c:formatCode>
                <c:ptCount val="10"/>
                <c:pt idx="0">
                  <c:v>1.6375670993118943E-2</c:v>
                </c:pt>
                <c:pt idx="1">
                  <c:v>1.6307526021103896E-2</c:v>
                </c:pt>
                <c:pt idx="2">
                  <c:v>1.6234762457826145E-2</c:v>
                </c:pt>
                <c:pt idx="3">
                  <c:v>1.6169095103060197E-2</c:v>
                </c:pt>
                <c:pt idx="4">
                  <c:v>1.6095646771374216E-2</c:v>
                </c:pt>
                <c:pt idx="5">
                  <c:v>1.6018191539767884E-2</c:v>
                </c:pt>
                <c:pt idx="6">
                  <c:v>1.5961783659092055E-2</c:v>
                </c:pt>
                <c:pt idx="7">
                  <c:v>1.5893369476974638E-2</c:v>
                </c:pt>
                <c:pt idx="8">
                  <c:v>1.5828129308218947E-2</c:v>
                </c:pt>
                <c:pt idx="9">
                  <c:v>1.5981165237897225E-2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88-44D8-9013-05C6D76BEA8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'mortality_rates(from LE)_delete'!$A$4:$A$13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'mortality_rates(from LE)_delete'!$G$4:$G$13</c:f>
              <c:numCache>
                <c:formatCode>#,##0.000000</c:formatCode>
                <c:ptCount val="10"/>
                <c:pt idx="0">
                  <c:v>1.7744572556315064E-2</c:v>
                </c:pt>
                <c:pt idx="1">
                  <c:v>1.7667956898665786E-2</c:v>
                </c:pt>
                <c:pt idx="2">
                  <c:v>1.7586140433069261E-2</c:v>
                </c:pt>
                <c:pt idx="3">
                  <c:v>1.7512263838366009E-2</c:v>
                </c:pt>
                <c:pt idx="4">
                  <c:v>1.7429048088137999E-2</c:v>
                </c:pt>
                <c:pt idx="5">
                  <c:v>1.7341758190685813E-2</c:v>
                </c:pt>
                <c:pt idx="6">
                  <c:v>1.7278844612041558E-2</c:v>
                </c:pt>
                <c:pt idx="7">
                  <c:v>1.7202241245607406E-2</c:v>
                </c:pt>
                <c:pt idx="8">
                  <c:v>1.7129423759332966E-2</c:v>
                </c:pt>
                <c:pt idx="9">
                  <c:v>1.7313019390581719E-2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88-44D8-9013-05C6D76BEA8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'mortality_rates(from LE)_delete'!$A$4:$A$13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'mortality_rates(from LE)_delete'!$H$4:$H$13</c:f>
              <c:numCache>
                <c:formatCode>#,##0.000000</c:formatCode>
                <c:ptCount val="10"/>
                <c:pt idx="0">
                  <c:v>1.9333848387054368E-2</c:v>
                </c:pt>
                <c:pt idx="1">
                  <c:v>1.9247188563166578E-2</c:v>
                </c:pt>
                <c:pt idx="2">
                  <c:v>1.9155106559857794E-2</c:v>
                </c:pt>
                <c:pt idx="3">
                  <c:v>1.9072234945522067E-2</c:v>
                </c:pt>
                <c:pt idx="4">
                  <c:v>1.8977845642553795E-2</c:v>
                </c:pt>
                <c:pt idx="5">
                  <c:v>1.8879152280752629E-2</c:v>
                </c:pt>
                <c:pt idx="6">
                  <c:v>1.8808390648769102E-2</c:v>
                </c:pt>
                <c:pt idx="7">
                  <c:v>1.8721760564408656E-2</c:v>
                </c:pt>
                <c:pt idx="8">
                  <c:v>1.863959303058161E-2</c:v>
                </c:pt>
                <c:pt idx="9">
                  <c:v>1.886249355374283E-2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88-44D8-9013-05C6D76BEA8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'mortality_rates(from LE)_delete'!$A$4:$A$13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'mortality_rates(from LE)_delete'!$I$4:$I$13</c:f>
              <c:numCache>
                <c:formatCode>#,##0.000000</c:formatCode>
                <c:ptCount val="10"/>
                <c:pt idx="0">
                  <c:v>2.120273803677912E-2</c:v>
                </c:pt>
                <c:pt idx="1">
                  <c:v>2.110360010534917E-2</c:v>
                </c:pt>
                <c:pt idx="2">
                  <c:v>2.0998310056006695E-2</c:v>
                </c:pt>
                <c:pt idx="3">
                  <c:v>2.0903551847915789E-2</c:v>
                </c:pt>
                <c:pt idx="4">
                  <c:v>2.0794525550025599E-2</c:v>
                </c:pt>
                <c:pt idx="5">
                  <c:v>2.0681864527996419E-2</c:v>
                </c:pt>
                <c:pt idx="6">
                  <c:v>2.0601845842980148E-2</c:v>
                </c:pt>
                <c:pt idx="7">
                  <c:v>2.0503626476414887E-2</c:v>
                </c:pt>
                <c:pt idx="8">
                  <c:v>2.041105413705533E-2</c:v>
                </c:pt>
                <c:pt idx="9">
                  <c:v>2.0686724790846871E-2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88-44D8-9013-05C6D76BEA8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'mortality_rates(from LE)_delete'!$A$4:$A$13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'mortality_rates(from LE)_delete'!$J$4:$J$13</c:f>
              <c:numCache>
                <c:formatCode>#,##0.000000</c:formatCode>
                <c:ptCount val="10"/>
                <c:pt idx="0">
                  <c:v>2.3430046316515556E-2</c:v>
                </c:pt>
                <c:pt idx="1">
                  <c:v>2.3318307016292034E-2</c:v>
                </c:pt>
                <c:pt idx="2">
                  <c:v>2.3199132538036141E-2</c:v>
                </c:pt>
                <c:pt idx="3">
                  <c:v>2.3091659107996917E-2</c:v>
                </c:pt>
                <c:pt idx="4">
                  <c:v>2.2965297598105457E-2</c:v>
                </c:pt>
                <c:pt idx="5">
                  <c:v>2.2835440054914669E-2</c:v>
                </c:pt>
                <c:pt idx="6">
                  <c:v>2.2743420555867394E-2</c:v>
                </c:pt>
                <c:pt idx="7">
                  <c:v>2.2629830733392083E-2</c:v>
                </c:pt>
                <c:pt idx="8">
                  <c:v>2.2523100818354347E-2</c:v>
                </c:pt>
                <c:pt idx="9">
                  <c:v>2.2868872628612251E-2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88-44D8-9013-05C6D76BEA8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'mortality_rates(from LE)_delete'!$A$4:$A$13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'mortality_rates(from LE)_delete'!$K$4:$K$13</c:f>
              <c:numCache>
                <c:formatCode>#,##0.000000</c:formatCode>
                <c:ptCount val="10"/>
                <c:pt idx="0">
                  <c:v>2.6111678604926122E-2</c:v>
                </c:pt>
                <c:pt idx="1">
                  <c:v>2.598375807250404E-2</c:v>
                </c:pt>
                <c:pt idx="2">
                  <c:v>2.5848008540182026E-2</c:v>
                </c:pt>
                <c:pt idx="3">
                  <c:v>2.5726463887248113E-2</c:v>
                </c:pt>
                <c:pt idx="4">
                  <c:v>2.5580786169185177E-2</c:v>
                </c:pt>
                <c:pt idx="5">
                  <c:v>2.5432880339823976E-2</c:v>
                </c:pt>
                <c:pt idx="6">
                  <c:v>2.5329383300438907E-2</c:v>
                </c:pt>
                <c:pt idx="7">
                  <c:v>2.5199618780167094E-2</c:v>
                </c:pt>
                <c:pt idx="8">
                  <c:v>2.5077816464489307E-2</c:v>
                </c:pt>
                <c:pt idx="9">
                  <c:v>2.5521727923067304E-2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88-44D8-9013-05C6D76BEA8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'mortality_rates(from LE)_delete'!$A$4:$A$13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'mortality_rates(from LE)_delete'!$L$4:$L$13</c:f>
              <c:numCache>
                <c:formatCode>#,##0.000000</c:formatCode>
                <c:ptCount val="10"/>
                <c:pt idx="0">
                  <c:v>2.9405693295090251E-2</c:v>
                </c:pt>
                <c:pt idx="1">
                  <c:v>2.9252921342989908E-2</c:v>
                </c:pt>
                <c:pt idx="2">
                  <c:v>2.909187388323569E-2</c:v>
                </c:pt>
                <c:pt idx="3">
                  <c:v>2.8948637590269083E-2</c:v>
                </c:pt>
                <c:pt idx="4">
                  <c:v>2.8774676443150741E-2</c:v>
                </c:pt>
                <c:pt idx="5">
                  <c:v>2.8602090011921353E-2</c:v>
                </c:pt>
                <c:pt idx="6">
                  <c:v>2.8483812364595081E-2</c:v>
                </c:pt>
                <c:pt idx="7">
                  <c:v>2.8334808632369455E-2</c:v>
                </c:pt>
                <c:pt idx="8">
                  <c:v>2.8196686550970018E-2</c:v>
                </c:pt>
                <c:pt idx="9">
                  <c:v>2.8782295894666007E-2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88-44D8-9013-05C6D76BEA8F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'mortality_rates(from LE)_delete'!$A$4:$A$13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'mortality_rates(from LE)_delete'!$M$4:$M$13</c:f>
              <c:numCache>
                <c:formatCode>#,##0.000000</c:formatCode>
                <c:ptCount val="10"/>
                <c:pt idx="0">
                  <c:v>3.350752780119582E-2</c:v>
                </c:pt>
                <c:pt idx="1">
                  <c:v>3.3318206867415524E-2</c:v>
                </c:pt>
                <c:pt idx="2">
                  <c:v>3.3120654570120402E-2</c:v>
                </c:pt>
                <c:pt idx="3">
                  <c:v>3.294586796218605E-2</c:v>
                </c:pt>
                <c:pt idx="4">
                  <c:v>3.2730160122489353E-2</c:v>
                </c:pt>
                <c:pt idx="5">
                  <c:v>3.2521509726533122E-2</c:v>
                </c:pt>
                <c:pt idx="6">
                  <c:v>3.2379812611548452E-2</c:v>
                </c:pt>
                <c:pt idx="7">
                  <c:v>3.220197076061055E-2</c:v>
                </c:pt>
                <c:pt idx="8">
                  <c:v>3.2039595814090882E-2</c:v>
                </c:pt>
                <c:pt idx="9">
                  <c:v>3.2829164904834819E-2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88-44D8-9013-05C6D76BEA8F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'mortality_rates(from LE)_delete'!$A$4:$A$13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'mortality_rates(from LE)_delete'!$N$4:$N$13</c:f>
              <c:numCache>
                <c:formatCode>#,##0.000000</c:formatCode>
                <c:ptCount val="10"/>
                <c:pt idx="0">
                  <c:v>3.8722708235235805E-2</c:v>
                </c:pt>
                <c:pt idx="1">
                  <c:v>3.847692923323176E-2</c:v>
                </c:pt>
                <c:pt idx="2">
                  <c:v>3.8221653484018382E-2</c:v>
                </c:pt>
                <c:pt idx="3">
                  <c:v>3.7995855412091648E-2</c:v>
                </c:pt>
                <c:pt idx="4">
                  <c:v>3.7716236613564727E-2</c:v>
                </c:pt>
                <c:pt idx="5">
                  <c:v>3.7454642428019672E-2</c:v>
                </c:pt>
                <c:pt idx="6">
                  <c:v>3.727724052990343E-2</c:v>
                </c:pt>
                <c:pt idx="7">
                  <c:v>3.7057624606262732E-2</c:v>
                </c:pt>
                <c:pt idx="8">
                  <c:v>3.6860651991212412E-2</c:v>
                </c:pt>
                <c:pt idx="9">
                  <c:v>3.7952478942067061E-2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88-44D8-9013-05C6D76BEA8F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'mortality_rates(from LE)_delete'!$A$4:$A$13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'mortality_rates(from LE)_delete'!$O$4:$O$13</c:f>
              <c:numCache>
                <c:formatCode>#,##0.000000</c:formatCode>
                <c:ptCount val="10"/>
                <c:pt idx="0">
                  <c:v>4.5473809813975745E-2</c:v>
                </c:pt>
                <c:pt idx="1">
                  <c:v>4.5150192114067449E-2</c:v>
                </c:pt>
                <c:pt idx="2">
                  <c:v>4.4814633232560165E-2</c:v>
                </c:pt>
                <c:pt idx="3">
                  <c:v>4.4515748781603956E-2</c:v>
                </c:pt>
                <c:pt idx="4">
                  <c:v>4.4138573935642425E-2</c:v>
                </c:pt>
                <c:pt idx="5">
                  <c:v>4.3796413248940562E-2</c:v>
                </c:pt>
                <c:pt idx="6">
                  <c:v>4.3560191908781472E-2</c:v>
                </c:pt>
                <c:pt idx="7">
                  <c:v>4.3272546944222549E-2</c:v>
                </c:pt>
                <c:pt idx="8">
                  <c:v>4.3018523776338094E-2</c:v>
                </c:pt>
                <c:pt idx="9">
                  <c:v>4.4555496544275694E-2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88-44D8-9013-05C6D76BEA8F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'mortality_rates(from LE)_delete'!$A$4:$A$13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'mortality_rates(from LE)_delete'!$P$4:$P$13</c:f>
              <c:numCache>
                <c:formatCode>#,##0.000000</c:formatCode>
                <c:ptCount val="10"/>
                <c:pt idx="0">
                  <c:v>5.4379803775916058E-2</c:v>
                </c:pt>
                <c:pt idx="1">
                  <c:v>5.3901091497102822E-2</c:v>
                </c:pt>
                <c:pt idx="2">
                  <c:v>5.3422513315561436E-2</c:v>
                </c:pt>
                <c:pt idx="3">
                  <c:v>5.3002428571277141E-2</c:v>
                </c:pt>
                <c:pt idx="4">
                  <c:v>5.2476579702478786E-2</c:v>
                </c:pt>
                <c:pt idx="5">
                  <c:v>5.202323565797428E-2</c:v>
                </c:pt>
                <c:pt idx="6">
                  <c:v>5.170743108175048E-2</c:v>
                </c:pt>
                <c:pt idx="7">
                  <c:v>5.1326639655167101E-2</c:v>
                </c:pt>
                <c:pt idx="8">
                  <c:v>5.0994442625642657E-2</c:v>
                </c:pt>
                <c:pt idx="9">
                  <c:v>5.3176271896659362E-2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88-44D8-9013-05C6D76BEA8F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'mortality_rates(from LE)_delete'!$A$4:$A$13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'mortality_rates(from LE)_delete'!$Q$4:$Q$13</c:f>
              <c:numCache>
                <c:formatCode>#,##0.000000</c:formatCode>
                <c:ptCount val="10"/>
                <c:pt idx="0">
                  <c:v>6.6481581942538642E-2</c:v>
                </c:pt>
                <c:pt idx="1">
                  <c:v>6.5809562919206921E-2</c:v>
                </c:pt>
                <c:pt idx="2">
                  <c:v>6.5120446778361263E-2</c:v>
                </c:pt>
                <c:pt idx="3">
                  <c:v>6.4491830174953454E-2</c:v>
                </c:pt>
                <c:pt idx="4">
                  <c:v>6.3689805172885972E-2</c:v>
                </c:pt>
                <c:pt idx="5">
                  <c:v>6.300649344921487E-2</c:v>
                </c:pt>
                <c:pt idx="6">
                  <c:v>6.2507891621317188E-2</c:v>
                </c:pt>
                <c:pt idx="7">
                  <c:v>6.1951727214154727E-2</c:v>
                </c:pt>
                <c:pt idx="8">
                  <c:v>6.1489496979021029E-2</c:v>
                </c:pt>
                <c:pt idx="9">
                  <c:v>6.4578541067431619E-2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88-44D8-9013-05C6D76BEA8F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'mortality_rates(from LE)_delete'!$A$4:$A$13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'mortality_rates(from LE)_delete'!$R$4:$R$13</c:f>
              <c:numCache>
                <c:formatCode>#,##0.000000</c:formatCode>
                <c:ptCount val="10"/>
                <c:pt idx="0">
                  <c:v>8.2546391071782341E-2</c:v>
                </c:pt>
                <c:pt idx="1">
                  <c:v>8.1631586852743146E-2</c:v>
                </c:pt>
                <c:pt idx="2">
                  <c:v>8.0696312339918683E-2</c:v>
                </c:pt>
                <c:pt idx="3">
                  <c:v>7.9838152098066814E-2</c:v>
                </c:pt>
                <c:pt idx="4">
                  <c:v>7.8714373874384444E-2</c:v>
                </c:pt>
                <c:pt idx="5">
                  <c:v>7.7777432100301774E-2</c:v>
                </c:pt>
                <c:pt idx="6">
                  <c:v>7.7066895606724556E-2</c:v>
                </c:pt>
                <c:pt idx="7">
                  <c:v>7.6256594288991134E-2</c:v>
                </c:pt>
                <c:pt idx="8">
                  <c:v>7.5571623762136803E-2</c:v>
                </c:pt>
                <c:pt idx="9">
                  <c:v>7.9812154114077105E-2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88-44D8-9013-05C6D76BEA8F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'mortality_rates(from LE)_delete'!$A$4:$A$13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'mortality_rates(from LE)_delete'!$S$4:$S$13</c:f>
              <c:numCache>
                <c:formatCode>#,##0.000000</c:formatCode>
                <c:ptCount val="10"/>
                <c:pt idx="0">
                  <c:v>0.10422312085713094</c:v>
                </c:pt>
                <c:pt idx="1">
                  <c:v>0.10294378034267924</c:v>
                </c:pt>
                <c:pt idx="2">
                  <c:v>0.10165060248312092</c:v>
                </c:pt>
                <c:pt idx="3">
                  <c:v>0.10046152022390861</c:v>
                </c:pt>
                <c:pt idx="4">
                  <c:v>9.8861315369573266E-2</c:v>
                </c:pt>
                <c:pt idx="5">
                  <c:v>9.758477677482312E-2</c:v>
                </c:pt>
                <c:pt idx="6">
                  <c:v>9.6613503476153856E-2</c:v>
                </c:pt>
                <c:pt idx="7">
                  <c:v>9.5525581750792857E-2</c:v>
                </c:pt>
                <c:pt idx="8">
                  <c:v>9.4607379375591313E-2</c:v>
                </c:pt>
                <c:pt idx="9">
                  <c:v>0.10052312232859804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88-44D8-9013-05C6D76BEA8F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'mortality_rates(from LE)_delete'!$A$4:$A$13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'mortality_rates(from LE)_delete'!$T$4:$T$13</c:f>
              <c:numCache>
                <c:formatCode>#,##0.000000</c:formatCode>
                <c:ptCount val="10"/>
                <c:pt idx="0">
                  <c:v>0.13420116755015768</c:v>
                </c:pt>
                <c:pt idx="1">
                  <c:v>0.1323132861063111</c:v>
                </c:pt>
                <c:pt idx="2">
                  <c:v>0.13038455621008602</c:v>
                </c:pt>
                <c:pt idx="3">
                  <c:v>0.12858329497265034</c:v>
                </c:pt>
                <c:pt idx="4">
                  <c:v>0.12614349074359066</c:v>
                </c:pt>
                <c:pt idx="5">
                  <c:v>0.12432089709959349</c:v>
                </c:pt>
                <c:pt idx="6">
                  <c:v>0.12293258131375592</c:v>
                </c:pt>
                <c:pt idx="7">
                  <c:v>0.12145178606996591</c:v>
                </c:pt>
                <c:pt idx="8">
                  <c:v>0.12017353057815487</c:v>
                </c:pt>
                <c:pt idx="9">
                  <c:v>0.12738074614545863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B88-44D8-9013-05C6D76BEA8F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'mortality_rates(from LE)_delete'!$A$4:$A$13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'mortality_rates(from LE)_delete'!$U$4:$U$13</c:f>
              <c:numCache>
                <c:formatCode>#,##0.000000</c:formatCode>
                <c:ptCount val="10"/>
                <c:pt idx="0">
                  <c:v>0.174622466228015</c:v>
                </c:pt>
                <c:pt idx="1">
                  <c:v>0.17221544841458461</c:v>
                </c:pt>
                <c:pt idx="2">
                  <c:v>0.16963125557662753</c:v>
                </c:pt>
                <c:pt idx="3">
                  <c:v>0.16704362845487986</c:v>
                </c:pt>
                <c:pt idx="4">
                  <c:v>0.16328983292184293</c:v>
                </c:pt>
                <c:pt idx="5">
                  <c:v>0.16060025953001938</c:v>
                </c:pt>
                <c:pt idx="6">
                  <c:v>0.15844094113919038</c:v>
                </c:pt>
                <c:pt idx="7">
                  <c:v>0.15625927789462499</c:v>
                </c:pt>
                <c:pt idx="8">
                  <c:v>0.15443633825264549</c:v>
                </c:pt>
                <c:pt idx="9">
                  <c:v>0.16164594365668988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B88-44D8-9013-05C6D76BEA8F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'mortality_rates(from LE)_delete'!$A$4:$A$13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'mortality_rates(from LE)_delete'!$V$4:$V$13</c:f>
              <c:numCache>
                <c:formatCode>#,##0.000000</c:formatCode>
                <c:ptCount val="10"/>
                <c:pt idx="0">
                  <c:v>0.22706424101506797</c:v>
                </c:pt>
                <c:pt idx="1">
                  <c:v>0.22406151833047283</c:v>
                </c:pt>
                <c:pt idx="2">
                  <c:v>0.2207076770958401</c:v>
                </c:pt>
                <c:pt idx="3">
                  <c:v>0.21717035711493526</c:v>
                </c:pt>
                <c:pt idx="4">
                  <c:v>0.21156319815855396</c:v>
                </c:pt>
                <c:pt idx="5">
                  <c:v>0.2079797677281954</c:v>
                </c:pt>
                <c:pt idx="6">
                  <c:v>0.20500541214288059</c:v>
                </c:pt>
                <c:pt idx="7">
                  <c:v>0.20217213744470594</c:v>
                </c:pt>
                <c:pt idx="8">
                  <c:v>0.19990724303922983</c:v>
                </c:pt>
                <c:pt idx="9">
                  <c:v>0.20753088059503255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B88-44D8-9013-05C6D76BEA8F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'mortality_rates(from LE)_delete'!$A$4:$A$13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'mortality_rates(from LE)_delete'!$W$4:$W$13</c:f>
              <c:numCache>
                <c:formatCode>#,##0.000000</c:formatCode>
                <c:ptCount val="10"/>
                <c:pt idx="0">
                  <c:v>0.26585138907350792</c:v>
                </c:pt>
                <c:pt idx="1">
                  <c:v>0.26257056583956939</c:v>
                </c:pt>
                <c:pt idx="2">
                  <c:v>0.2588125679382991</c:v>
                </c:pt>
                <c:pt idx="3">
                  <c:v>0.25463434508046445</c:v>
                </c:pt>
                <c:pt idx="4">
                  <c:v>0.24759216618386196</c:v>
                </c:pt>
                <c:pt idx="5">
                  <c:v>0.24333860566978954</c:v>
                </c:pt>
                <c:pt idx="6">
                  <c:v>0.239721922569819</c:v>
                </c:pt>
                <c:pt idx="7">
                  <c:v>0.23637309128728787</c:v>
                </c:pt>
                <c:pt idx="8">
                  <c:v>0.23380327792195646</c:v>
                </c:pt>
                <c:pt idx="9">
                  <c:v>0.24227153793972284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B88-44D8-9013-05C6D76BE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721439"/>
        <c:axId val="2020026655"/>
      </c:lineChart>
      <c:catAx>
        <c:axId val="192272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026655"/>
        <c:crosses val="autoZero"/>
        <c:auto val="1"/>
        <c:lblAlgn val="ctr"/>
        <c:lblOffset val="100"/>
        <c:noMultiLvlLbl val="0"/>
      </c:catAx>
      <c:valAx>
        <c:axId val="202002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72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Age Groups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age_struc_delete!$B$2</c:f>
              <c:strCache>
                <c:ptCount val="1"/>
                <c:pt idx="0">
                  <c:v>0.0602446922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age_struc_delete!$C$1:$L$1</c:f>
              <c:strCache>
                <c:ptCount val="10"/>
                <c:pt idx="0">
                  <c:v>group2</c:v>
                </c:pt>
                <c:pt idx="1">
                  <c:v>group3</c:v>
                </c:pt>
                <c:pt idx="2">
                  <c:v>group4</c:v>
                </c:pt>
                <c:pt idx="3">
                  <c:v>group5</c:v>
                </c:pt>
                <c:pt idx="4">
                  <c:v>group6</c:v>
                </c:pt>
                <c:pt idx="5">
                  <c:v>group7</c:v>
                </c:pt>
                <c:pt idx="6">
                  <c:v>group8</c:v>
                </c:pt>
                <c:pt idx="7">
                  <c:v>group9</c:v>
                </c:pt>
                <c:pt idx="8">
                  <c:v>group10</c:v>
                </c:pt>
                <c:pt idx="9">
                  <c:v>group11</c:v>
                </c:pt>
              </c:strCache>
            </c:strRef>
          </c:cat>
          <c:val>
            <c:numRef>
              <c:f>age_struc_delete!$C$2:$L$2</c:f>
              <c:numCache>
                <c:formatCode>#,##0.0000000000</c:formatCode>
                <c:ptCount val="10"/>
                <c:pt idx="0">
                  <c:v>6.2894588421799152E-2</c:v>
                </c:pt>
                <c:pt idx="1">
                  <c:v>6.568528655151433E-2</c:v>
                </c:pt>
                <c:pt idx="2">
                  <c:v>7.652315152937457E-2</c:v>
                </c:pt>
                <c:pt idx="3">
                  <c:v>7.3811885394740706E-2</c:v>
                </c:pt>
                <c:pt idx="4">
                  <c:v>7.4493680632982853E-2</c:v>
                </c:pt>
                <c:pt idx="5">
                  <c:v>8.1593173730230381E-2</c:v>
                </c:pt>
                <c:pt idx="6">
                  <c:v>8.3362323669575661E-2</c:v>
                </c:pt>
                <c:pt idx="7">
                  <c:v>8.5181191627706682E-2</c:v>
                </c:pt>
                <c:pt idx="8">
                  <c:v>8.0660041197275573E-2</c:v>
                </c:pt>
                <c:pt idx="9">
                  <c:v>6.9731281765890565E-2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9-480B-A16E-0750DD514A7A}"/>
            </c:ext>
          </c:extLst>
        </c:ser>
        <c:ser>
          <c:idx val="1"/>
          <c:order val="1"/>
          <c:tx>
            <c:strRef>
              <c:f>age_struc_delete!$B$3</c:f>
              <c:strCache>
                <c:ptCount val="1"/>
                <c:pt idx="0">
                  <c:v>0.0593590542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age_struc_delete!$C$1:$L$1</c:f>
              <c:strCache>
                <c:ptCount val="10"/>
                <c:pt idx="0">
                  <c:v>group2</c:v>
                </c:pt>
                <c:pt idx="1">
                  <c:v>group3</c:v>
                </c:pt>
                <c:pt idx="2">
                  <c:v>group4</c:v>
                </c:pt>
                <c:pt idx="3">
                  <c:v>group5</c:v>
                </c:pt>
                <c:pt idx="4">
                  <c:v>group6</c:v>
                </c:pt>
                <c:pt idx="5">
                  <c:v>group7</c:v>
                </c:pt>
                <c:pt idx="6">
                  <c:v>group8</c:v>
                </c:pt>
                <c:pt idx="7">
                  <c:v>group9</c:v>
                </c:pt>
                <c:pt idx="8">
                  <c:v>group10</c:v>
                </c:pt>
                <c:pt idx="9">
                  <c:v>group11</c:v>
                </c:pt>
              </c:strCache>
            </c:strRef>
          </c:cat>
          <c:val>
            <c:numRef>
              <c:f>age_struc_delete!$C$3:$L$3</c:f>
              <c:numCache>
                <c:formatCode>#,##0.0000000000</c:formatCode>
                <c:ptCount val="10"/>
                <c:pt idx="0">
                  <c:v>6.2456024565238535E-2</c:v>
                </c:pt>
                <c:pt idx="1">
                  <c:v>6.3642549253233191E-2</c:v>
                </c:pt>
                <c:pt idx="2">
                  <c:v>7.5137666038712317E-2</c:v>
                </c:pt>
                <c:pt idx="3">
                  <c:v>7.4285136667933321E-2</c:v>
                </c:pt>
                <c:pt idx="4">
                  <c:v>7.2502906610783652E-2</c:v>
                </c:pt>
                <c:pt idx="5">
                  <c:v>8.0542627466173022E-2</c:v>
                </c:pt>
                <c:pt idx="6">
                  <c:v>8.2354393776032847E-2</c:v>
                </c:pt>
                <c:pt idx="7">
                  <c:v>8.3449497477580459E-2</c:v>
                </c:pt>
                <c:pt idx="8">
                  <c:v>8.1650315496667875E-2</c:v>
                </c:pt>
                <c:pt idx="9">
                  <c:v>7.1396381177469936E-2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9-480B-A16E-0750DD514A7A}"/>
            </c:ext>
          </c:extLst>
        </c:ser>
        <c:ser>
          <c:idx val="2"/>
          <c:order val="2"/>
          <c:tx>
            <c:strRef>
              <c:f>age_struc_delete!$B$4</c:f>
              <c:strCache>
                <c:ptCount val="1"/>
                <c:pt idx="0">
                  <c:v>0.0584141188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age_struc_delete!$C$1:$L$1</c:f>
              <c:strCache>
                <c:ptCount val="10"/>
                <c:pt idx="0">
                  <c:v>group2</c:v>
                </c:pt>
                <c:pt idx="1">
                  <c:v>group3</c:v>
                </c:pt>
                <c:pt idx="2">
                  <c:v>group4</c:v>
                </c:pt>
                <c:pt idx="3">
                  <c:v>group5</c:v>
                </c:pt>
                <c:pt idx="4">
                  <c:v>group6</c:v>
                </c:pt>
                <c:pt idx="5">
                  <c:v>group7</c:v>
                </c:pt>
                <c:pt idx="6">
                  <c:v>group8</c:v>
                </c:pt>
                <c:pt idx="7">
                  <c:v>group9</c:v>
                </c:pt>
                <c:pt idx="8">
                  <c:v>group10</c:v>
                </c:pt>
                <c:pt idx="9">
                  <c:v>group11</c:v>
                </c:pt>
              </c:strCache>
            </c:strRef>
          </c:cat>
          <c:val>
            <c:numRef>
              <c:f>age_struc_delete!$C$4:$L$4</c:f>
              <c:numCache>
                <c:formatCode>#,##0.0000000000</c:formatCode>
                <c:ptCount val="10"/>
                <c:pt idx="0">
                  <c:v>6.1604112933678477E-2</c:v>
                </c:pt>
                <c:pt idx="1">
                  <c:v>6.2913797106842612E-2</c:v>
                </c:pt>
                <c:pt idx="2">
                  <c:v>7.3015002106971608E-2</c:v>
                </c:pt>
                <c:pt idx="3">
                  <c:v>7.4384854196782549E-2</c:v>
                </c:pt>
                <c:pt idx="4">
                  <c:v>7.128214108969913E-2</c:v>
                </c:pt>
                <c:pt idx="5">
                  <c:v>7.8672381159373833E-2</c:v>
                </c:pt>
                <c:pt idx="6">
                  <c:v>8.162930277612078E-2</c:v>
                </c:pt>
                <c:pt idx="7">
                  <c:v>8.2914485097573501E-2</c:v>
                </c:pt>
                <c:pt idx="8">
                  <c:v>8.1280522747866249E-2</c:v>
                </c:pt>
                <c:pt idx="9">
                  <c:v>7.3265977998369147E-2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69-480B-A16E-0750DD514A7A}"/>
            </c:ext>
          </c:extLst>
        </c:ser>
        <c:ser>
          <c:idx val="3"/>
          <c:order val="3"/>
          <c:tx>
            <c:strRef>
              <c:f>age_struc_delete!$B$5</c:f>
              <c:strCache>
                <c:ptCount val="1"/>
                <c:pt idx="0">
                  <c:v>0.0572559290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age_struc_delete!$C$1:$L$1</c:f>
              <c:strCache>
                <c:ptCount val="10"/>
                <c:pt idx="0">
                  <c:v>group2</c:v>
                </c:pt>
                <c:pt idx="1">
                  <c:v>group3</c:v>
                </c:pt>
                <c:pt idx="2">
                  <c:v>group4</c:v>
                </c:pt>
                <c:pt idx="3">
                  <c:v>group5</c:v>
                </c:pt>
                <c:pt idx="4">
                  <c:v>group6</c:v>
                </c:pt>
                <c:pt idx="5">
                  <c:v>group7</c:v>
                </c:pt>
                <c:pt idx="6">
                  <c:v>group8</c:v>
                </c:pt>
                <c:pt idx="7">
                  <c:v>group9</c:v>
                </c:pt>
                <c:pt idx="8">
                  <c:v>group10</c:v>
                </c:pt>
                <c:pt idx="9">
                  <c:v>group11</c:v>
                </c:pt>
              </c:strCache>
            </c:strRef>
          </c:cat>
          <c:val>
            <c:numRef>
              <c:f>age_struc_delete!$C$5:$L$5</c:f>
              <c:numCache>
                <c:formatCode>#,##0.0000000000</c:formatCode>
                <c:ptCount val="10"/>
                <c:pt idx="0">
                  <c:v>6.0636502088887684E-2</c:v>
                </c:pt>
                <c:pt idx="1">
                  <c:v>6.2074427917900743E-2</c:v>
                </c:pt>
                <c:pt idx="2">
                  <c:v>7.0497839560937678E-2</c:v>
                </c:pt>
                <c:pt idx="3">
                  <c:v>7.4465881397396141E-2</c:v>
                </c:pt>
                <c:pt idx="4">
                  <c:v>7.0829405079462907E-2</c:v>
                </c:pt>
                <c:pt idx="5">
                  <c:v>7.6843177980673652E-2</c:v>
                </c:pt>
                <c:pt idx="6">
                  <c:v>8.1236136919913132E-2</c:v>
                </c:pt>
                <c:pt idx="7">
                  <c:v>8.1913983094098169E-2</c:v>
                </c:pt>
                <c:pt idx="8">
                  <c:v>8.1163697959119485E-2</c:v>
                </c:pt>
                <c:pt idx="9">
                  <c:v>7.463512883180419E-2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69-480B-A16E-0750DD514A7A}"/>
            </c:ext>
          </c:extLst>
        </c:ser>
        <c:ser>
          <c:idx val="4"/>
          <c:order val="4"/>
          <c:tx>
            <c:strRef>
              <c:f>age_struc_delete!$B$6</c:f>
              <c:strCache>
                <c:ptCount val="1"/>
                <c:pt idx="0">
                  <c:v>0.0553427197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age_struc_delete!$C$1:$L$1</c:f>
              <c:strCache>
                <c:ptCount val="10"/>
                <c:pt idx="0">
                  <c:v>group2</c:v>
                </c:pt>
                <c:pt idx="1">
                  <c:v>group3</c:v>
                </c:pt>
                <c:pt idx="2">
                  <c:v>group4</c:v>
                </c:pt>
                <c:pt idx="3">
                  <c:v>group5</c:v>
                </c:pt>
                <c:pt idx="4">
                  <c:v>group6</c:v>
                </c:pt>
                <c:pt idx="5">
                  <c:v>group7</c:v>
                </c:pt>
                <c:pt idx="6">
                  <c:v>group8</c:v>
                </c:pt>
                <c:pt idx="7">
                  <c:v>group9</c:v>
                </c:pt>
                <c:pt idx="8">
                  <c:v>group10</c:v>
                </c:pt>
                <c:pt idx="9">
                  <c:v>group11</c:v>
                </c:pt>
              </c:strCache>
            </c:strRef>
          </c:cat>
          <c:val>
            <c:numRef>
              <c:f>age_struc_delete!$C$6:$L$6</c:f>
              <c:numCache>
                <c:formatCode>#,##0.0000000000</c:formatCode>
                <c:ptCount val="10"/>
                <c:pt idx="0">
                  <c:v>6.0310698339704434E-2</c:v>
                </c:pt>
                <c:pt idx="1">
                  <c:v>6.1835525309294599E-2</c:v>
                </c:pt>
                <c:pt idx="2">
                  <c:v>6.725710988898996E-2</c:v>
                </c:pt>
                <c:pt idx="3">
                  <c:v>7.4639026613178838E-2</c:v>
                </c:pt>
                <c:pt idx="4">
                  <c:v>7.1189417041068806E-2</c:v>
                </c:pt>
                <c:pt idx="5">
                  <c:v>7.4909932751598976E-2</c:v>
                </c:pt>
                <c:pt idx="6">
                  <c:v>8.0296371408574541E-2</c:v>
                </c:pt>
                <c:pt idx="7">
                  <c:v>8.0952547648611248E-2</c:v>
                </c:pt>
                <c:pt idx="8">
                  <c:v>8.1685287356339689E-2</c:v>
                </c:pt>
                <c:pt idx="9">
                  <c:v>7.5855193520296502E-2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69-480B-A16E-0750DD514A7A}"/>
            </c:ext>
          </c:extLst>
        </c:ser>
        <c:ser>
          <c:idx val="5"/>
          <c:order val="5"/>
          <c:tx>
            <c:strRef>
              <c:f>age_struc_delete!$B$7</c:f>
              <c:strCache>
                <c:ptCount val="1"/>
                <c:pt idx="0">
                  <c:v>0.0530359345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age_struc_delete!$C$1:$L$1</c:f>
              <c:strCache>
                <c:ptCount val="10"/>
                <c:pt idx="0">
                  <c:v>group2</c:v>
                </c:pt>
                <c:pt idx="1">
                  <c:v>group3</c:v>
                </c:pt>
                <c:pt idx="2">
                  <c:v>group4</c:v>
                </c:pt>
                <c:pt idx="3">
                  <c:v>group5</c:v>
                </c:pt>
                <c:pt idx="4">
                  <c:v>group6</c:v>
                </c:pt>
                <c:pt idx="5">
                  <c:v>group7</c:v>
                </c:pt>
                <c:pt idx="6">
                  <c:v>group8</c:v>
                </c:pt>
                <c:pt idx="7">
                  <c:v>group9</c:v>
                </c:pt>
                <c:pt idx="8">
                  <c:v>group10</c:v>
                </c:pt>
                <c:pt idx="9">
                  <c:v>group11</c:v>
                </c:pt>
              </c:strCache>
            </c:strRef>
          </c:cat>
          <c:val>
            <c:numRef>
              <c:f>age_struc_delete!$C$7:$L$7</c:f>
              <c:numCache>
                <c:formatCode>#,##0.0000000000</c:formatCode>
                <c:ptCount val="10"/>
                <c:pt idx="0">
                  <c:v>6.0125783983636057E-2</c:v>
                </c:pt>
                <c:pt idx="1">
                  <c:v>6.1761915000070014E-2</c:v>
                </c:pt>
                <c:pt idx="2">
                  <c:v>6.4299442969022541E-2</c:v>
                </c:pt>
                <c:pt idx="3">
                  <c:v>7.4340777562604377E-2</c:v>
                </c:pt>
                <c:pt idx="4">
                  <c:v>7.2092909724990759E-2</c:v>
                </c:pt>
                <c:pt idx="5">
                  <c:v>7.2527910540820376E-2</c:v>
                </c:pt>
                <c:pt idx="6">
                  <c:v>7.9180716743260784E-2</c:v>
                </c:pt>
                <c:pt idx="7">
                  <c:v>8.0443755607619766E-2</c:v>
                </c:pt>
                <c:pt idx="8">
                  <c:v>8.1615316336483265E-2</c:v>
                </c:pt>
                <c:pt idx="9">
                  <c:v>7.6760785836176612E-2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69-480B-A16E-0750DD514A7A}"/>
            </c:ext>
          </c:extLst>
        </c:ser>
        <c:ser>
          <c:idx val="6"/>
          <c:order val="6"/>
          <c:tx>
            <c:strRef>
              <c:f>age_struc_delete!$B$8</c:f>
              <c:strCache>
                <c:ptCount val="1"/>
                <c:pt idx="0">
                  <c:v>0.0511302428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age_struc_delete!$C$1:$L$1</c:f>
              <c:strCache>
                <c:ptCount val="10"/>
                <c:pt idx="0">
                  <c:v>group2</c:v>
                </c:pt>
                <c:pt idx="1">
                  <c:v>group3</c:v>
                </c:pt>
                <c:pt idx="2">
                  <c:v>group4</c:v>
                </c:pt>
                <c:pt idx="3">
                  <c:v>group5</c:v>
                </c:pt>
                <c:pt idx="4">
                  <c:v>group6</c:v>
                </c:pt>
                <c:pt idx="5">
                  <c:v>group7</c:v>
                </c:pt>
                <c:pt idx="6">
                  <c:v>group8</c:v>
                </c:pt>
                <c:pt idx="7">
                  <c:v>group9</c:v>
                </c:pt>
                <c:pt idx="8">
                  <c:v>group10</c:v>
                </c:pt>
                <c:pt idx="9">
                  <c:v>group11</c:v>
                </c:pt>
              </c:strCache>
            </c:strRef>
          </c:cat>
          <c:val>
            <c:numRef>
              <c:f>age_struc_delete!$C$8:$L$8</c:f>
              <c:numCache>
                <c:formatCode>#,##0.0000000000</c:formatCode>
                <c:ptCount val="10"/>
                <c:pt idx="0">
                  <c:v>5.9435617218214561E-2</c:v>
                </c:pt>
                <c:pt idx="1">
                  <c:v>6.1509785460796634E-2</c:v>
                </c:pt>
                <c:pt idx="2">
                  <c:v>6.2490148198403733E-2</c:v>
                </c:pt>
                <c:pt idx="3">
                  <c:v>7.3247478567486146E-2</c:v>
                </c:pt>
                <c:pt idx="4">
                  <c:v>7.2753285894518904E-2</c:v>
                </c:pt>
                <c:pt idx="5">
                  <c:v>7.0790647335780485E-2</c:v>
                </c:pt>
                <c:pt idx="6">
                  <c:v>7.8360348566903729E-2</c:v>
                </c:pt>
                <c:pt idx="7">
                  <c:v>7.970433602694979E-2</c:v>
                </c:pt>
                <c:pt idx="8">
                  <c:v>8.0349662298330723E-2</c:v>
                </c:pt>
                <c:pt idx="9">
                  <c:v>7.8069097028433593E-2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69-480B-A16E-0750DD514A7A}"/>
            </c:ext>
          </c:extLst>
        </c:ser>
        <c:ser>
          <c:idx val="7"/>
          <c:order val="7"/>
          <c:tx>
            <c:strRef>
              <c:f>age_struc_delete!$B$9</c:f>
              <c:strCache>
                <c:ptCount val="1"/>
                <c:pt idx="0">
                  <c:v>0.0490648477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age_struc_delete!$C$1:$L$1</c:f>
              <c:strCache>
                <c:ptCount val="10"/>
                <c:pt idx="0">
                  <c:v>group2</c:v>
                </c:pt>
                <c:pt idx="1">
                  <c:v>group3</c:v>
                </c:pt>
                <c:pt idx="2">
                  <c:v>group4</c:v>
                </c:pt>
                <c:pt idx="3">
                  <c:v>group5</c:v>
                </c:pt>
                <c:pt idx="4">
                  <c:v>group6</c:v>
                </c:pt>
                <c:pt idx="5">
                  <c:v>group7</c:v>
                </c:pt>
                <c:pt idx="6">
                  <c:v>group8</c:v>
                </c:pt>
                <c:pt idx="7">
                  <c:v>group9</c:v>
                </c:pt>
                <c:pt idx="8">
                  <c:v>group10</c:v>
                </c:pt>
                <c:pt idx="9">
                  <c:v>group11</c:v>
                </c:pt>
              </c:strCache>
            </c:strRef>
          </c:cat>
          <c:val>
            <c:numRef>
              <c:f>age_struc_delete!$C$9:$L$9</c:f>
              <c:numCache>
                <c:formatCode>#,##0.0000000000</c:formatCode>
                <c:ptCount val="10"/>
                <c:pt idx="0">
                  <c:v>5.8647661705982825E-2</c:v>
                </c:pt>
                <c:pt idx="1">
                  <c:v>6.0889397402119197E-2</c:v>
                </c:pt>
                <c:pt idx="2">
                  <c:v>6.1993061883927551E-2</c:v>
                </c:pt>
                <c:pt idx="3">
                  <c:v>7.1421168854612971E-2</c:v>
                </c:pt>
                <c:pt idx="4">
                  <c:v>7.3106913931250572E-2</c:v>
                </c:pt>
                <c:pt idx="5">
                  <c:v>6.9804545271058754E-2</c:v>
                </c:pt>
                <c:pt idx="6">
                  <c:v>7.6774603851678155E-2</c:v>
                </c:pt>
                <c:pt idx="7">
                  <c:v>7.9237611493253271E-2</c:v>
                </c:pt>
                <c:pt idx="8">
                  <c:v>8.0054702084285626E-2</c:v>
                </c:pt>
                <c:pt idx="9">
                  <c:v>7.7938164386650785E-2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69-480B-A16E-0750DD514A7A}"/>
            </c:ext>
          </c:extLst>
        </c:ser>
        <c:ser>
          <c:idx val="8"/>
          <c:order val="8"/>
          <c:tx>
            <c:strRef>
              <c:f>age_struc_delete!$B$10</c:f>
              <c:strCache>
                <c:ptCount val="1"/>
                <c:pt idx="0">
                  <c:v>0.0472479437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age_struc_delete!$C$1:$L$1</c:f>
              <c:strCache>
                <c:ptCount val="10"/>
                <c:pt idx="0">
                  <c:v>group2</c:v>
                </c:pt>
                <c:pt idx="1">
                  <c:v>group3</c:v>
                </c:pt>
                <c:pt idx="2">
                  <c:v>group4</c:v>
                </c:pt>
                <c:pt idx="3">
                  <c:v>group5</c:v>
                </c:pt>
                <c:pt idx="4">
                  <c:v>group6</c:v>
                </c:pt>
                <c:pt idx="5">
                  <c:v>group7</c:v>
                </c:pt>
                <c:pt idx="6">
                  <c:v>group8</c:v>
                </c:pt>
                <c:pt idx="7">
                  <c:v>group9</c:v>
                </c:pt>
                <c:pt idx="8">
                  <c:v>group10</c:v>
                </c:pt>
                <c:pt idx="9">
                  <c:v>group11</c:v>
                </c:pt>
              </c:strCache>
            </c:strRef>
          </c:cat>
          <c:val>
            <c:numRef>
              <c:f>age_struc_delete!$C$10:$L$10</c:f>
              <c:numCache>
                <c:formatCode>#,##0.0000000000</c:formatCode>
                <c:ptCount val="10"/>
                <c:pt idx="0">
                  <c:v>5.7592678896072613E-2</c:v>
                </c:pt>
                <c:pt idx="1">
                  <c:v>6.0091222755590035E-2</c:v>
                </c:pt>
                <c:pt idx="2">
                  <c:v>6.133954094871321E-2</c:v>
                </c:pt>
                <c:pt idx="3">
                  <c:v>6.9194546644674532E-2</c:v>
                </c:pt>
                <c:pt idx="4">
                  <c:v>7.3409108837102152E-2</c:v>
                </c:pt>
                <c:pt idx="5">
                  <c:v>6.9540983786108013E-2</c:v>
                </c:pt>
                <c:pt idx="6">
                  <c:v>7.5190104324020388E-2</c:v>
                </c:pt>
                <c:pt idx="7">
                  <c:v>7.9064197920411111E-2</c:v>
                </c:pt>
                <c:pt idx="8">
                  <c:v>7.9284541848917534E-2</c:v>
                </c:pt>
                <c:pt idx="9">
                  <c:v>7.8030316641793621E-2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69-480B-A16E-0750DD514A7A}"/>
            </c:ext>
          </c:extLst>
        </c:ser>
        <c:ser>
          <c:idx val="9"/>
          <c:order val="9"/>
          <c:tx>
            <c:strRef>
              <c:f>age_struc_delete!$B$11</c:f>
              <c:strCache>
                <c:ptCount val="1"/>
                <c:pt idx="0">
                  <c:v>0.0451473480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age_struc_delete!$C$1:$L$1</c:f>
              <c:strCache>
                <c:ptCount val="10"/>
                <c:pt idx="0">
                  <c:v>group2</c:v>
                </c:pt>
                <c:pt idx="1">
                  <c:v>group3</c:v>
                </c:pt>
                <c:pt idx="2">
                  <c:v>group4</c:v>
                </c:pt>
                <c:pt idx="3">
                  <c:v>group5</c:v>
                </c:pt>
                <c:pt idx="4">
                  <c:v>group6</c:v>
                </c:pt>
                <c:pt idx="5">
                  <c:v>group7</c:v>
                </c:pt>
                <c:pt idx="6">
                  <c:v>group8</c:v>
                </c:pt>
                <c:pt idx="7">
                  <c:v>group9</c:v>
                </c:pt>
                <c:pt idx="8">
                  <c:v>group10</c:v>
                </c:pt>
                <c:pt idx="9">
                  <c:v>group11</c:v>
                </c:pt>
              </c:strCache>
            </c:strRef>
          </c:cat>
          <c:val>
            <c:numRef>
              <c:f>age_struc_delete!$C$11:$L$11</c:f>
              <c:numCache>
                <c:formatCode>#,##0.0000000000</c:formatCode>
                <c:ptCount val="10"/>
                <c:pt idx="0">
                  <c:v>5.5848431027701866E-2</c:v>
                </c:pt>
                <c:pt idx="1">
                  <c:v>5.9973690547928539E-2</c:v>
                </c:pt>
                <c:pt idx="2">
                  <c:v>6.1320922680357062E-2</c:v>
                </c:pt>
                <c:pt idx="3">
                  <c:v>6.6302273155563821E-2</c:v>
                </c:pt>
                <c:pt idx="4">
                  <c:v>7.3824970942648213E-2</c:v>
                </c:pt>
                <c:pt idx="5">
                  <c:v>7.0146284574646237E-2</c:v>
                </c:pt>
                <c:pt idx="6">
                  <c:v>7.352317074697072E-2</c:v>
                </c:pt>
                <c:pt idx="7">
                  <c:v>7.839492544616096E-2</c:v>
                </c:pt>
                <c:pt idx="8">
                  <c:v>7.8560096548967714E-2</c:v>
                </c:pt>
                <c:pt idx="9">
                  <c:v>7.8723374088008502E-2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69-480B-A16E-0750DD514A7A}"/>
            </c:ext>
          </c:extLst>
        </c:ser>
        <c:ser>
          <c:idx val="10"/>
          <c:order val="10"/>
          <c:tx>
            <c:strRef>
              <c:f>age_struc_delete!$B$12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age_struc_delete!$C$1:$L$1</c:f>
              <c:strCache>
                <c:ptCount val="10"/>
                <c:pt idx="0">
                  <c:v>group2</c:v>
                </c:pt>
                <c:pt idx="1">
                  <c:v>group3</c:v>
                </c:pt>
                <c:pt idx="2">
                  <c:v>group4</c:v>
                </c:pt>
                <c:pt idx="3">
                  <c:v>group5</c:v>
                </c:pt>
                <c:pt idx="4">
                  <c:v>group6</c:v>
                </c:pt>
                <c:pt idx="5">
                  <c:v>group7</c:v>
                </c:pt>
                <c:pt idx="6">
                  <c:v>group8</c:v>
                </c:pt>
                <c:pt idx="7">
                  <c:v>group9</c:v>
                </c:pt>
                <c:pt idx="8">
                  <c:v>group10</c:v>
                </c:pt>
                <c:pt idx="9">
                  <c:v>group11</c:v>
                </c:pt>
              </c:strCache>
            </c:strRef>
          </c:cat>
          <c:val>
            <c:numRef>
              <c:f>age_struc_delete!$C$12:$L$12</c:f>
              <c:numCache>
                <c:formatCode>0.00000E+00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69-480B-A16E-0750DD514A7A}"/>
            </c:ext>
          </c:extLst>
        </c:ser>
        <c:ser>
          <c:idx val="11"/>
          <c:order val="11"/>
          <c:tx>
            <c:strRef>
              <c:f>age_struc_delete!$B$13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age_struc_delete!$C$1:$L$1</c:f>
              <c:strCache>
                <c:ptCount val="10"/>
                <c:pt idx="0">
                  <c:v>group2</c:v>
                </c:pt>
                <c:pt idx="1">
                  <c:v>group3</c:v>
                </c:pt>
                <c:pt idx="2">
                  <c:v>group4</c:v>
                </c:pt>
                <c:pt idx="3">
                  <c:v>group5</c:v>
                </c:pt>
                <c:pt idx="4">
                  <c:v>group6</c:v>
                </c:pt>
                <c:pt idx="5">
                  <c:v>group7</c:v>
                </c:pt>
                <c:pt idx="6">
                  <c:v>group8</c:v>
                </c:pt>
                <c:pt idx="7">
                  <c:v>group9</c:v>
                </c:pt>
                <c:pt idx="8">
                  <c:v>group10</c:v>
                </c:pt>
                <c:pt idx="9">
                  <c:v>group11</c:v>
                </c:pt>
              </c:strCache>
            </c:strRef>
          </c:cat>
          <c:val>
            <c:numRef>
              <c:f>age_struc_delete!$C$13:$L$13</c:f>
              <c:numCache>
                <c:formatCode>0.00000E+00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869-480B-A16E-0750DD514A7A}"/>
            </c:ext>
          </c:extLst>
        </c:ser>
        <c:ser>
          <c:idx val="12"/>
          <c:order val="12"/>
          <c:tx>
            <c:strRef>
              <c:f>age_struc_delete!$B$14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age_struc_delete!$C$1:$L$1</c:f>
              <c:strCache>
                <c:ptCount val="10"/>
                <c:pt idx="0">
                  <c:v>group2</c:v>
                </c:pt>
                <c:pt idx="1">
                  <c:v>group3</c:v>
                </c:pt>
                <c:pt idx="2">
                  <c:v>group4</c:v>
                </c:pt>
                <c:pt idx="3">
                  <c:v>group5</c:v>
                </c:pt>
                <c:pt idx="4">
                  <c:v>group6</c:v>
                </c:pt>
                <c:pt idx="5">
                  <c:v>group7</c:v>
                </c:pt>
                <c:pt idx="6">
                  <c:v>group8</c:v>
                </c:pt>
                <c:pt idx="7">
                  <c:v>group9</c:v>
                </c:pt>
                <c:pt idx="8">
                  <c:v>group10</c:v>
                </c:pt>
                <c:pt idx="9">
                  <c:v>group11</c:v>
                </c:pt>
              </c:strCache>
            </c:strRef>
          </c:cat>
          <c:val>
            <c:numRef>
              <c:f>age_struc_delete!$C$14:$L$14</c:f>
              <c:numCache>
                <c:formatCode>0.00000E+00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869-480B-A16E-0750DD514A7A}"/>
            </c:ext>
          </c:extLst>
        </c:ser>
        <c:ser>
          <c:idx val="13"/>
          <c:order val="13"/>
          <c:tx>
            <c:strRef>
              <c:f>age_struc_delete!$B$15</c:f>
              <c:strCache>
                <c:ptCount val="1"/>
                <c:pt idx="0">
                  <c:v>correct values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age_struc_delete!$C$1:$L$1</c:f>
              <c:strCache>
                <c:ptCount val="10"/>
                <c:pt idx="0">
                  <c:v>group2</c:v>
                </c:pt>
                <c:pt idx="1">
                  <c:v>group3</c:v>
                </c:pt>
                <c:pt idx="2">
                  <c:v>group4</c:v>
                </c:pt>
                <c:pt idx="3">
                  <c:v>group5</c:v>
                </c:pt>
                <c:pt idx="4">
                  <c:v>group6</c:v>
                </c:pt>
                <c:pt idx="5">
                  <c:v>group7</c:v>
                </c:pt>
                <c:pt idx="6">
                  <c:v>group8</c:v>
                </c:pt>
                <c:pt idx="7">
                  <c:v>group9</c:v>
                </c:pt>
                <c:pt idx="8">
                  <c:v>group10</c:v>
                </c:pt>
                <c:pt idx="9">
                  <c:v>group11</c:v>
                </c:pt>
              </c:strCache>
            </c:strRef>
          </c:cat>
          <c:val>
            <c:numRef>
              <c:f>age_struc_delete!$C$15:$L$15</c:f>
              <c:numCache>
                <c:formatCode>0.00000E+00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869-480B-A16E-0750DD514A7A}"/>
            </c:ext>
          </c:extLst>
        </c:ser>
        <c:ser>
          <c:idx val="14"/>
          <c:order val="14"/>
          <c:tx>
            <c:strRef>
              <c:f>age_struc_delete!$B$16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age_struc_delete!$C$1:$L$1</c:f>
              <c:strCache>
                <c:ptCount val="10"/>
                <c:pt idx="0">
                  <c:v>group2</c:v>
                </c:pt>
                <c:pt idx="1">
                  <c:v>group3</c:v>
                </c:pt>
                <c:pt idx="2">
                  <c:v>group4</c:v>
                </c:pt>
                <c:pt idx="3">
                  <c:v>group5</c:v>
                </c:pt>
                <c:pt idx="4">
                  <c:v>group6</c:v>
                </c:pt>
                <c:pt idx="5">
                  <c:v>group7</c:v>
                </c:pt>
                <c:pt idx="6">
                  <c:v>group8</c:v>
                </c:pt>
                <c:pt idx="7">
                  <c:v>group9</c:v>
                </c:pt>
                <c:pt idx="8">
                  <c:v>group10</c:v>
                </c:pt>
                <c:pt idx="9">
                  <c:v>group11</c:v>
                </c:pt>
              </c:strCache>
            </c:strRef>
          </c:cat>
          <c:val>
            <c:numRef>
              <c:f>age_struc_delete!$C$16:$L$16</c:f>
              <c:numCache>
                <c:formatCode>0.00000E+00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869-480B-A16E-0750DD514A7A}"/>
            </c:ext>
          </c:extLst>
        </c:ser>
        <c:ser>
          <c:idx val="15"/>
          <c:order val="15"/>
          <c:tx>
            <c:strRef>
              <c:f>age_struc_delete!$B$17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age_struc_delete!$C$1:$L$1</c:f>
              <c:strCache>
                <c:ptCount val="10"/>
                <c:pt idx="0">
                  <c:v>group2</c:v>
                </c:pt>
                <c:pt idx="1">
                  <c:v>group3</c:v>
                </c:pt>
                <c:pt idx="2">
                  <c:v>group4</c:v>
                </c:pt>
                <c:pt idx="3">
                  <c:v>group5</c:v>
                </c:pt>
                <c:pt idx="4">
                  <c:v>group6</c:v>
                </c:pt>
                <c:pt idx="5">
                  <c:v>group7</c:v>
                </c:pt>
                <c:pt idx="6">
                  <c:v>group8</c:v>
                </c:pt>
                <c:pt idx="7">
                  <c:v>group9</c:v>
                </c:pt>
                <c:pt idx="8">
                  <c:v>group10</c:v>
                </c:pt>
                <c:pt idx="9">
                  <c:v>group11</c:v>
                </c:pt>
              </c:strCache>
            </c:strRef>
          </c:cat>
          <c:val>
            <c:numRef>
              <c:f>age_struc_delete!$C$17:$L$17</c:f>
              <c:numCache>
                <c:formatCode>0.00000E+00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869-480B-A16E-0750DD514A7A}"/>
            </c:ext>
          </c:extLst>
        </c:ser>
        <c:ser>
          <c:idx val="16"/>
          <c:order val="16"/>
          <c:tx>
            <c:strRef>
              <c:f>age_struc_delete!$B$18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age_struc_delete!$C$1:$L$1</c:f>
              <c:strCache>
                <c:ptCount val="10"/>
                <c:pt idx="0">
                  <c:v>group2</c:v>
                </c:pt>
                <c:pt idx="1">
                  <c:v>group3</c:v>
                </c:pt>
                <c:pt idx="2">
                  <c:v>group4</c:v>
                </c:pt>
                <c:pt idx="3">
                  <c:v>group5</c:v>
                </c:pt>
                <c:pt idx="4">
                  <c:v>group6</c:v>
                </c:pt>
                <c:pt idx="5">
                  <c:v>group7</c:v>
                </c:pt>
                <c:pt idx="6">
                  <c:v>group8</c:v>
                </c:pt>
                <c:pt idx="7">
                  <c:v>group9</c:v>
                </c:pt>
                <c:pt idx="8">
                  <c:v>group10</c:v>
                </c:pt>
                <c:pt idx="9">
                  <c:v>group11</c:v>
                </c:pt>
              </c:strCache>
            </c:strRef>
          </c:cat>
          <c:val>
            <c:numRef>
              <c:f>age_struc_delete!$C$18:$L$18</c:f>
              <c:numCache>
                <c:formatCode>0.00000E+00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869-480B-A16E-0750DD514A7A}"/>
            </c:ext>
          </c:extLst>
        </c:ser>
        <c:ser>
          <c:idx val="17"/>
          <c:order val="17"/>
          <c:tx>
            <c:strRef>
              <c:f>age_struc_delete!$B$19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age_struc_delete!$C$1:$L$1</c:f>
              <c:strCache>
                <c:ptCount val="10"/>
                <c:pt idx="0">
                  <c:v>group2</c:v>
                </c:pt>
                <c:pt idx="1">
                  <c:v>group3</c:v>
                </c:pt>
                <c:pt idx="2">
                  <c:v>group4</c:v>
                </c:pt>
                <c:pt idx="3">
                  <c:v>group5</c:v>
                </c:pt>
                <c:pt idx="4">
                  <c:v>group6</c:v>
                </c:pt>
                <c:pt idx="5">
                  <c:v>group7</c:v>
                </c:pt>
                <c:pt idx="6">
                  <c:v>group8</c:v>
                </c:pt>
                <c:pt idx="7">
                  <c:v>group9</c:v>
                </c:pt>
                <c:pt idx="8">
                  <c:v>group10</c:v>
                </c:pt>
                <c:pt idx="9">
                  <c:v>group11</c:v>
                </c:pt>
              </c:strCache>
            </c:strRef>
          </c:cat>
          <c:val>
            <c:numRef>
              <c:f>age_struc_delete!$C$19:$L$19</c:f>
              <c:numCache>
                <c:formatCode>0.00000E+00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869-480B-A16E-0750DD514A7A}"/>
            </c:ext>
          </c:extLst>
        </c:ser>
        <c:ser>
          <c:idx val="18"/>
          <c:order val="18"/>
          <c:tx>
            <c:strRef>
              <c:f>age_struc_delete!$B$20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age_struc_delete!$C$1:$L$1</c:f>
              <c:strCache>
                <c:ptCount val="10"/>
                <c:pt idx="0">
                  <c:v>group2</c:v>
                </c:pt>
                <c:pt idx="1">
                  <c:v>group3</c:v>
                </c:pt>
                <c:pt idx="2">
                  <c:v>group4</c:v>
                </c:pt>
                <c:pt idx="3">
                  <c:v>group5</c:v>
                </c:pt>
                <c:pt idx="4">
                  <c:v>group6</c:v>
                </c:pt>
                <c:pt idx="5">
                  <c:v>group7</c:v>
                </c:pt>
                <c:pt idx="6">
                  <c:v>group8</c:v>
                </c:pt>
                <c:pt idx="7">
                  <c:v>group9</c:v>
                </c:pt>
                <c:pt idx="8">
                  <c:v>group10</c:v>
                </c:pt>
                <c:pt idx="9">
                  <c:v>group11</c:v>
                </c:pt>
              </c:strCache>
            </c:strRef>
          </c:cat>
          <c:val>
            <c:numRef>
              <c:f>age_struc_delete!$C$20:$L$20</c:f>
              <c:numCache>
                <c:formatCode>0.00000E+00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869-480B-A16E-0750DD514A7A}"/>
            </c:ext>
          </c:extLst>
        </c:ser>
        <c:ser>
          <c:idx val="19"/>
          <c:order val="19"/>
          <c:tx>
            <c:strRef>
              <c:f>age_struc_delete!$B$21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age_struc_delete!$C$1:$L$1</c:f>
              <c:strCache>
                <c:ptCount val="10"/>
                <c:pt idx="0">
                  <c:v>group2</c:v>
                </c:pt>
                <c:pt idx="1">
                  <c:v>group3</c:v>
                </c:pt>
                <c:pt idx="2">
                  <c:v>group4</c:v>
                </c:pt>
                <c:pt idx="3">
                  <c:v>group5</c:v>
                </c:pt>
                <c:pt idx="4">
                  <c:v>group6</c:v>
                </c:pt>
                <c:pt idx="5">
                  <c:v>group7</c:v>
                </c:pt>
                <c:pt idx="6">
                  <c:v>group8</c:v>
                </c:pt>
                <c:pt idx="7">
                  <c:v>group9</c:v>
                </c:pt>
                <c:pt idx="8">
                  <c:v>group10</c:v>
                </c:pt>
                <c:pt idx="9">
                  <c:v>group11</c:v>
                </c:pt>
              </c:strCache>
            </c:strRef>
          </c:cat>
          <c:val>
            <c:numRef>
              <c:f>age_struc_delete!$C$21:$L$21</c:f>
              <c:numCache>
                <c:formatCode>0.00000E+00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869-480B-A16E-0750DD514A7A}"/>
            </c:ext>
          </c:extLst>
        </c:ser>
        <c:ser>
          <c:idx val="20"/>
          <c:order val="20"/>
          <c:tx>
            <c:strRef>
              <c:f>age_struc_delete!$B$22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age_struc_delete!$C$1:$L$1</c:f>
              <c:strCache>
                <c:ptCount val="10"/>
                <c:pt idx="0">
                  <c:v>group2</c:v>
                </c:pt>
                <c:pt idx="1">
                  <c:v>group3</c:v>
                </c:pt>
                <c:pt idx="2">
                  <c:v>group4</c:v>
                </c:pt>
                <c:pt idx="3">
                  <c:v>group5</c:v>
                </c:pt>
                <c:pt idx="4">
                  <c:v>group6</c:v>
                </c:pt>
                <c:pt idx="5">
                  <c:v>group7</c:v>
                </c:pt>
                <c:pt idx="6">
                  <c:v>group8</c:v>
                </c:pt>
                <c:pt idx="7">
                  <c:v>group9</c:v>
                </c:pt>
                <c:pt idx="8">
                  <c:v>group10</c:v>
                </c:pt>
                <c:pt idx="9">
                  <c:v>group11</c:v>
                </c:pt>
              </c:strCache>
            </c:strRef>
          </c:cat>
          <c:val>
            <c:numRef>
              <c:f>age_struc_delete!$C$22:$L$22</c:f>
              <c:numCache>
                <c:formatCode>0.00000E+00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869-480B-A16E-0750DD514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29391"/>
        <c:axId val="1833816159"/>
      </c:lineChart>
      <c:catAx>
        <c:axId val="8462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16159"/>
        <c:crosses val="autoZero"/>
        <c:auto val="1"/>
        <c:lblAlgn val="ctr"/>
        <c:lblOffset val="100"/>
        <c:noMultiLvlLbl val="0"/>
      </c:catAx>
      <c:valAx>
        <c:axId val="183381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2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Age Groups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age_struc_transpose_delete!$A$2</c:f>
              <c:strCache>
                <c:ptCount val="1"/>
                <c:pt idx="0">
                  <c:v>0 - 4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age_struc_transpose_delete!$C$1:$L$1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age_struc_transpose_delete!$C$2:$L$2</c:f>
              <c:numCache>
                <c:formatCode>#,##0.0000000000</c:formatCode>
                <c:ptCount val="10"/>
                <c:pt idx="0">
                  <c:v>6.0244692226517502E-2</c:v>
                </c:pt>
                <c:pt idx="1">
                  <c:v>5.9359054203941192E-2</c:v>
                </c:pt>
                <c:pt idx="2">
                  <c:v>5.8414118820690072E-2</c:v>
                </c:pt>
                <c:pt idx="3">
                  <c:v>5.7255929012932735E-2</c:v>
                </c:pt>
                <c:pt idx="4">
                  <c:v>5.5342719706065829E-2</c:v>
                </c:pt>
                <c:pt idx="5">
                  <c:v>5.3035934490080962E-2</c:v>
                </c:pt>
                <c:pt idx="6">
                  <c:v>5.1130242803469624E-2</c:v>
                </c:pt>
                <c:pt idx="7">
                  <c:v>4.9064847650176491E-2</c:v>
                </c:pt>
                <c:pt idx="8">
                  <c:v>4.7247943713048086E-2</c:v>
                </c:pt>
                <c:pt idx="9">
                  <c:v>4.514734797234652E-2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E-4FD9-B19E-E14041A60675}"/>
            </c:ext>
          </c:extLst>
        </c:ser>
        <c:ser>
          <c:idx val="1"/>
          <c:order val="1"/>
          <c:tx>
            <c:strRef>
              <c:f>age_struc_transpose_delete!$A$3</c:f>
              <c:strCache>
                <c:ptCount val="1"/>
                <c:pt idx="0">
                  <c:v>5 - 9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age_struc_transpose_delete!$C$1:$L$1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age_struc_transpose_delete!$C$3:$L$3</c:f>
              <c:numCache>
                <c:formatCode>#,##0.0000000000</c:formatCode>
                <c:ptCount val="10"/>
                <c:pt idx="0">
                  <c:v>6.2894588421799152E-2</c:v>
                </c:pt>
                <c:pt idx="1">
                  <c:v>6.2456024565238535E-2</c:v>
                </c:pt>
                <c:pt idx="2">
                  <c:v>6.1604112933678477E-2</c:v>
                </c:pt>
                <c:pt idx="3">
                  <c:v>6.0636502088887684E-2</c:v>
                </c:pt>
                <c:pt idx="4">
                  <c:v>6.0310698339704434E-2</c:v>
                </c:pt>
                <c:pt idx="5">
                  <c:v>6.0125783983636057E-2</c:v>
                </c:pt>
                <c:pt idx="6">
                  <c:v>5.9435617218214561E-2</c:v>
                </c:pt>
                <c:pt idx="7">
                  <c:v>5.8647661705982825E-2</c:v>
                </c:pt>
                <c:pt idx="8">
                  <c:v>5.7592678896072613E-2</c:v>
                </c:pt>
                <c:pt idx="9">
                  <c:v>5.5848431027701866E-2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4E-4FD9-B19E-E14041A60675}"/>
            </c:ext>
          </c:extLst>
        </c:ser>
        <c:ser>
          <c:idx val="2"/>
          <c:order val="2"/>
          <c:tx>
            <c:strRef>
              <c:f>age_struc_transpose_delete!$A$4</c:f>
              <c:strCache>
                <c:ptCount val="1"/>
                <c:pt idx="0">
                  <c:v>10 - 14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age_struc_transpose_delete!$C$1:$L$1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age_struc_transpose_delete!$C$4:$L$4</c:f>
              <c:numCache>
                <c:formatCode>#,##0.0000000000</c:formatCode>
                <c:ptCount val="10"/>
                <c:pt idx="0">
                  <c:v>6.568528655151433E-2</c:v>
                </c:pt>
                <c:pt idx="1">
                  <c:v>6.3642549253233191E-2</c:v>
                </c:pt>
                <c:pt idx="2">
                  <c:v>6.2913797106842612E-2</c:v>
                </c:pt>
                <c:pt idx="3">
                  <c:v>6.2074427917900743E-2</c:v>
                </c:pt>
                <c:pt idx="4">
                  <c:v>6.1835525309294599E-2</c:v>
                </c:pt>
                <c:pt idx="5">
                  <c:v>6.1761915000070014E-2</c:v>
                </c:pt>
                <c:pt idx="6">
                  <c:v>6.1509785460796634E-2</c:v>
                </c:pt>
                <c:pt idx="7">
                  <c:v>6.0889397402119197E-2</c:v>
                </c:pt>
                <c:pt idx="8">
                  <c:v>6.0091222755590035E-2</c:v>
                </c:pt>
                <c:pt idx="9">
                  <c:v>5.9973690547928539E-2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4E-4FD9-B19E-E14041A60675}"/>
            </c:ext>
          </c:extLst>
        </c:ser>
        <c:ser>
          <c:idx val="3"/>
          <c:order val="3"/>
          <c:tx>
            <c:strRef>
              <c:f>age_struc_transpose_delete!$A$5</c:f>
              <c:strCache>
                <c:ptCount val="1"/>
                <c:pt idx="0">
                  <c:v>15  -  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age_struc_transpose_delete!$C$1:$L$1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age_struc_transpose_delete!$C$5:$L$5</c:f>
              <c:numCache>
                <c:formatCode>#,##0.0000000000</c:formatCode>
                <c:ptCount val="10"/>
                <c:pt idx="0">
                  <c:v>7.652315152937457E-2</c:v>
                </c:pt>
                <c:pt idx="1">
                  <c:v>7.5137666038712317E-2</c:v>
                </c:pt>
                <c:pt idx="2">
                  <c:v>7.3015002106971608E-2</c:v>
                </c:pt>
                <c:pt idx="3">
                  <c:v>7.0497839560937678E-2</c:v>
                </c:pt>
                <c:pt idx="4">
                  <c:v>6.725710988898996E-2</c:v>
                </c:pt>
                <c:pt idx="5">
                  <c:v>6.4299442969022541E-2</c:v>
                </c:pt>
                <c:pt idx="6">
                  <c:v>6.2490148198403733E-2</c:v>
                </c:pt>
                <c:pt idx="7">
                  <c:v>6.1993061883927551E-2</c:v>
                </c:pt>
                <c:pt idx="8">
                  <c:v>6.133954094871321E-2</c:v>
                </c:pt>
                <c:pt idx="9">
                  <c:v>6.1320922680357062E-2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4E-4FD9-B19E-E14041A60675}"/>
            </c:ext>
          </c:extLst>
        </c:ser>
        <c:ser>
          <c:idx val="4"/>
          <c:order val="4"/>
          <c:tx>
            <c:strRef>
              <c:f>age_struc_transpose_delete!$A$6</c:f>
              <c:strCache>
                <c:ptCount val="1"/>
                <c:pt idx="0">
                  <c:v>20  -  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age_struc_transpose_delete!$C$1:$L$1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age_struc_transpose_delete!$C$6:$L$6</c:f>
              <c:numCache>
                <c:formatCode>#,##0.0000000000</c:formatCode>
                <c:ptCount val="10"/>
                <c:pt idx="0">
                  <c:v>7.3811885394740706E-2</c:v>
                </c:pt>
                <c:pt idx="1">
                  <c:v>7.4285136667933321E-2</c:v>
                </c:pt>
                <c:pt idx="2">
                  <c:v>7.4384854196782549E-2</c:v>
                </c:pt>
                <c:pt idx="3">
                  <c:v>7.4465881397396141E-2</c:v>
                </c:pt>
                <c:pt idx="4">
                  <c:v>7.4639026613178838E-2</c:v>
                </c:pt>
                <c:pt idx="5">
                  <c:v>7.4340777562604377E-2</c:v>
                </c:pt>
                <c:pt idx="6">
                  <c:v>7.3247478567486146E-2</c:v>
                </c:pt>
                <c:pt idx="7">
                  <c:v>7.1421168854612971E-2</c:v>
                </c:pt>
                <c:pt idx="8">
                  <c:v>6.9194546644674532E-2</c:v>
                </c:pt>
                <c:pt idx="9">
                  <c:v>6.6302273155563821E-2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4E-4FD9-B19E-E14041A60675}"/>
            </c:ext>
          </c:extLst>
        </c:ser>
        <c:ser>
          <c:idx val="5"/>
          <c:order val="5"/>
          <c:tx>
            <c:strRef>
              <c:f>age_struc_transpose_delete!$A$7</c:f>
              <c:strCache>
                <c:ptCount val="1"/>
                <c:pt idx="0">
                  <c:v>25  -  29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age_struc_transpose_delete!$C$1:$L$1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age_struc_transpose_delete!$C$7:$L$7</c:f>
              <c:numCache>
                <c:formatCode>#,##0.0000000000</c:formatCode>
                <c:ptCount val="10"/>
                <c:pt idx="0">
                  <c:v>7.4493680632982853E-2</c:v>
                </c:pt>
                <c:pt idx="1">
                  <c:v>7.2502906610783652E-2</c:v>
                </c:pt>
                <c:pt idx="2">
                  <c:v>7.128214108969913E-2</c:v>
                </c:pt>
                <c:pt idx="3">
                  <c:v>7.0829405079462907E-2</c:v>
                </c:pt>
                <c:pt idx="4">
                  <c:v>7.1189417041068806E-2</c:v>
                </c:pt>
                <c:pt idx="5">
                  <c:v>7.2092909724990759E-2</c:v>
                </c:pt>
                <c:pt idx="6">
                  <c:v>7.2753285894518904E-2</c:v>
                </c:pt>
                <c:pt idx="7">
                  <c:v>7.3106913931250572E-2</c:v>
                </c:pt>
                <c:pt idx="8">
                  <c:v>7.3409108837102152E-2</c:v>
                </c:pt>
                <c:pt idx="9">
                  <c:v>7.3824970942648213E-2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4E-4FD9-B19E-E14041A60675}"/>
            </c:ext>
          </c:extLst>
        </c:ser>
        <c:ser>
          <c:idx val="6"/>
          <c:order val="6"/>
          <c:tx>
            <c:strRef>
              <c:f>age_struc_transpose_delete!$A$8</c:f>
              <c:strCache>
                <c:ptCount val="1"/>
                <c:pt idx="0">
                  <c:v>30  -  34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age_struc_transpose_delete!$C$1:$L$1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age_struc_transpose_delete!$C$8:$L$8</c:f>
              <c:numCache>
                <c:formatCode>#,##0.0000000000</c:formatCode>
                <c:ptCount val="10"/>
                <c:pt idx="0">
                  <c:v>8.1593173730230381E-2</c:v>
                </c:pt>
                <c:pt idx="1">
                  <c:v>8.0542627466173022E-2</c:v>
                </c:pt>
                <c:pt idx="2">
                  <c:v>7.8672381159373833E-2</c:v>
                </c:pt>
                <c:pt idx="3">
                  <c:v>7.6843177980673652E-2</c:v>
                </c:pt>
                <c:pt idx="4">
                  <c:v>7.4909932751598976E-2</c:v>
                </c:pt>
                <c:pt idx="5">
                  <c:v>7.2527910540820376E-2</c:v>
                </c:pt>
                <c:pt idx="6">
                  <c:v>7.0790647335780485E-2</c:v>
                </c:pt>
                <c:pt idx="7">
                  <c:v>6.9804545271058754E-2</c:v>
                </c:pt>
                <c:pt idx="8">
                  <c:v>6.9540983786108013E-2</c:v>
                </c:pt>
                <c:pt idx="9">
                  <c:v>7.0146284574646237E-2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4E-4FD9-B19E-E14041A60675}"/>
            </c:ext>
          </c:extLst>
        </c:ser>
        <c:ser>
          <c:idx val="7"/>
          <c:order val="7"/>
          <c:tx>
            <c:strRef>
              <c:f>age_struc_transpose_delete!$A$9</c:f>
              <c:strCache>
                <c:ptCount val="1"/>
                <c:pt idx="0">
                  <c:v>35  -  39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age_struc_transpose_delete!$C$1:$L$1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age_struc_transpose_delete!$C$9:$L$9</c:f>
              <c:numCache>
                <c:formatCode>#,##0.0000000000</c:formatCode>
                <c:ptCount val="10"/>
                <c:pt idx="0">
                  <c:v>8.3362323669575661E-2</c:v>
                </c:pt>
                <c:pt idx="1">
                  <c:v>8.2354393776032847E-2</c:v>
                </c:pt>
                <c:pt idx="2">
                  <c:v>8.162930277612078E-2</c:v>
                </c:pt>
                <c:pt idx="3">
                  <c:v>8.1236136919913132E-2</c:v>
                </c:pt>
                <c:pt idx="4">
                  <c:v>8.0296371408574541E-2</c:v>
                </c:pt>
                <c:pt idx="5">
                  <c:v>7.9180716743260784E-2</c:v>
                </c:pt>
                <c:pt idx="6">
                  <c:v>7.8360348566903729E-2</c:v>
                </c:pt>
                <c:pt idx="7">
                  <c:v>7.6774603851678155E-2</c:v>
                </c:pt>
                <c:pt idx="8">
                  <c:v>7.5190104324020388E-2</c:v>
                </c:pt>
                <c:pt idx="9">
                  <c:v>7.352317074697072E-2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4E-4FD9-B19E-E14041A60675}"/>
            </c:ext>
          </c:extLst>
        </c:ser>
        <c:ser>
          <c:idx val="8"/>
          <c:order val="8"/>
          <c:tx>
            <c:strRef>
              <c:f>age_struc_transpose_delete!$A$10</c:f>
              <c:strCache>
                <c:ptCount val="1"/>
                <c:pt idx="0">
                  <c:v>40  -  44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age_struc_transpose_delete!$C$1:$L$1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age_struc_transpose_delete!$C$10:$L$10</c:f>
              <c:numCache>
                <c:formatCode>#,##0.0000000000</c:formatCode>
                <c:ptCount val="10"/>
                <c:pt idx="0">
                  <c:v>8.5181191627706682E-2</c:v>
                </c:pt>
                <c:pt idx="1">
                  <c:v>8.3449497477580459E-2</c:v>
                </c:pt>
                <c:pt idx="2">
                  <c:v>8.2914485097573501E-2</c:v>
                </c:pt>
                <c:pt idx="3">
                  <c:v>8.1913983094098169E-2</c:v>
                </c:pt>
                <c:pt idx="4">
                  <c:v>8.0952547648611248E-2</c:v>
                </c:pt>
                <c:pt idx="5">
                  <c:v>8.0443755607619766E-2</c:v>
                </c:pt>
                <c:pt idx="6">
                  <c:v>7.970433602694979E-2</c:v>
                </c:pt>
                <c:pt idx="7">
                  <c:v>7.9237611493253271E-2</c:v>
                </c:pt>
                <c:pt idx="8">
                  <c:v>7.9064197920411111E-2</c:v>
                </c:pt>
                <c:pt idx="9">
                  <c:v>7.839492544616096E-2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4E-4FD9-B19E-E14041A60675}"/>
            </c:ext>
          </c:extLst>
        </c:ser>
        <c:ser>
          <c:idx val="9"/>
          <c:order val="9"/>
          <c:tx>
            <c:strRef>
              <c:f>age_struc_transpose_delete!$A$11</c:f>
              <c:strCache>
                <c:ptCount val="1"/>
                <c:pt idx="0">
                  <c:v>45  -  49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age_struc_transpose_delete!$C$1:$L$1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age_struc_transpose_delete!$C$11:$L$11</c:f>
              <c:numCache>
                <c:formatCode>#,##0.0000000000</c:formatCode>
                <c:ptCount val="10"/>
                <c:pt idx="0">
                  <c:v>8.0660041197275573E-2</c:v>
                </c:pt>
                <c:pt idx="1">
                  <c:v>8.1650315496667875E-2</c:v>
                </c:pt>
                <c:pt idx="2">
                  <c:v>8.1280522747866249E-2</c:v>
                </c:pt>
                <c:pt idx="3">
                  <c:v>8.1163697959119485E-2</c:v>
                </c:pt>
                <c:pt idx="4">
                  <c:v>8.1685287356339689E-2</c:v>
                </c:pt>
                <c:pt idx="5">
                  <c:v>8.1615316336483265E-2</c:v>
                </c:pt>
                <c:pt idx="6">
                  <c:v>8.0349662298330723E-2</c:v>
                </c:pt>
                <c:pt idx="7">
                  <c:v>8.0054702084285626E-2</c:v>
                </c:pt>
                <c:pt idx="8">
                  <c:v>7.9284541848917534E-2</c:v>
                </c:pt>
                <c:pt idx="9">
                  <c:v>7.8560096548967714E-2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A4E-4FD9-B19E-E14041A60675}"/>
            </c:ext>
          </c:extLst>
        </c:ser>
        <c:ser>
          <c:idx val="10"/>
          <c:order val="10"/>
          <c:tx>
            <c:strRef>
              <c:f>age_struc_transpose_delete!$A$12</c:f>
              <c:strCache>
                <c:ptCount val="1"/>
                <c:pt idx="0">
                  <c:v>50  -  54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age_struc_transpose_delete!$C$1:$L$1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age_struc_transpose_delete!$C$12:$L$12</c:f>
              <c:numCache>
                <c:formatCode>#,##0.0000000000</c:formatCode>
                <c:ptCount val="10"/>
                <c:pt idx="0">
                  <c:v>6.9731281765890565E-2</c:v>
                </c:pt>
                <c:pt idx="1">
                  <c:v>7.1396381177469936E-2</c:v>
                </c:pt>
                <c:pt idx="2">
                  <c:v>7.3265977998369147E-2</c:v>
                </c:pt>
                <c:pt idx="3">
                  <c:v>7.463512883180419E-2</c:v>
                </c:pt>
                <c:pt idx="4">
                  <c:v>7.5855193520296502E-2</c:v>
                </c:pt>
                <c:pt idx="5">
                  <c:v>7.6760785836176612E-2</c:v>
                </c:pt>
                <c:pt idx="6">
                  <c:v>7.8069097028433593E-2</c:v>
                </c:pt>
                <c:pt idx="7">
                  <c:v>7.7938164386650785E-2</c:v>
                </c:pt>
                <c:pt idx="8">
                  <c:v>7.8030316641793621E-2</c:v>
                </c:pt>
                <c:pt idx="9">
                  <c:v>7.8723374088008502E-2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A4E-4FD9-B19E-E14041A60675}"/>
            </c:ext>
          </c:extLst>
        </c:ser>
        <c:ser>
          <c:idx val="11"/>
          <c:order val="11"/>
          <c:tx>
            <c:strRef>
              <c:f>age_struc_transpose_delete!$A$13</c:f>
              <c:strCache>
                <c:ptCount val="1"/>
                <c:pt idx="0">
                  <c:v>55  -  59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age_struc_transpose_delete!$C$1:$L$1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age_struc_transpose_delete!$C$13:$L$13</c:f>
              <c:numCache>
                <c:formatCode>#,##0.0000000000</c:formatCode>
                <c:ptCount val="10"/>
                <c:pt idx="0">
                  <c:v>5.6812222732050763E-2</c:v>
                </c:pt>
                <c:pt idx="1">
                  <c:v>5.6003971557656976E-2</c:v>
                </c:pt>
                <c:pt idx="2">
                  <c:v>5.8166160706816662E-2</c:v>
                </c:pt>
                <c:pt idx="3">
                  <c:v>6.1206561830008714E-2</c:v>
                </c:pt>
                <c:pt idx="4">
                  <c:v>6.3560469809706713E-2</c:v>
                </c:pt>
                <c:pt idx="5">
                  <c:v>6.5595300697621359E-2</c:v>
                </c:pt>
                <c:pt idx="6">
                  <c:v>6.7590922572958484E-2</c:v>
                </c:pt>
                <c:pt idx="7">
                  <c:v>6.9556397878777196E-2</c:v>
                </c:pt>
                <c:pt idx="8">
                  <c:v>7.106323975351507E-2</c:v>
                </c:pt>
                <c:pt idx="9">
                  <c:v>7.2390665666639209E-2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A4E-4FD9-B19E-E14041A60675}"/>
            </c:ext>
          </c:extLst>
        </c:ser>
        <c:ser>
          <c:idx val="12"/>
          <c:order val="12"/>
          <c:tx>
            <c:strRef>
              <c:f>age_struc_transpose_delete!$A$14</c:f>
              <c:strCache>
                <c:ptCount val="1"/>
                <c:pt idx="0">
                  <c:v>60  -  64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age_struc_transpose_delete!$C$1:$L$1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age_struc_transpose_delete!$C$14:$L$14</c:f>
              <c:numCache>
                <c:formatCode>#,##0.0000000000</c:formatCode>
                <c:ptCount val="10"/>
                <c:pt idx="0">
                  <c:v>4.287867297192402E-2</c:v>
                </c:pt>
                <c:pt idx="1">
                  <c:v>4.5321698731070739E-2</c:v>
                </c:pt>
                <c:pt idx="2">
                  <c:v>4.6709019793024241E-2</c:v>
                </c:pt>
                <c:pt idx="3">
                  <c:v>4.7605368362315013E-2</c:v>
                </c:pt>
                <c:pt idx="4">
                  <c:v>4.8824377423122366E-2</c:v>
                </c:pt>
                <c:pt idx="5">
                  <c:v>5.0439128317968221E-2</c:v>
                </c:pt>
                <c:pt idx="6">
                  <c:v>5.2301466478803925E-2</c:v>
                </c:pt>
                <c:pt idx="7">
                  <c:v>5.4494766010577712E-2</c:v>
                </c:pt>
                <c:pt idx="8">
                  <c:v>5.7499581894165264E-2</c:v>
                </c:pt>
                <c:pt idx="9">
                  <c:v>5.9828240218977258E-2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A4E-4FD9-B19E-E14041A60675}"/>
            </c:ext>
          </c:extLst>
        </c:ser>
        <c:ser>
          <c:idx val="13"/>
          <c:order val="13"/>
          <c:tx>
            <c:strRef>
              <c:f>age_struc_transpose_delete!$A$15</c:f>
              <c:strCache>
                <c:ptCount val="1"/>
                <c:pt idx="0">
                  <c:v>65  -  69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age_struc_transpose_delete!$C$1:$L$1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age_struc_transpose_delete!$C$15:$L$15</c:f>
              <c:numCache>
                <c:formatCode>#,##0.0000000000</c:formatCode>
                <c:ptCount val="10"/>
                <c:pt idx="0">
                  <c:v>2.88172836442812E-2</c:v>
                </c:pt>
                <c:pt idx="1">
                  <c:v>3.1312952575320074E-2</c:v>
                </c:pt>
                <c:pt idx="2">
                  <c:v>3.3551384698617064E-2</c:v>
                </c:pt>
                <c:pt idx="3">
                  <c:v>3.578352304830372E-2</c:v>
                </c:pt>
                <c:pt idx="4">
                  <c:v>3.7784490448932499E-2</c:v>
                </c:pt>
                <c:pt idx="5">
                  <c:v>3.9779650957994406E-2</c:v>
                </c:pt>
                <c:pt idx="6">
                  <c:v>4.1323437240253592E-2</c:v>
                </c:pt>
                <c:pt idx="7">
                  <c:v>4.2741278328395874E-2</c:v>
                </c:pt>
                <c:pt idx="8">
                  <c:v>4.3717918299350976E-2</c:v>
                </c:pt>
                <c:pt idx="9">
                  <c:v>4.4941395971847972E-2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A4E-4FD9-B19E-E14041A60675}"/>
            </c:ext>
          </c:extLst>
        </c:ser>
        <c:ser>
          <c:idx val="14"/>
          <c:order val="14"/>
          <c:tx>
            <c:strRef>
              <c:f>age_struc_transpose_delete!$A$16</c:f>
              <c:strCache>
                <c:ptCount val="1"/>
                <c:pt idx="0">
                  <c:v>70  -  74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age_struc_transpose_delete!$C$1:$L$1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age_struc_transpose_delete!$C$16:$L$16</c:f>
              <c:numCache>
                <c:formatCode>#,##0.0000000000</c:formatCode>
                <c:ptCount val="10"/>
                <c:pt idx="0">
                  <c:v>2.3296862611446752E-2</c:v>
                </c:pt>
                <c:pt idx="1">
                  <c:v>2.3248125905127075E-2</c:v>
                </c:pt>
                <c:pt idx="2">
                  <c:v>2.3467223105230528E-2</c:v>
                </c:pt>
                <c:pt idx="3">
                  <c:v>2.4012285348776391E-2</c:v>
                </c:pt>
                <c:pt idx="4">
                  <c:v>2.4674611083741759E-2</c:v>
                </c:pt>
                <c:pt idx="5">
                  <c:v>2.585397709781747E-2</c:v>
                </c:pt>
                <c:pt idx="6">
                  <c:v>2.7459768354898592E-2</c:v>
                </c:pt>
                <c:pt idx="7">
                  <c:v>2.956471648413464E-2</c:v>
                </c:pt>
                <c:pt idx="8">
                  <c:v>3.1674916591116369E-2</c:v>
                </c:pt>
                <c:pt idx="9">
                  <c:v>3.3519034464754106E-2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A4E-4FD9-B19E-E14041A60675}"/>
            </c:ext>
          </c:extLst>
        </c:ser>
        <c:ser>
          <c:idx val="15"/>
          <c:order val="15"/>
          <c:tx>
            <c:strRef>
              <c:f>age_struc_transpose_delete!$A$17</c:f>
              <c:strCache>
                <c:ptCount val="1"/>
                <c:pt idx="0">
                  <c:v>75  -  79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age_struc_transpose_delete!$C$1:$L$1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age_struc_transpose_delete!$C$17:$L$17</c:f>
              <c:numCache>
                <c:formatCode>#,##0.0000000000</c:formatCode>
                <c:ptCount val="10"/>
                <c:pt idx="0">
                  <c:v>1.6841430212937429E-2</c:v>
                </c:pt>
                <c:pt idx="1">
                  <c:v>1.7881530184644157E-2</c:v>
                </c:pt>
                <c:pt idx="2">
                  <c:v>1.8336798044229986E-2</c:v>
                </c:pt>
                <c:pt idx="3">
                  <c:v>1.8461237331259615E-2</c:v>
                </c:pt>
                <c:pt idx="4">
                  <c:v>1.885050944123649E-2</c:v>
                </c:pt>
                <c:pt idx="5">
                  <c:v>1.9051822626804254E-2</c:v>
                </c:pt>
                <c:pt idx="6">
                  <c:v>1.9169822033090946E-2</c:v>
                </c:pt>
                <c:pt idx="7">
                  <c:v>1.9438217529189086E-2</c:v>
                </c:pt>
                <c:pt idx="8">
                  <c:v>1.9986489551415205E-2</c:v>
                </c:pt>
                <c:pt idx="9">
                  <c:v>2.0581591022463316E-2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A4E-4FD9-B19E-E14041A60675}"/>
            </c:ext>
          </c:extLst>
        </c:ser>
        <c:ser>
          <c:idx val="16"/>
          <c:order val="16"/>
          <c:tx>
            <c:strRef>
              <c:f>age_struc_transpose_delete!$A$18</c:f>
              <c:strCache>
                <c:ptCount val="1"/>
                <c:pt idx="0">
                  <c:v>80  -  84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age_struc_transpose_delete!$C$1:$L$1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age_struc_transpose_delete!$C$18:$L$18</c:f>
              <c:numCache>
                <c:formatCode>#,##0.0000000000</c:formatCode>
                <c:ptCount val="10"/>
                <c:pt idx="0">
                  <c:v>1.0247232597817162E-2</c:v>
                </c:pt>
                <c:pt idx="1">
                  <c:v>1.1211050303961818E-2</c:v>
                </c:pt>
                <c:pt idx="2">
                  <c:v>1.1625260830576811E-2</c:v>
                </c:pt>
                <c:pt idx="3">
                  <c:v>1.207838699051076E-2</c:v>
                </c:pt>
                <c:pt idx="4">
                  <c:v>1.2491550192111123E-2</c:v>
                </c:pt>
                <c:pt idx="5">
                  <c:v>1.2860615838792376E-2</c:v>
                </c:pt>
                <c:pt idx="6">
                  <c:v>1.3354680671260895E-2</c:v>
                </c:pt>
                <c:pt idx="7">
                  <c:v>1.3778679663355534E-2</c:v>
                </c:pt>
                <c:pt idx="8">
                  <c:v>1.3929554304717994E-2</c:v>
                </c:pt>
                <c:pt idx="9">
                  <c:v>1.425725738718097E-2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A4E-4FD9-B19E-E14041A60675}"/>
            </c:ext>
          </c:extLst>
        </c:ser>
        <c:ser>
          <c:idx val="17"/>
          <c:order val="17"/>
          <c:tx>
            <c:strRef>
              <c:f>age_struc_transpose_delete!$A$19</c:f>
              <c:strCache>
                <c:ptCount val="1"/>
                <c:pt idx="0">
                  <c:v>85  -  89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age_struc_transpose_delete!$C$1:$L$1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age_struc_transpose_delete!$C$19:$L$19</c:f>
              <c:numCache>
                <c:formatCode>#,##0.0000000000</c:formatCode>
                <c:ptCount val="10"/>
                <c:pt idx="0">
                  <c:v>4.5095458753953719E-3</c:v>
                </c:pt>
                <c:pt idx="1">
                  <c:v>5.3838304381547556E-3</c:v>
                </c:pt>
                <c:pt idx="2">
                  <c:v>5.7492570872817875E-3</c:v>
                </c:pt>
                <c:pt idx="3">
                  <c:v>6.0640067979262089E-3</c:v>
                </c:pt>
                <c:pt idx="4">
                  <c:v>6.3781311636832089E-3</c:v>
                </c:pt>
                <c:pt idx="5">
                  <c:v>6.7539087290519597E-3</c:v>
                </c:pt>
                <c:pt idx="6">
                  <c:v>7.1418802139722208E-3</c:v>
                </c:pt>
                <c:pt idx="7">
                  <c:v>7.4254472409335144E-3</c:v>
                </c:pt>
                <c:pt idx="8">
                  <c:v>7.7790913363425468E-3</c:v>
                </c:pt>
                <c:pt idx="9">
                  <c:v>8.0639799172629641E-3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A4E-4FD9-B19E-E14041A60675}"/>
            </c:ext>
          </c:extLst>
        </c:ser>
        <c:ser>
          <c:idx val="18"/>
          <c:order val="18"/>
          <c:tx>
            <c:strRef>
              <c:f>age_struc_transpose_delete!$A$20</c:f>
              <c:strCache>
                <c:ptCount val="1"/>
                <c:pt idx="0">
                  <c:v>90  -  94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age_struc_transpose_delete!$C$1:$L$1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age_struc_transpose_delete!$C$20:$L$20</c:f>
              <c:numCache>
                <c:formatCode>#,##0.0000000000</c:formatCode>
                <c:ptCount val="10"/>
                <c:pt idx="0">
                  <c:v>1.5992655690262774E-3</c:v>
                </c:pt>
                <c:pt idx="1">
                  <c:v>1.9123152552561451E-3</c:v>
                </c:pt>
                <c:pt idx="2">
                  <c:v>2.0091518403361147E-3</c:v>
                </c:pt>
                <c:pt idx="3">
                  <c:v>2.1506211851104302E-3</c:v>
                </c:pt>
                <c:pt idx="4">
                  <c:v>2.2770180205906364E-3</c:v>
                </c:pt>
                <c:pt idx="5">
                  <c:v>2.502589262939526E-3</c:v>
                </c:pt>
                <c:pt idx="6">
                  <c:v>2.7403070113354057E-3</c:v>
                </c:pt>
                <c:pt idx="7">
                  <c:v>2.942222271096005E-3</c:v>
                </c:pt>
                <c:pt idx="8">
                  <c:v>3.129286815433994E-3</c:v>
                </c:pt>
                <c:pt idx="9">
                  <c:v>3.3051770664549898E-3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A4E-4FD9-B19E-E14041A60675}"/>
            </c:ext>
          </c:extLst>
        </c:ser>
        <c:ser>
          <c:idx val="19"/>
          <c:order val="19"/>
          <c:tx>
            <c:strRef>
              <c:f>age_struc_transpose_delete!$A$21</c:f>
              <c:strCache>
                <c:ptCount val="1"/>
                <c:pt idx="0">
                  <c:v>95  -  99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age_struc_transpose_delete!$C$1:$L$1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age_struc_transpose_delete!$C$21:$L$21</c:f>
              <c:numCache>
                <c:formatCode>#,##0.0000000000</c:formatCode>
                <c:ptCount val="10"/>
                <c:pt idx="0">
                  <c:v>5.3384110866413765E-4</c:v>
                </c:pt>
                <c:pt idx="1">
                  <c:v>6.1878449427800301E-4</c:v>
                </c:pt>
                <c:pt idx="2">
                  <c:v>6.4317751646291452E-4</c:v>
                </c:pt>
                <c:pt idx="3">
                  <c:v>6.7843789398514486E-4</c:v>
                </c:pt>
                <c:pt idx="4">
                  <c:v>7.0020178634119844E-4</c:v>
                </c:pt>
                <c:pt idx="5">
                  <c:v>7.4021161127084281E-4</c:v>
                </c:pt>
                <c:pt idx="6">
                  <c:v>7.9561132468305876E-4</c:v>
                </c:pt>
                <c:pt idx="7">
                  <c:v>8.334468801710689E-4</c:v>
                </c:pt>
                <c:pt idx="8">
                  <c:v>8.8455996376046915E-4</c:v>
                </c:pt>
                <c:pt idx="9">
                  <c:v>9.4479595026134488E-4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A4E-4FD9-B19E-E14041A60675}"/>
            </c:ext>
          </c:extLst>
        </c:ser>
        <c:ser>
          <c:idx val="20"/>
          <c:order val="20"/>
          <c:tx>
            <c:strRef>
              <c:f>age_struc_transpose_delete!$A$22</c:f>
              <c:strCache>
                <c:ptCount val="1"/>
                <c:pt idx="0">
                  <c:v>100 and over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age_struc_transpose_delete!$C$1:$L$1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age_struc_transpose_delete!$C$22:$L$22</c:f>
              <c:numCache>
                <c:formatCode>#,##0.0000000000</c:formatCode>
                <c:ptCount val="10"/>
                <c:pt idx="0">
                  <c:v>2.8234592884895222E-4</c:v>
                </c:pt>
                <c:pt idx="1">
                  <c:v>3.2918782076390079E-4</c:v>
                </c:pt>
                <c:pt idx="2">
                  <c:v>3.6587034345591818E-4</c:v>
                </c:pt>
                <c:pt idx="3">
                  <c:v>4.0746136867748369E-4</c:v>
                </c:pt>
                <c:pt idx="4">
                  <c:v>1.8481104681059677E-4</c:v>
                </c:pt>
                <c:pt idx="5">
                  <c:v>2.3754606497407874E-4</c:v>
                </c:pt>
                <c:pt idx="6">
                  <c:v>2.8145469945496405E-4</c:v>
                </c:pt>
                <c:pt idx="7">
                  <c:v>2.9214919837318687E-4</c:v>
                </c:pt>
                <c:pt idx="8">
                  <c:v>3.5017517373081959E-4</c:v>
                </c:pt>
                <c:pt idx="9">
                  <c:v>4.023746028577141E-4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A4E-4FD9-B19E-E14041A60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29391"/>
        <c:axId val="1833816159"/>
      </c:lineChart>
      <c:catAx>
        <c:axId val="8462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16159"/>
        <c:crosses val="autoZero"/>
        <c:auto val="1"/>
        <c:lblAlgn val="ctr"/>
        <c:lblOffset val="100"/>
        <c:noMultiLvlLbl val="0"/>
      </c:catAx>
      <c:valAx>
        <c:axId val="183381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2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Age Groups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age_struc_plots_delete!$B$39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age_struc_plots_delete!$C$1:$L$1</c:f>
              <c:strCache>
                <c:ptCount val="10"/>
                <c:pt idx="0">
                  <c:v>5 - 9</c:v>
                </c:pt>
                <c:pt idx="1">
                  <c:v>10 - 14</c:v>
                </c:pt>
                <c:pt idx="2">
                  <c:v>15 - 19</c:v>
                </c:pt>
                <c:pt idx="3">
                  <c:v>20 - 24</c:v>
                </c:pt>
                <c:pt idx="4">
                  <c:v>25 - 29</c:v>
                </c:pt>
                <c:pt idx="5">
                  <c:v>30 - 34</c:v>
                </c:pt>
                <c:pt idx="6">
                  <c:v>35 - 39</c:v>
                </c:pt>
                <c:pt idx="7">
                  <c:v>40 - 44</c:v>
                </c:pt>
                <c:pt idx="8">
                  <c:v>45 - 49</c:v>
                </c:pt>
                <c:pt idx="9">
                  <c:v>50 - 54</c:v>
                </c:pt>
              </c:strCache>
            </c:strRef>
          </c:cat>
          <c:val>
            <c:numRef>
              <c:f>age_struc_plots_delete!$C$2:$L$2</c:f>
              <c:numCache>
                <c:formatCode>#,##0.00000</c:formatCode>
                <c:ptCount val="10"/>
                <c:pt idx="0">
                  <c:v>6.2894588421799152E-2</c:v>
                </c:pt>
                <c:pt idx="1">
                  <c:v>6.568528655151433E-2</c:v>
                </c:pt>
                <c:pt idx="2">
                  <c:v>7.652315152937457E-2</c:v>
                </c:pt>
                <c:pt idx="3">
                  <c:v>7.3811885394740706E-2</c:v>
                </c:pt>
                <c:pt idx="4">
                  <c:v>7.4493680632982853E-2</c:v>
                </c:pt>
                <c:pt idx="5">
                  <c:v>8.1593173730230381E-2</c:v>
                </c:pt>
                <c:pt idx="6">
                  <c:v>8.3362323669575661E-2</c:v>
                </c:pt>
                <c:pt idx="7">
                  <c:v>8.5181191627706682E-2</c:v>
                </c:pt>
                <c:pt idx="8">
                  <c:v>8.0660041197275573E-2</c:v>
                </c:pt>
                <c:pt idx="9">
                  <c:v>6.9731281765890565E-2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B-4EFC-9006-47F14874FBF8}"/>
            </c:ext>
          </c:extLst>
        </c:ser>
        <c:ser>
          <c:idx val="1"/>
          <c:order val="1"/>
          <c:tx>
            <c:strRef>
              <c:f>age_struc_plots_delete!$B$40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age_struc_plots_delete!$C$1:$L$1</c:f>
              <c:strCache>
                <c:ptCount val="10"/>
                <c:pt idx="0">
                  <c:v>5 - 9</c:v>
                </c:pt>
                <c:pt idx="1">
                  <c:v>10 - 14</c:v>
                </c:pt>
                <c:pt idx="2">
                  <c:v>15 - 19</c:v>
                </c:pt>
                <c:pt idx="3">
                  <c:v>20 - 24</c:v>
                </c:pt>
                <c:pt idx="4">
                  <c:v>25 - 29</c:v>
                </c:pt>
                <c:pt idx="5">
                  <c:v>30 - 34</c:v>
                </c:pt>
                <c:pt idx="6">
                  <c:v>35 - 39</c:v>
                </c:pt>
                <c:pt idx="7">
                  <c:v>40 - 44</c:v>
                </c:pt>
                <c:pt idx="8">
                  <c:v>45 - 49</c:v>
                </c:pt>
                <c:pt idx="9">
                  <c:v>50 - 54</c:v>
                </c:pt>
              </c:strCache>
            </c:strRef>
          </c:cat>
          <c:val>
            <c:numRef>
              <c:f>age_struc_plots_delete!$C$3:$L$3</c:f>
              <c:numCache>
                <c:formatCode>#,##0.00000</c:formatCode>
                <c:ptCount val="10"/>
                <c:pt idx="0">
                  <c:v>6.2456024565238535E-2</c:v>
                </c:pt>
                <c:pt idx="1">
                  <c:v>6.3642549253233191E-2</c:v>
                </c:pt>
                <c:pt idx="2">
                  <c:v>7.5137666038712317E-2</c:v>
                </c:pt>
                <c:pt idx="3">
                  <c:v>7.4285136667933321E-2</c:v>
                </c:pt>
                <c:pt idx="4">
                  <c:v>7.2502906610783652E-2</c:v>
                </c:pt>
                <c:pt idx="5">
                  <c:v>8.0542627466173022E-2</c:v>
                </c:pt>
                <c:pt idx="6">
                  <c:v>8.2354393776032847E-2</c:v>
                </c:pt>
                <c:pt idx="7">
                  <c:v>8.3449497477580459E-2</c:v>
                </c:pt>
                <c:pt idx="8">
                  <c:v>8.1650315496667875E-2</c:v>
                </c:pt>
                <c:pt idx="9">
                  <c:v>7.1396381177469936E-2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B-4EFC-9006-47F14874FBF8}"/>
            </c:ext>
          </c:extLst>
        </c:ser>
        <c:ser>
          <c:idx val="2"/>
          <c:order val="2"/>
          <c:tx>
            <c:strRef>
              <c:f>age_struc_plots_delete!$B$41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age_struc_plots_delete!$C$1:$L$1</c:f>
              <c:strCache>
                <c:ptCount val="10"/>
                <c:pt idx="0">
                  <c:v>5 - 9</c:v>
                </c:pt>
                <c:pt idx="1">
                  <c:v>10 - 14</c:v>
                </c:pt>
                <c:pt idx="2">
                  <c:v>15 - 19</c:v>
                </c:pt>
                <c:pt idx="3">
                  <c:v>20 - 24</c:v>
                </c:pt>
                <c:pt idx="4">
                  <c:v>25 - 29</c:v>
                </c:pt>
                <c:pt idx="5">
                  <c:v>30 - 34</c:v>
                </c:pt>
                <c:pt idx="6">
                  <c:v>35 - 39</c:v>
                </c:pt>
                <c:pt idx="7">
                  <c:v>40 - 44</c:v>
                </c:pt>
                <c:pt idx="8">
                  <c:v>45 - 49</c:v>
                </c:pt>
                <c:pt idx="9">
                  <c:v>50 - 54</c:v>
                </c:pt>
              </c:strCache>
            </c:strRef>
          </c:cat>
          <c:val>
            <c:numRef>
              <c:f>age_struc_plots_delete!$C$4:$L$4</c:f>
              <c:numCache>
                <c:formatCode>#,##0.00000</c:formatCode>
                <c:ptCount val="10"/>
                <c:pt idx="0">
                  <c:v>6.1604112933678477E-2</c:v>
                </c:pt>
                <c:pt idx="1">
                  <c:v>6.2913797106842612E-2</c:v>
                </c:pt>
                <c:pt idx="2">
                  <c:v>7.3015002106971608E-2</c:v>
                </c:pt>
                <c:pt idx="3">
                  <c:v>7.4384854196782549E-2</c:v>
                </c:pt>
                <c:pt idx="4">
                  <c:v>7.128214108969913E-2</c:v>
                </c:pt>
                <c:pt idx="5">
                  <c:v>7.8672381159373833E-2</c:v>
                </c:pt>
                <c:pt idx="6">
                  <c:v>8.162930277612078E-2</c:v>
                </c:pt>
                <c:pt idx="7">
                  <c:v>8.2914485097573501E-2</c:v>
                </c:pt>
                <c:pt idx="8">
                  <c:v>8.1280522747866249E-2</c:v>
                </c:pt>
                <c:pt idx="9">
                  <c:v>7.3265977998369147E-2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5B-4EFC-9006-47F14874FBF8}"/>
            </c:ext>
          </c:extLst>
        </c:ser>
        <c:ser>
          <c:idx val="3"/>
          <c:order val="3"/>
          <c:tx>
            <c:strRef>
              <c:f>age_struc_plots_delete!$B$42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age_struc_plots_delete!$C$1:$L$1</c:f>
              <c:strCache>
                <c:ptCount val="10"/>
                <c:pt idx="0">
                  <c:v>5 - 9</c:v>
                </c:pt>
                <c:pt idx="1">
                  <c:v>10 - 14</c:v>
                </c:pt>
                <c:pt idx="2">
                  <c:v>15 - 19</c:v>
                </c:pt>
                <c:pt idx="3">
                  <c:v>20 - 24</c:v>
                </c:pt>
                <c:pt idx="4">
                  <c:v>25 - 29</c:v>
                </c:pt>
                <c:pt idx="5">
                  <c:v>30 - 34</c:v>
                </c:pt>
                <c:pt idx="6">
                  <c:v>35 - 39</c:v>
                </c:pt>
                <c:pt idx="7">
                  <c:v>40 - 44</c:v>
                </c:pt>
                <c:pt idx="8">
                  <c:v>45 - 49</c:v>
                </c:pt>
                <c:pt idx="9">
                  <c:v>50 - 54</c:v>
                </c:pt>
              </c:strCache>
            </c:strRef>
          </c:cat>
          <c:val>
            <c:numRef>
              <c:f>age_struc_plots_delete!$C$5:$L$5</c:f>
              <c:numCache>
                <c:formatCode>#,##0.00000</c:formatCode>
                <c:ptCount val="10"/>
                <c:pt idx="0">
                  <c:v>6.0636502088887684E-2</c:v>
                </c:pt>
                <c:pt idx="1">
                  <c:v>6.2074427917900743E-2</c:v>
                </c:pt>
                <c:pt idx="2">
                  <c:v>7.0497839560937678E-2</c:v>
                </c:pt>
                <c:pt idx="3">
                  <c:v>7.4465881397396141E-2</c:v>
                </c:pt>
                <c:pt idx="4">
                  <c:v>7.0829405079462907E-2</c:v>
                </c:pt>
                <c:pt idx="5">
                  <c:v>7.6843177980673652E-2</c:v>
                </c:pt>
                <c:pt idx="6">
                  <c:v>8.1236136919913132E-2</c:v>
                </c:pt>
                <c:pt idx="7">
                  <c:v>8.1913983094098169E-2</c:v>
                </c:pt>
                <c:pt idx="8">
                  <c:v>8.1163697959119485E-2</c:v>
                </c:pt>
                <c:pt idx="9">
                  <c:v>7.463512883180419E-2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5B-4EFC-9006-47F14874FBF8}"/>
            </c:ext>
          </c:extLst>
        </c:ser>
        <c:ser>
          <c:idx val="4"/>
          <c:order val="4"/>
          <c:tx>
            <c:strRef>
              <c:f>age_struc_plots_delete!$B$43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age_struc_plots_delete!$C$1:$L$1</c:f>
              <c:strCache>
                <c:ptCount val="10"/>
                <c:pt idx="0">
                  <c:v>5 - 9</c:v>
                </c:pt>
                <c:pt idx="1">
                  <c:v>10 - 14</c:v>
                </c:pt>
                <c:pt idx="2">
                  <c:v>15 - 19</c:v>
                </c:pt>
                <c:pt idx="3">
                  <c:v>20 - 24</c:v>
                </c:pt>
                <c:pt idx="4">
                  <c:v>25 - 29</c:v>
                </c:pt>
                <c:pt idx="5">
                  <c:v>30 - 34</c:v>
                </c:pt>
                <c:pt idx="6">
                  <c:v>35 - 39</c:v>
                </c:pt>
                <c:pt idx="7">
                  <c:v>40 - 44</c:v>
                </c:pt>
                <c:pt idx="8">
                  <c:v>45 - 49</c:v>
                </c:pt>
                <c:pt idx="9">
                  <c:v>50 - 54</c:v>
                </c:pt>
              </c:strCache>
            </c:strRef>
          </c:cat>
          <c:val>
            <c:numRef>
              <c:f>age_struc_plots_delete!$C$6:$L$6</c:f>
              <c:numCache>
                <c:formatCode>#,##0.00000</c:formatCode>
                <c:ptCount val="10"/>
                <c:pt idx="0">
                  <c:v>6.0310698339704434E-2</c:v>
                </c:pt>
                <c:pt idx="1">
                  <c:v>6.1835525309294599E-2</c:v>
                </c:pt>
                <c:pt idx="2">
                  <c:v>6.725710988898996E-2</c:v>
                </c:pt>
                <c:pt idx="3">
                  <c:v>7.4639026613178838E-2</c:v>
                </c:pt>
                <c:pt idx="4">
                  <c:v>7.1189417041068806E-2</c:v>
                </c:pt>
                <c:pt idx="5">
                  <c:v>7.4909932751598976E-2</c:v>
                </c:pt>
                <c:pt idx="6">
                  <c:v>8.0296371408574541E-2</c:v>
                </c:pt>
                <c:pt idx="7">
                  <c:v>8.0952547648611248E-2</c:v>
                </c:pt>
                <c:pt idx="8">
                  <c:v>8.1685287356339689E-2</c:v>
                </c:pt>
                <c:pt idx="9">
                  <c:v>7.5855193520296502E-2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5B-4EFC-9006-47F14874FBF8}"/>
            </c:ext>
          </c:extLst>
        </c:ser>
        <c:ser>
          <c:idx val="5"/>
          <c:order val="5"/>
          <c:tx>
            <c:strRef>
              <c:f>age_struc_plots_delete!$B$44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age_struc_plots_delete!$C$1:$L$1</c:f>
              <c:strCache>
                <c:ptCount val="10"/>
                <c:pt idx="0">
                  <c:v>5 - 9</c:v>
                </c:pt>
                <c:pt idx="1">
                  <c:v>10 - 14</c:v>
                </c:pt>
                <c:pt idx="2">
                  <c:v>15 - 19</c:v>
                </c:pt>
                <c:pt idx="3">
                  <c:v>20 - 24</c:v>
                </c:pt>
                <c:pt idx="4">
                  <c:v>25 - 29</c:v>
                </c:pt>
                <c:pt idx="5">
                  <c:v>30 - 34</c:v>
                </c:pt>
                <c:pt idx="6">
                  <c:v>35 - 39</c:v>
                </c:pt>
                <c:pt idx="7">
                  <c:v>40 - 44</c:v>
                </c:pt>
                <c:pt idx="8">
                  <c:v>45 - 49</c:v>
                </c:pt>
                <c:pt idx="9">
                  <c:v>50 - 54</c:v>
                </c:pt>
              </c:strCache>
            </c:strRef>
          </c:cat>
          <c:val>
            <c:numRef>
              <c:f>age_struc_plots_delete!$C$7:$L$7</c:f>
              <c:numCache>
                <c:formatCode>#,##0.00000</c:formatCode>
                <c:ptCount val="10"/>
                <c:pt idx="0">
                  <c:v>6.0125783983636057E-2</c:v>
                </c:pt>
                <c:pt idx="1">
                  <c:v>6.1761915000070014E-2</c:v>
                </c:pt>
                <c:pt idx="2">
                  <c:v>6.4299442969022541E-2</c:v>
                </c:pt>
                <c:pt idx="3">
                  <c:v>7.4340777562604377E-2</c:v>
                </c:pt>
                <c:pt idx="4">
                  <c:v>7.2092909724990759E-2</c:v>
                </c:pt>
                <c:pt idx="5">
                  <c:v>7.2527910540820376E-2</c:v>
                </c:pt>
                <c:pt idx="6">
                  <c:v>7.9180716743260784E-2</c:v>
                </c:pt>
                <c:pt idx="7">
                  <c:v>8.0443755607619766E-2</c:v>
                </c:pt>
                <c:pt idx="8">
                  <c:v>8.1615316336483265E-2</c:v>
                </c:pt>
                <c:pt idx="9">
                  <c:v>7.6760785836176612E-2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5B-4EFC-9006-47F14874FBF8}"/>
            </c:ext>
          </c:extLst>
        </c:ser>
        <c:ser>
          <c:idx val="6"/>
          <c:order val="6"/>
          <c:tx>
            <c:strRef>
              <c:f>age_struc_plots_delete!$B$45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age_struc_plots_delete!$C$1:$L$1</c:f>
              <c:strCache>
                <c:ptCount val="10"/>
                <c:pt idx="0">
                  <c:v>5 - 9</c:v>
                </c:pt>
                <c:pt idx="1">
                  <c:v>10 - 14</c:v>
                </c:pt>
                <c:pt idx="2">
                  <c:v>15 - 19</c:v>
                </c:pt>
                <c:pt idx="3">
                  <c:v>20 - 24</c:v>
                </c:pt>
                <c:pt idx="4">
                  <c:v>25 - 29</c:v>
                </c:pt>
                <c:pt idx="5">
                  <c:v>30 - 34</c:v>
                </c:pt>
                <c:pt idx="6">
                  <c:v>35 - 39</c:v>
                </c:pt>
                <c:pt idx="7">
                  <c:v>40 - 44</c:v>
                </c:pt>
                <c:pt idx="8">
                  <c:v>45 - 49</c:v>
                </c:pt>
                <c:pt idx="9">
                  <c:v>50 - 54</c:v>
                </c:pt>
              </c:strCache>
            </c:strRef>
          </c:cat>
          <c:val>
            <c:numRef>
              <c:f>age_struc_plots_delete!$C$8:$L$8</c:f>
              <c:numCache>
                <c:formatCode>#,##0.00000</c:formatCode>
                <c:ptCount val="10"/>
                <c:pt idx="0">
                  <c:v>5.9435617218214561E-2</c:v>
                </c:pt>
                <c:pt idx="1">
                  <c:v>6.1509785460796634E-2</c:v>
                </c:pt>
                <c:pt idx="2">
                  <c:v>6.2490148198403733E-2</c:v>
                </c:pt>
                <c:pt idx="3">
                  <c:v>7.3247478567486146E-2</c:v>
                </c:pt>
                <c:pt idx="4">
                  <c:v>7.2753285894518904E-2</c:v>
                </c:pt>
                <c:pt idx="5">
                  <c:v>7.0790647335780485E-2</c:v>
                </c:pt>
                <c:pt idx="6">
                  <c:v>7.8360348566903729E-2</c:v>
                </c:pt>
                <c:pt idx="7">
                  <c:v>7.970433602694979E-2</c:v>
                </c:pt>
                <c:pt idx="8">
                  <c:v>8.0349662298330723E-2</c:v>
                </c:pt>
                <c:pt idx="9">
                  <c:v>7.8069097028433593E-2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5B-4EFC-9006-47F14874FBF8}"/>
            </c:ext>
          </c:extLst>
        </c:ser>
        <c:ser>
          <c:idx val="7"/>
          <c:order val="7"/>
          <c:tx>
            <c:strRef>
              <c:f>age_struc_plots_delete!$B$46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age_struc_plots_delete!$C$1:$L$1</c:f>
              <c:strCache>
                <c:ptCount val="10"/>
                <c:pt idx="0">
                  <c:v>5 - 9</c:v>
                </c:pt>
                <c:pt idx="1">
                  <c:v>10 - 14</c:v>
                </c:pt>
                <c:pt idx="2">
                  <c:v>15 - 19</c:v>
                </c:pt>
                <c:pt idx="3">
                  <c:v>20 - 24</c:v>
                </c:pt>
                <c:pt idx="4">
                  <c:v>25 - 29</c:v>
                </c:pt>
                <c:pt idx="5">
                  <c:v>30 - 34</c:v>
                </c:pt>
                <c:pt idx="6">
                  <c:v>35 - 39</c:v>
                </c:pt>
                <c:pt idx="7">
                  <c:v>40 - 44</c:v>
                </c:pt>
                <c:pt idx="8">
                  <c:v>45 - 49</c:v>
                </c:pt>
                <c:pt idx="9">
                  <c:v>50 - 54</c:v>
                </c:pt>
              </c:strCache>
            </c:strRef>
          </c:cat>
          <c:val>
            <c:numRef>
              <c:f>age_struc_plots_delete!$C$9:$L$9</c:f>
              <c:numCache>
                <c:formatCode>#,##0.00000</c:formatCode>
                <c:ptCount val="10"/>
                <c:pt idx="0">
                  <c:v>5.8647661705982825E-2</c:v>
                </c:pt>
                <c:pt idx="1">
                  <c:v>6.0889397402119197E-2</c:v>
                </c:pt>
                <c:pt idx="2">
                  <c:v>6.1993061883927551E-2</c:v>
                </c:pt>
                <c:pt idx="3">
                  <c:v>7.1421168854612971E-2</c:v>
                </c:pt>
                <c:pt idx="4">
                  <c:v>7.3106913931250572E-2</c:v>
                </c:pt>
                <c:pt idx="5">
                  <c:v>6.9804545271058754E-2</c:v>
                </c:pt>
                <c:pt idx="6">
                  <c:v>7.6774603851678155E-2</c:v>
                </c:pt>
                <c:pt idx="7">
                  <c:v>7.9237611493253271E-2</c:v>
                </c:pt>
                <c:pt idx="8">
                  <c:v>8.0054702084285626E-2</c:v>
                </c:pt>
                <c:pt idx="9">
                  <c:v>7.7938164386650785E-2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5B-4EFC-9006-47F14874FBF8}"/>
            </c:ext>
          </c:extLst>
        </c:ser>
        <c:ser>
          <c:idx val="8"/>
          <c:order val="8"/>
          <c:tx>
            <c:strRef>
              <c:f>age_struc_plots_delete!$B$47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age_struc_plots_delete!$C$1:$L$1</c:f>
              <c:strCache>
                <c:ptCount val="10"/>
                <c:pt idx="0">
                  <c:v>5 - 9</c:v>
                </c:pt>
                <c:pt idx="1">
                  <c:v>10 - 14</c:v>
                </c:pt>
                <c:pt idx="2">
                  <c:v>15 - 19</c:v>
                </c:pt>
                <c:pt idx="3">
                  <c:v>20 - 24</c:v>
                </c:pt>
                <c:pt idx="4">
                  <c:v>25 - 29</c:v>
                </c:pt>
                <c:pt idx="5">
                  <c:v>30 - 34</c:v>
                </c:pt>
                <c:pt idx="6">
                  <c:v>35 - 39</c:v>
                </c:pt>
                <c:pt idx="7">
                  <c:v>40 - 44</c:v>
                </c:pt>
                <c:pt idx="8">
                  <c:v>45 - 49</c:v>
                </c:pt>
                <c:pt idx="9">
                  <c:v>50 - 54</c:v>
                </c:pt>
              </c:strCache>
            </c:strRef>
          </c:cat>
          <c:val>
            <c:numRef>
              <c:f>age_struc_plots_delete!$C$10:$L$10</c:f>
              <c:numCache>
                <c:formatCode>#,##0.00000</c:formatCode>
                <c:ptCount val="10"/>
                <c:pt idx="0">
                  <c:v>5.7592678896072613E-2</c:v>
                </c:pt>
                <c:pt idx="1">
                  <c:v>6.0091222755590035E-2</c:v>
                </c:pt>
                <c:pt idx="2">
                  <c:v>6.133954094871321E-2</c:v>
                </c:pt>
                <c:pt idx="3">
                  <c:v>6.9194546644674532E-2</c:v>
                </c:pt>
                <c:pt idx="4">
                  <c:v>7.3409108837102152E-2</c:v>
                </c:pt>
                <c:pt idx="5">
                  <c:v>6.9540983786108013E-2</c:v>
                </c:pt>
                <c:pt idx="6">
                  <c:v>7.5190104324020388E-2</c:v>
                </c:pt>
                <c:pt idx="7">
                  <c:v>7.9064197920411111E-2</c:v>
                </c:pt>
                <c:pt idx="8">
                  <c:v>7.9284541848917534E-2</c:v>
                </c:pt>
                <c:pt idx="9">
                  <c:v>7.8030316641793621E-2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5B-4EFC-9006-47F14874FBF8}"/>
            </c:ext>
          </c:extLst>
        </c:ser>
        <c:ser>
          <c:idx val="9"/>
          <c:order val="9"/>
          <c:tx>
            <c:strRef>
              <c:f>age_struc_plots_delete!$B$48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age_struc_plots_delete!$C$1:$L$1</c:f>
              <c:strCache>
                <c:ptCount val="10"/>
                <c:pt idx="0">
                  <c:v>5 - 9</c:v>
                </c:pt>
                <c:pt idx="1">
                  <c:v>10 - 14</c:v>
                </c:pt>
                <c:pt idx="2">
                  <c:v>15 - 19</c:v>
                </c:pt>
                <c:pt idx="3">
                  <c:v>20 - 24</c:v>
                </c:pt>
                <c:pt idx="4">
                  <c:v>25 - 29</c:v>
                </c:pt>
                <c:pt idx="5">
                  <c:v>30 - 34</c:v>
                </c:pt>
                <c:pt idx="6">
                  <c:v>35 - 39</c:v>
                </c:pt>
                <c:pt idx="7">
                  <c:v>40 - 44</c:v>
                </c:pt>
                <c:pt idx="8">
                  <c:v>45 - 49</c:v>
                </c:pt>
                <c:pt idx="9">
                  <c:v>50 - 54</c:v>
                </c:pt>
              </c:strCache>
            </c:strRef>
          </c:cat>
          <c:val>
            <c:numRef>
              <c:f>age_struc_plots_delete!$C$11:$L$11</c:f>
              <c:numCache>
                <c:formatCode>#,##0.00000</c:formatCode>
                <c:ptCount val="10"/>
                <c:pt idx="0">
                  <c:v>5.5848431027701866E-2</c:v>
                </c:pt>
                <c:pt idx="1">
                  <c:v>5.9973690547928539E-2</c:v>
                </c:pt>
                <c:pt idx="2">
                  <c:v>6.1320922680357062E-2</c:v>
                </c:pt>
                <c:pt idx="3">
                  <c:v>6.6302273155563821E-2</c:v>
                </c:pt>
                <c:pt idx="4">
                  <c:v>7.3824970942648213E-2</c:v>
                </c:pt>
                <c:pt idx="5">
                  <c:v>7.0146284574646237E-2</c:v>
                </c:pt>
                <c:pt idx="6">
                  <c:v>7.352317074697072E-2</c:v>
                </c:pt>
                <c:pt idx="7">
                  <c:v>7.839492544616096E-2</c:v>
                </c:pt>
                <c:pt idx="8">
                  <c:v>7.8560096548967714E-2</c:v>
                </c:pt>
                <c:pt idx="9">
                  <c:v>7.8723374088008502E-2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C5B-4EFC-9006-47F14874FBF8}"/>
            </c:ext>
          </c:extLst>
        </c:ser>
        <c:ser>
          <c:idx val="10"/>
          <c:order val="10"/>
          <c:tx>
            <c:strRef>
              <c:f>age_struc_plots_delete!$B$49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age_struc_plots_delete!$C$1:$L$1</c:f>
              <c:strCache>
                <c:ptCount val="10"/>
                <c:pt idx="0">
                  <c:v>5 - 9</c:v>
                </c:pt>
                <c:pt idx="1">
                  <c:v>10 - 14</c:v>
                </c:pt>
                <c:pt idx="2">
                  <c:v>15 - 19</c:v>
                </c:pt>
                <c:pt idx="3">
                  <c:v>20 - 24</c:v>
                </c:pt>
                <c:pt idx="4">
                  <c:v>25 - 29</c:v>
                </c:pt>
                <c:pt idx="5">
                  <c:v>30 - 34</c:v>
                </c:pt>
                <c:pt idx="6">
                  <c:v>35 - 39</c:v>
                </c:pt>
                <c:pt idx="7">
                  <c:v>40 - 44</c:v>
                </c:pt>
                <c:pt idx="8">
                  <c:v>45 - 49</c:v>
                </c:pt>
                <c:pt idx="9">
                  <c:v>50 - 54</c:v>
                </c:pt>
              </c:strCache>
            </c:strRef>
          </c:cat>
          <c:val>
            <c:numRef>
              <c:f>age_struc_plots_delete!$C$12:$L$12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C5B-4EFC-9006-47F14874FBF8}"/>
            </c:ext>
          </c:extLst>
        </c:ser>
        <c:ser>
          <c:idx val="11"/>
          <c:order val="11"/>
          <c:tx>
            <c:strRef>
              <c:f>age_struc_plots_delete!$B$50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age_struc_plots_delete!$C$1:$L$1</c:f>
              <c:strCache>
                <c:ptCount val="10"/>
                <c:pt idx="0">
                  <c:v>5 - 9</c:v>
                </c:pt>
                <c:pt idx="1">
                  <c:v>10 - 14</c:v>
                </c:pt>
                <c:pt idx="2">
                  <c:v>15 - 19</c:v>
                </c:pt>
                <c:pt idx="3">
                  <c:v>20 - 24</c:v>
                </c:pt>
                <c:pt idx="4">
                  <c:v>25 - 29</c:v>
                </c:pt>
                <c:pt idx="5">
                  <c:v>30 - 34</c:v>
                </c:pt>
                <c:pt idx="6">
                  <c:v>35 - 39</c:v>
                </c:pt>
                <c:pt idx="7">
                  <c:v>40 - 44</c:v>
                </c:pt>
                <c:pt idx="8">
                  <c:v>45 - 49</c:v>
                </c:pt>
                <c:pt idx="9">
                  <c:v>50 - 54</c:v>
                </c:pt>
              </c:strCache>
            </c:strRef>
          </c:cat>
          <c:val>
            <c:numRef>
              <c:f>age_struc_plots_delete!$C$13:$L$13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C5B-4EFC-9006-47F14874FBF8}"/>
            </c:ext>
          </c:extLst>
        </c:ser>
        <c:ser>
          <c:idx val="12"/>
          <c:order val="12"/>
          <c:tx>
            <c:strRef>
              <c:f>age_struc_plots_delete!$B$51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age_struc_plots_delete!$C$1:$L$1</c:f>
              <c:strCache>
                <c:ptCount val="10"/>
                <c:pt idx="0">
                  <c:v>5 - 9</c:v>
                </c:pt>
                <c:pt idx="1">
                  <c:v>10 - 14</c:v>
                </c:pt>
                <c:pt idx="2">
                  <c:v>15 - 19</c:v>
                </c:pt>
                <c:pt idx="3">
                  <c:v>20 - 24</c:v>
                </c:pt>
                <c:pt idx="4">
                  <c:v>25 - 29</c:v>
                </c:pt>
                <c:pt idx="5">
                  <c:v>30 - 34</c:v>
                </c:pt>
                <c:pt idx="6">
                  <c:v>35 - 39</c:v>
                </c:pt>
                <c:pt idx="7">
                  <c:v>40 - 44</c:v>
                </c:pt>
                <c:pt idx="8">
                  <c:v>45 - 49</c:v>
                </c:pt>
                <c:pt idx="9">
                  <c:v>50 - 54</c:v>
                </c:pt>
              </c:strCache>
            </c:strRef>
          </c:cat>
          <c:val>
            <c:numRef>
              <c:f>age_struc_plots_delete!$C$14:$L$14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C5B-4EFC-9006-47F14874FBF8}"/>
            </c:ext>
          </c:extLst>
        </c:ser>
        <c:ser>
          <c:idx val="13"/>
          <c:order val="13"/>
          <c:tx>
            <c:strRef>
              <c:f>age_struc_plots_delete!$B$52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age_struc_plots_delete!$C$1:$L$1</c:f>
              <c:strCache>
                <c:ptCount val="10"/>
                <c:pt idx="0">
                  <c:v>5 - 9</c:v>
                </c:pt>
                <c:pt idx="1">
                  <c:v>10 - 14</c:v>
                </c:pt>
                <c:pt idx="2">
                  <c:v>15 - 19</c:v>
                </c:pt>
                <c:pt idx="3">
                  <c:v>20 - 24</c:v>
                </c:pt>
                <c:pt idx="4">
                  <c:v>25 - 29</c:v>
                </c:pt>
                <c:pt idx="5">
                  <c:v>30 - 34</c:v>
                </c:pt>
                <c:pt idx="6">
                  <c:v>35 - 39</c:v>
                </c:pt>
                <c:pt idx="7">
                  <c:v>40 - 44</c:v>
                </c:pt>
                <c:pt idx="8">
                  <c:v>45 - 49</c:v>
                </c:pt>
                <c:pt idx="9">
                  <c:v>50 - 54</c:v>
                </c:pt>
              </c:strCache>
            </c:strRef>
          </c:cat>
          <c:val>
            <c:numRef>
              <c:f>age_struc_plots_delete!$C$15:$L$15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C5B-4EFC-9006-47F14874FBF8}"/>
            </c:ext>
          </c:extLst>
        </c:ser>
        <c:ser>
          <c:idx val="14"/>
          <c:order val="14"/>
          <c:tx>
            <c:strRef>
              <c:f>age_struc_plots_delete!$B$53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age_struc_plots_delete!$C$1:$L$1</c:f>
              <c:strCache>
                <c:ptCount val="10"/>
                <c:pt idx="0">
                  <c:v>5 - 9</c:v>
                </c:pt>
                <c:pt idx="1">
                  <c:v>10 - 14</c:v>
                </c:pt>
                <c:pt idx="2">
                  <c:v>15 - 19</c:v>
                </c:pt>
                <c:pt idx="3">
                  <c:v>20 - 24</c:v>
                </c:pt>
                <c:pt idx="4">
                  <c:v>25 - 29</c:v>
                </c:pt>
                <c:pt idx="5">
                  <c:v>30 - 34</c:v>
                </c:pt>
                <c:pt idx="6">
                  <c:v>35 - 39</c:v>
                </c:pt>
                <c:pt idx="7">
                  <c:v>40 - 44</c:v>
                </c:pt>
                <c:pt idx="8">
                  <c:v>45 - 49</c:v>
                </c:pt>
                <c:pt idx="9">
                  <c:v>50 - 54</c:v>
                </c:pt>
              </c:strCache>
            </c:strRef>
          </c:cat>
          <c:val>
            <c:numRef>
              <c:f>age_struc_plots_delete!$C$16:$L$16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C5B-4EFC-9006-47F14874FBF8}"/>
            </c:ext>
          </c:extLst>
        </c:ser>
        <c:ser>
          <c:idx val="15"/>
          <c:order val="15"/>
          <c:tx>
            <c:strRef>
              <c:f>age_struc_plots_delete!$B$54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age_struc_plots_delete!$C$1:$L$1</c:f>
              <c:strCache>
                <c:ptCount val="10"/>
                <c:pt idx="0">
                  <c:v>5 - 9</c:v>
                </c:pt>
                <c:pt idx="1">
                  <c:v>10 - 14</c:v>
                </c:pt>
                <c:pt idx="2">
                  <c:v>15 - 19</c:v>
                </c:pt>
                <c:pt idx="3">
                  <c:v>20 - 24</c:v>
                </c:pt>
                <c:pt idx="4">
                  <c:v>25 - 29</c:v>
                </c:pt>
                <c:pt idx="5">
                  <c:v>30 - 34</c:v>
                </c:pt>
                <c:pt idx="6">
                  <c:v>35 - 39</c:v>
                </c:pt>
                <c:pt idx="7">
                  <c:v>40 - 44</c:v>
                </c:pt>
                <c:pt idx="8">
                  <c:v>45 - 49</c:v>
                </c:pt>
                <c:pt idx="9">
                  <c:v>50 - 54</c:v>
                </c:pt>
              </c:strCache>
            </c:strRef>
          </c:cat>
          <c:val>
            <c:numRef>
              <c:f>age_struc_plots_delete!$C$17:$L$17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C5B-4EFC-9006-47F14874FBF8}"/>
            </c:ext>
          </c:extLst>
        </c:ser>
        <c:ser>
          <c:idx val="16"/>
          <c:order val="16"/>
          <c:tx>
            <c:strRef>
              <c:f>age_struc_plots_delete!$B$55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age_struc_plots_delete!$C$1:$L$1</c:f>
              <c:strCache>
                <c:ptCount val="10"/>
                <c:pt idx="0">
                  <c:v>5 - 9</c:v>
                </c:pt>
                <c:pt idx="1">
                  <c:v>10 - 14</c:v>
                </c:pt>
                <c:pt idx="2">
                  <c:v>15 - 19</c:v>
                </c:pt>
                <c:pt idx="3">
                  <c:v>20 - 24</c:v>
                </c:pt>
                <c:pt idx="4">
                  <c:v>25 - 29</c:v>
                </c:pt>
                <c:pt idx="5">
                  <c:v>30 - 34</c:v>
                </c:pt>
                <c:pt idx="6">
                  <c:v>35 - 39</c:v>
                </c:pt>
                <c:pt idx="7">
                  <c:v>40 - 44</c:v>
                </c:pt>
                <c:pt idx="8">
                  <c:v>45 - 49</c:v>
                </c:pt>
                <c:pt idx="9">
                  <c:v>50 - 54</c:v>
                </c:pt>
              </c:strCache>
            </c:strRef>
          </c:cat>
          <c:val>
            <c:numRef>
              <c:f>age_struc_plots_delete!$C$18:$L$18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C5B-4EFC-9006-47F14874FBF8}"/>
            </c:ext>
          </c:extLst>
        </c:ser>
        <c:ser>
          <c:idx val="17"/>
          <c:order val="17"/>
          <c:tx>
            <c:strRef>
              <c:f>age_struc_plots_delete!$B$56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age_struc_plots_delete!$C$1:$L$1</c:f>
              <c:strCache>
                <c:ptCount val="10"/>
                <c:pt idx="0">
                  <c:v>5 - 9</c:v>
                </c:pt>
                <c:pt idx="1">
                  <c:v>10 - 14</c:v>
                </c:pt>
                <c:pt idx="2">
                  <c:v>15 - 19</c:v>
                </c:pt>
                <c:pt idx="3">
                  <c:v>20 - 24</c:v>
                </c:pt>
                <c:pt idx="4">
                  <c:v>25 - 29</c:v>
                </c:pt>
                <c:pt idx="5">
                  <c:v>30 - 34</c:v>
                </c:pt>
                <c:pt idx="6">
                  <c:v>35 - 39</c:v>
                </c:pt>
                <c:pt idx="7">
                  <c:v>40 - 44</c:v>
                </c:pt>
                <c:pt idx="8">
                  <c:v>45 - 49</c:v>
                </c:pt>
                <c:pt idx="9">
                  <c:v>50 - 54</c:v>
                </c:pt>
              </c:strCache>
            </c:strRef>
          </c:cat>
          <c:val>
            <c:numRef>
              <c:f>age_struc_plots_delete!$C$19:$L$19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C5B-4EFC-9006-47F14874FBF8}"/>
            </c:ext>
          </c:extLst>
        </c:ser>
        <c:ser>
          <c:idx val="18"/>
          <c:order val="18"/>
          <c:tx>
            <c:strRef>
              <c:f>age_struc_plots_delete!$B$57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age_struc_plots_delete!$C$1:$L$1</c:f>
              <c:strCache>
                <c:ptCount val="10"/>
                <c:pt idx="0">
                  <c:v>5 - 9</c:v>
                </c:pt>
                <c:pt idx="1">
                  <c:v>10 - 14</c:v>
                </c:pt>
                <c:pt idx="2">
                  <c:v>15 - 19</c:v>
                </c:pt>
                <c:pt idx="3">
                  <c:v>20 - 24</c:v>
                </c:pt>
                <c:pt idx="4">
                  <c:v>25 - 29</c:v>
                </c:pt>
                <c:pt idx="5">
                  <c:v>30 - 34</c:v>
                </c:pt>
                <c:pt idx="6">
                  <c:v>35 - 39</c:v>
                </c:pt>
                <c:pt idx="7">
                  <c:v>40 - 44</c:v>
                </c:pt>
                <c:pt idx="8">
                  <c:v>45 - 49</c:v>
                </c:pt>
                <c:pt idx="9">
                  <c:v>50 - 54</c:v>
                </c:pt>
              </c:strCache>
            </c:strRef>
          </c:cat>
          <c:val>
            <c:numRef>
              <c:f>age_struc_plots_delete!$C$20:$L$20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C5B-4EFC-9006-47F14874FBF8}"/>
            </c:ext>
          </c:extLst>
        </c:ser>
        <c:ser>
          <c:idx val="19"/>
          <c:order val="19"/>
          <c:tx>
            <c:strRef>
              <c:f>age_struc_plots_delete!$B$58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age_struc_plots_delete!$C$1:$L$1</c:f>
              <c:strCache>
                <c:ptCount val="10"/>
                <c:pt idx="0">
                  <c:v>5 - 9</c:v>
                </c:pt>
                <c:pt idx="1">
                  <c:v>10 - 14</c:v>
                </c:pt>
                <c:pt idx="2">
                  <c:v>15 - 19</c:v>
                </c:pt>
                <c:pt idx="3">
                  <c:v>20 - 24</c:v>
                </c:pt>
                <c:pt idx="4">
                  <c:v>25 - 29</c:v>
                </c:pt>
                <c:pt idx="5">
                  <c:v>30 - 34</c:v>
                </c:pt>
                <c:pt idx="6">
                  <c:v>35 - 39</c:v>
                </c:pt>
                <c:pt idx="7">
                  <c:v>40 - 44</c:v>
                </c:pt>
                <c:pt idx="8">
                  <c:v>45 - 49</c:v>
                </c:pt>
                <c:pt idx="9">
                  <c:v>50 - 54</c:v>
                </c:pt>
              </c:strCache>
            </c:strRef>
          </c:cat>
          <c:val>
            <c:numRef>
              <c:f>age_struc_plots_delete!$C$21:$L$21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C5B-4EFC-9006-47F14874FBF8}"/>
            </c:ext>
          </c:extLst>
        </c:ser>
        <c:ser>
          <c:idx val="20"/>
          <c:order val="20"/>
          <c:tx>
            <c:strRef>
              <c:f>age_struc_plots_delete!$B$59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age_struc_plots_delete!$C$1:$L$1</c:f>
              <c:strCache>
                <c:ptCount val="10"/>
                <c:pt idx="0">
                  <c:v>5 - 9</c:v>
                </c:pt>
                <c:pt idx="1">
                  <c:v>10 - 14</c:v>
                </c:pt>
                <c:pt idx="2">
                  <c:v>15 - 19</c:v>
                </c:pt>
                <c:pt idx="3">
                  <c:v>20 - 24</c:v>
                </c:pt>
                <c:pt idx="4">
                  <c:v>25 - 29</c:v>
                </c:pt>
                <c:pt idx="5">
                  <c:v>30 - 34</c:v>
                </c:pt>
                <c:pt idx="6">
                  <c:v>35 - 39</c:v>
                </c:pt>
                <c:pt idx="7">
                  <c:v>40 - 44</c:v>
                </c:pt>
                <c:pt idx="8">
                  <c:v>45 - 49</c:v>
                </c:pt>
                <c:pt idx="9">
                  <c:v>50 - 54</c:v>
                </c:pt>
              </c:strCache>
            </c:strRef>
          </c:cat>
          <c:val>
            <c:numRef>
              <c:f>age_struc_plots_delete!$C$22:$L$22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C5B-4EFC-9006-47F14874F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29391"/>
        <c:axId val="1833816159"/>
      </c:lineChart>
      <c:catAx>
        <c:axId val="8462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16159"/>
        <c:crosses val="autoZero"/>
        <c:auto val="1"/>
        <c:lblAlgn val="ctr"/>
        <c:lblOffset val="100"/>
        <c:noMultiLvlLbl val="0"/>
      </c:catAx>
      <c:valAx>
        <c:axId val="183381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2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Population Structure</a:t>
            </a:r>
            <a:r>
              <a:rPr lang="en-GB" baseline="0"/>
              <a:t>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age_struc_plots_delete!$A$2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4">
                <a:tint val="43000"/>
              </a:schemeClr>
            </a:solidFill>
            <a:ln>
              <a:noFill/>
            </a:ln>
            <a:effectLst/>
          </c:spPr>
          <c:invertIfNegative val="0"/>
          <c:cat>
            <c:strRef>
              <c:f>age_struc_plots_delete!$B$1:$V$1</c:f>
              <c:strCache>
                <c:ptCount val="21"/>
                <c:pt idx="0">
                  <c:v>0 - 4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70 - 74</c:v>
                </c:pt>
                <c:pt idx="15">
                  <c:v>75 - 79</c:v>
                </c:pt>
                <c:pt idx="16">
                  <c:v>80 - 84</c:v>
                </c:pt>
                <c:pt idx="17">
                  <c:v>85 - 89</c:v>
                </c:pt>
                <c:pt idx="18">
                  <c:v>90 - 94</c:v>
                </c:pt>
                <c:pt idx="19">
                  <c:v>95 - 99</c:v>
                </c:pt>
                <c:pt idx="20">
                  <c:v>over 100</c:v>
                </c:pt>
              </c:strCache>
            </c:strRef>
          </c:cat>
          <c:val>
            <c:numRef>
              <c:f>age_struc_plots_delete!$B$2:$V$2</c:f>
              <c:numCache>
                <c:formatCode>#,##0.00000</c:formatCode>
                <c:ptCount val="21"/>
                <c:pt idx="0">
                  <c:v>6.0244692226517502E-2</c:v>
                </c:pt>
                <c:pt idx="1">
                  <c:v>6.2894588421799152E-2</c:v>
                </c:pt>
                <c:pt idx="2">
                  <c:v>6.568528655151433E-2</c:v>
                </c:pt>
                <c:pt idx="3">
                  <c:v>7.652315152937457E-2</c:v>
                </c:pt>
                <c:pt idx="4">
                  <c:v>7.3811885394740706E-2</c:v>
                </c:pt>
                <c:pt idx="5">
                  <c:v>7.4493680632982853E-2</c:v>
                </c:pt>
                <c:pt idx="6">
                  <c:v>8.1593173730230381E-2</c:v>
                </c:pt>
                <c:pt idx="7">
                  <c:v>8.3362323669575661E-2</c:v>
                </c:pt>
                <c:pt idx="8">
                  <c:v>8.5181191627706682E-2</c:v>
                </c:pt>
                <c:pt idx="9">
                  <c:v>8.0660041197275573E-2</c:v>
                </c:pt>
                <c:pt idx="10">
                  <c:v>6.9731281765890565E-2</c:v>
                </c:pt>
                <c:pt idx="11">
                  <c:v>5.6812222732050763E-2</c:v>
                </c:pt>
                <c:pt idx="12">
                  <c:v>4.287867297192402E-2</c:v>
                </c:pt>
                <c:pt idx="13">
                  <c:v>2.88172836442812E-2</c:v>
                </c:pt>
                <c:pt idx="14">
                  <c:v>2.3296862611446752E-2</c:v>
                </c:pt>
                <c:pt idx="15">
                  <c:v>1.6841430212937429E-2</c:v>
                </c:pt>
                <c:pt idx="16">
                  <c:v>1.0247232597817162E-2</c:v>
                </c:pt>
                <c:pt idx="17">
                  <c:v>4.5095458753953719E-3</c:v>
                </c:pt>
                <c:pt idx="18">
                  <c:v>1.5992655690262774E-3</c:v>
                </c:pt>
                <c:pt idx="19">
                  <c:v>5.3384110866413765E-4</c:v>
                </c:pt>
                <c:pt idx="20">
                  <c:v>2.8234592884895222E-4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3-4EF5-B43D-2BCFECEDB7B4}"/>
            </c:ext>
          </c:extLst>
        </c:ser>
        <c:ser>
          <c:idx val="1"/>
          <c:order val="1"/>
          <c:tx>
            <c:strRef>
              <c:f>age_struc_plots_delete!$A$3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>
                <a:tint val="56000"/>
              </a:schemeClr>
            </a:solidFill>
            <a:ln>
              <a:noFill/>
            </a:ln>
            <a:effectLst/>
          </c:spPr>
          <c:invertIfNegative val="0"/>
          <c:cat>
            <c:strRef>
              <c:f>age_struc_plots_delete!$B$1:$V$1</c:f>
              <c:strCache>
                <c:ptCount val="21"/>
                <c:pt idx="0">
                  <c:v>0 - 4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70 - 74</c:v>
                </c:pt>
                <c:pt idx="15">
                  <c:v>75 - 79</c:v>
                </c:pt>
                <c:pt idx="16">
                  <c:v>80 - 84</c:v>
                </c:pt>
                <c:pt idx="17">
                  <c:v>85 - 89</c:v>
                </c:pt>
                <c:pt idx="18">
                  <c:v>90 - 94</c:v>
                </c:pt>
                <c:pt idx="19">
                  <c:v>95 - 99</c:v>
                </c:pt>
                <c:pt idx="20">
                  <c:v>over 100</c:v>
                </c:pt>
              </c:strCache>
            </c:strRef>
          </c:cat>
          <c:val>
            <c:numRef>
              <c:f>age_struc_plots_delete!$B$3:$V$3</c:f>
              <c:numCache>
                <c:formatCode>#,##0.00000</c:formatCode>
                <c:ptCount val="21"/>
                <c:pt idx="0">
                  <c:v>5.9359054203941192E-2</c:v>
                </c:pt>
                <c:pt idx="1">
                  <c:v>6.2456024565238535E-2</c:v>
                </c:pt>
                <c:pt idx="2">
                  <c:v>6.3642549253233191E-2</c:v>
                </c:pt>
                <c:pt idx="3">
                  <c:v>7.5137666038712317E-2</c:v>
                </c:pt>
                <c:pt idx="4">
                  <c:v>7.4285136667933321E-2</c:v>
                </c:pt>
                <c:pt idx="5">
                  <c:v>7.2502906610783652E-2</c:v>
                </c:pt>
                <c:pt idx="6">
                  <c:v>8.0542627466173022E-2</c:v>
                </c:pt>
                <c:pt idx="7">
                  <c:v>8.2354393776032847E-2</c:v>
                </c:pt>
                <c:pt idx="8">
                  <c:v>8.3449497477580459E-2</c:v>
                </c:pt>
                <c:pt idx="9">
                  <c:v>8.1650315496667875E-2</c:v>
                </c:pt>
                <c:pt idx="10">
                  <c:v>7.1396381177469936E-2</c:v>
                </c:pt>
                <c:pt idx="11">
                  <c:v>5.6003971557656976E-2</c:v>
                </c:pt>
                <c:pt idx="12">
                  <c:v>4.5321698731070739E-2</c:v>
                </c:pt>
                <c:pt idx="13">
                  <c:v>3.1312952575320074E-2</c:v>
                </c:pt>
                <c:pt idx="14">
                  <c:v>2.3248125905127075E-2</c:v>
                </c:pt>
                <c:pt idx="15">
                  <c:v>1.7881530184644157E-2</c:v>
                </c:pt>
                <c:pt idx="16">
                  <c:v>1.1211050303961818E-2</c:v>
                </c:pt>
                <c:pt idx="17">
                  <c:v>5.3838304381547556E-3</c:v>
                </c:pt>
                <c:pt idx="18">
                  <c:v>1.9123152552561451E-3</c:v>
                </c:pt>
                <c:pt idx="19">
                  <c:v>6.1878449427800301E-4</c:v>
                </c:pt>
                <c:pt idx="20">
                  <c:v>3.2918782076390079E-4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43-4EF5-B43D-2BCFECEDB7B4}"/>
            </c:ext>
          </c:extLst>
        </c:ser>
        <c:ser>
          <c:idx val="2"/>
          <c:order val="2"/>
          <c:tx>
            <c:strRef>
              <c:f>age_struc_plots_delete!$A$4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4">
                <a:tint val="69000"/>
              </a:schemeClr>
            </a:solidFill>
            <a:ln>
              <a:noFill/>
            </a:ln>
            <a:effectLst/>
          </c:spPr>
          <c:invertIfNegative val="0"/>
          <c:cat>
            <c:strRef>
              <c:f>age_struc_plots_delete!$B$1:$V$1</c:f>
              <c:strCache>
                <c:ptCount val="21"/>
                <c:pt idx="0">
                  <c:v>0 - 4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70 - 74</c:v>
                </c:pt>
                <c:pt idx="15">
                  <c:v>75 - 79</c:v>
                </c:pt>
                <c:pt idx="16">
                  <c:v>80 - 84</c:v>
                </c:pt>
                <c:pt idx="17">
                  <c:v>85 - 89</c:v>
                </c:pt>
                <c:pt idx="18">
                  <c:v>90 - 94</c:v>
                </c:pt>
                <c:pt idx="19">
                  <c:v>95 - 99</c:v>
                </c:pt>
                <c:pt idx="20">
                  <c:v>over 100</c:v>
                </c:pt>
              </c:strCache>
            </c:strRef>
          </c:cat>
          <c:val>
            <c:numRef>
              <c:f>age_struc_plots_delete!$B$4:$V$4</c:f>
              <c:numCache>
                <c:formatCode>#,##0.00000</c:formatCode>
                <c:ptCount val="21"/>
                <c:pt idx="0">
                  <c:v>5.8414118820690072E-2</c:v>
                </c:pt>
                <c:pt idx="1">
                  <c:v>6.1604112933678477E-2</c:v>
                </c:pt>
                <c:pt idx="2">
                  <c:v>6.2913797106842612E-2</c:v>
                </c:pt>
                <c:pt idx="3">
                  <c:v>7.3015002106971608E-2</c:v>
                </c:pt>
                <c:pt idx="4">
                  <c:v>7.4384854196782549E-2</c:v>
                </c:pt>
                <c:pt idx="5">
                  <c:v>7.128214108969913E-2</c:v>
                </c:pt>
                <c:pt idx="6">
                  <c:v>7.8672381159373833E-2</c:v>
                </c:pt>
                <c:pt idx="7">
                  <c:v>8.162930277612078E-2</c:v>
                </c:pt>
                <c:pt idx="8">
                  <c:v>8.2914485097573501E-2</c:v>
                </c:pt>
                <c:pt idx="9">
                  <c:v>8.1280522747866249E-2</c:v>
                </c:pt>
                <c:pt idx="10">
                  <c:v>7.3265977998369147E-2</c:v>
                </c:pt>
                <c:pt idx="11">
                  <c:v>5.8166160706816662E-2</c:v>
                </c:pt>
                <c:pt idx="12">
                  <c:v>4.6709019793024241E-2</c:v>
                </c:pt>
                <c:pt idx="13">
                  <c:v>3.3551384698617064E-2</c:v>
                </c:pt>
                <c:pt idx="14">
                  <c:v>2.3467223105230528E-2</c:v>
                </c:pt>
                <c:pt idx="15">
                  <c:v>1.8336798044229986E-2</c:v>
                </c:pt>
                <c:pt idx="16">
                  <c:v>1.1625260830576811E-2</c:v>
                </c:pt>
                <c:pt idx="17">
                  <c:v>5.7492570872817875E-3</c:v>
                </c:pt>
                <c:pt idx="18">
                  <c:v>2.0091518403361147E-3</c:v>
                </c:pt>
                <c:pt idx="19">
                  <c:v>6.4317751646291452E-4</c:v>
                </c:pt>
                <c:pt idx="20">
                  <c:v>3.6587034345591818E-4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43-4EF5-B43D-2BCFECEDB7B4}"/>
            </c:ext>
          </c:extLst>
        </c:ser>
        <c:ser>
          <c:idx val="3"/>
          <c:order val="3"/>
          <c:tx>
            <c:strRef>
              <c:f>age_struc_plots_delete!$A$5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tint val="81000"/>
              </a:schemeClr>
            </a:solidFill>
            <a:ln>
              <a:noFill/>
            </a:ln>
            <a:effectLst/>
          </c:spPr>
          <c:invertIfNegative val="0"/>
          <c:cat>
            <c:strRef>
              <c:f>age_struc_plots_delete!$B$1:$V$1</c:f>
              <c:strCache>
                <c:ptCount val="21"/>
                <c:pt idx="0">
                  <c:v>0 - 4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70 - 74</c:v>
                </c:pt>
                <c:pt idx="15">
                  <c:v>75 - 79</c:v>
                </c:pt>
                <c:pt idx="16">
                  <c:v>80 - 84</c:v>
                </c:pt>
                <c:pt idx="17">
                  <c:v>85 - 89</c:v>
                </c:pt>
                <c:pt idx="18">
                  <c:v>90 - 94</c:v>
                </c:pt>
                <c:pt idx="19">
                  <c:v>95 - 99</c:v>
                </c:pt>
                <c:pt idx="20">
                  <c:v>over 100</c:v>
                </c:pt>
              </c:strCache>
            </c:strRef>
          </c:cat>
          <c:val>
            <c:numRef>
              <c:f>age_struc_plots_delete!$B$5:$V$5</c:f>
              <c:numCache>
                <c:formatCode>#,##0.00000</c:formatCode>
                <c:ptCount val="21"/>
                <c:pt idx="0">
                  <c:v>5.7255929012932735E-2</c:v>
                </c:pt>
                <c:pt idx="1">
                  <c:v>6.0636502088887684E-2</c:v>
                </c:pt>
                <c:pt idx="2">
                  <c:v>6.2074427917900743E-2</c:v>
                </c:pt>
                <c:pt idx="3">
                  <c:v>7.0497839560937678E-2</c:v>
                </c:pt>
                <c:pt idx="4">
                  <c:v>7.4465881397396141E-2</c:v>
                </c:pt>
                <c:pt idx="5">
                  <c:v>7.0829405079462907E-2</c:v>
                </c:pt>
                <c:pt idx="6">
                  <c:v>7.6843177980673652E-2</c:v>
                </c:pt>
                <c:pt idx="7">
                  <c:v>8.1236136919913132E-2</c:v>
                </c:pt>
                <c:pt idx="8">
                  <c:v>8.1913983094098169E-2</c:v>
                </c:pt>
                <c:pt idx="9">
                  <c:v>8.1163697959119485E-2</c:v>
                </c:pt>
                <c:pt idx="10">
                  <c:v>7.463512883180419E-2</c:v>
                </c:pt>
                <c:pt idx="11">
                  <c:v>6.1206561830008714E-2</c:v>
                </c:pt>
                <c:pt idx="12">
                  <c:v>4.7605368362315013E-2</c:v>
                </c:pt>
                <c:pt idx="13">
                  <c:v>3.578352304830372E-2</c:v>
                </c:pt>
                <c:pt idx="14">
                  <c:v>2.4012285348776391E-2</c:v>
                </c:pt>
                <c:pt idx="15">
                  <c:v>1.8461237331259615E-2</c:v>
                </c:pt>
                <c:pt idx="16">
                  <c:v>1.207838699051076E-2</c:v>
                </c:pt>
                <c:pt idx="17">
                  <c:v>6.0640067979262089E-3</c:v>
                </c:pt>
                <c:pt idx="18">
                  <c:v>2.1506211851104302E-3</c:v>
                </c:pt>
                <c:pt idx="19">
                  <c:v>6.7843789398514486E-4</c:v>
                </c:pt>
                <c:pt idx="20">
                  <c:v>4.0746136867748369E-4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43-4EF5-B43D-2BCFECEDB7B4}"/>
            </c:ext>
          </c:extLst>
        </c:ser>
        <c:ser>
          <c:idx val="4"/>
          <c:order val="4"/>
          <c:tx>
            <c:strRef>
              <c:f>age_struc_plots_delete!$A$6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>
                <a:tint val="94000"/>
              </a:schemeClr>
            </a:solidFill>
            <a:ln>
              <a:noFill/>
            </a:ln>
            <a:effectLst/>
          </c:spPr>
          <c:invertIfNegative val="0"/>
          <c:cat>
            <c:strRef>
              <c:f>age_struc_plots_delete!$B$1:$V$1</c:f>
              <c:strCache>
                <c:ptCount val="21"/>
                <c:pt idx="0">
                  <c:v>0 - 4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70 - 74</c:v>
                </c:pt>
                <c:pt idx="15">
                  <c:v>75 - 79</c:v>
                </c:pt>
                <c:pt idx="16">
                  <c:v>80 - 84</c:v>
                </c:pt>
                <c:pt idx="17">
                  <c:v>85 - 89</c:v>
                </c:pt>
                <c:pt idx="18">
                  <c:v>90 - 94</c:v>
                </c:pt>
                <c:pt idx="19">
                  <c:v>95 - 99</c:v>
                </c:pt>
                <c:pt idx="20">
                  <c:v>over 100</c:v>
                </c:pt>
              </c:strCache>
            </c:strRef>
          </c:cat>
          <c:val>
            <c:numRef>
              <c:f>age_struc_plots_delete!$B$6:$V$6</c:f>
              <c:numCache>
                <c:formatCode>#,##0.00000</c:formatCode>
                <c:ptCount val="21"/>
                <c:pt idx="0">
                  <c:v>5.5342719706065829E-2</c:v>
                </c:pt>
                <c:pt idx="1">
                  <c:v>6.0310698339704434E-2</c:v>
                </c:pt>
                <c:pt idx="2">
                  <c:v>6.1835525309294599E-2</c:v>
                </c:pt>
                <c:pt idx="3">
                  <c:v>6.725710988898996E-2</c:v>
                </c:pt>
                <c:pt idx="4">
                  <c:v>7.4639026613178838E-2</c:v>
                </c:pt>
                <c:pt idx="5">
                  <c:v>7.1189417041068806E-2</c:v>
                </c:pt>
                <c:pt idx="6">
                  <c:v>7.4909932751598976E-2</c:v>
                </c:pt>
                <c:pt idx="7">
                  <c:v>8.0296371408574541E-2</c:v>
                </c:pt>
                <c:pt idx="8">
                  <c:v>8.0952547648611248E-2</c:v>
                </c:pt>
                <c:pt idx="9">
                  <c:v>8.1685287356339689E-2</c:v>
                </c:pt>
                <c:pt idx="10">
                  <c:v>7.5855193520296502E-2</c:v>
                </c:pt>
                <c:pt idx="11">
                  <c:v>6.3560469809706713E-2</c:v>
                </c:pt>
                <c:pt idx="12">
                  <c:v>4.8824377423122366E-2</c:v>
                </c:pt>
                <c:pt idx="13">
                  <c:v>3.7784490448932499E-2</c:v>
                </c:pt>
                <c:pt idx="14">
                  <c:v>2.4674611083741759E-2</c:v>
                </c:pt>
                <c:pt idx="15">
                  <c:v>1.885050944123649E-2</c:v>
                </c:pt>
                <c:pt idx="16">
                  <c:v>1.2491550192111123E-2</c:v>
                </c:pt>
                <c:pt idx="17">
                  <c:v>6.3781311636832089E-3</c:v>
                </c:pt>
                <c:pt idx="18">
                  <c:v>2.2770180205906364E-3</c:v>
                </c:pt>
                <c:pt idx="19">
                  <c:v>7.0020178634119844E-4</c:v>
                </c:pt>
                <c:pt idx="20">
                  <c:v>1.8481104681059677E-4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43-4EF5-B43D-2BCFECEDB7B4}"/>
            </c:ext>
          </c:extLst>
        </c:ser>
        <c:ser>
          <c:idx val="5"/>
          <c:order val="5"/>
          <c:tx>
            <c:strRef>
              <c:f>age_struc_plots_delete!$A$7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>
                <a:shade val="93000"/>
              </a:schemeClr>
            </a:solidFill>
            <a:ln>
              <a:noFill/>
            </a:ln>
            <a:effectLst/>
          </c:spPr>
          <c:invertIfNegative val="0"/>
          <c:cat>
            <c:strRef>
              <c:f>age_struc_plots_delete!$B$1:$V$1</c:f>
              <c:strCache>
                <c:ptCount val="21"/>
                <c:pt idx="0">
                  <c:v>0 - 4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70 - 74</c:v>
                </c:pt>
                <c:pt idx="15">
                  <c:v>75 - 79</c:v>
                </c:pt>
                <c:pt idx="16">
                  <c:v>80 - 84</c:v>
                </c:pt>
                <c:pt idx="17">
                  <c:v>85 - 89</c:v>
                </c:pt>
                <c:pt idx="18">
                  <c:v>90 - 94</c:v>
                </c:pt>
                <c:pt idx="19">
                  <c:v>95 - 99</c:v>
                </c:pt>
                <c:pt idx="20">
                  <c:v>over 100</c:v>
                </c:pt>
              </c:strCache>
            </c:strRef>
          </c:cat>
          <c:val>
            <c:numRef>
              <c:f>age_struc_plots_delete!$B$7:$V$7</c:f>
              <c:numCache>
                <c:formatCode>#,##0.00000</c:formatCode>
                <c:ptCount val="21"/>
                <c:pt idx="0">
                  <c:v>5.3035934490080962E-2</c:v>
                </c:pt>
                <c:pt idx="1">
                  <c:v>6.0125783983636057E-2</c:v>
                </c:pt>
                <c:pt idx="2">
                  <c:v>6.1761915000070014E-2</c:v>
                </c:pt>
                <c:pt idx="3">
                  <c:v>6.4299442969022541E-2</c:v>
                </c:pt>
                <c:pt idx="4">
                  <c:v>7.4340777562604377E-2</c:v>
                </c:pt>
                <c:pt idx="5">
                  <c:v>7.2092909724990759E-2</c:v>
                </c:pt>
                <c:pt idx="6">
                  <c:v>7.2527910540820376E-2</c:v>
                </c:pt>
                <c:pt idx="7">
                  <c:v>7.9180716743260784E-2</c:v>
                </c:pt>
                <c:pt idx="8">
                  <c:v>8.0443755607619766E-2</c:v>
                </c:pt>
                <c:pt idx="9">
                  <c:v>8.1615316336483265E-2</c:v>
                </c:pt>
                <c:pt idx="10">
                  <c:v>7.6760785836176612E-2</c:v>
                </c:pt>
                <c:pt idx="11">
                  <c:v>6.5595300697621359E-2</c:v>
                </c:pt>
                <c:pt idx="12">
                  <c:v>5.0439128317968221E-2</c:v>
                </c:pt>
                <c:pt idx="13">
                  <c:v>3.9779650957994406E-2</c:v>
                </c:pt>
                <c:pt idx="14">
                  <c:v>2.585397709781747E-2</c:v>
                </c:pt>
                <c:pt idx="15">
                  <c:v>1.9051822626804254E-2</c:v>
                </c:pt>
                <c:pt idx="16">
                  <c:v>1.2860615838792376E-2</c:v>
                </c:pt>
                <c:pt idx="17">
                  <c:v>6.7539087290519597E-3</c:v>
                </c:pt>
                <c:pt idx="18">
                  <c:v>2.502589262939526E-3</c:v>
                </c:pt>
                <c:pt idx="19">
                  <c:v>7.4021161127084281E-4</c:v>
                </c:pt>
                <c:pt idx="20">
                  <c:v>2.3754606497407874E-4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43-4EF5-B43D-2BCFECEDB7B4}"/>
            </c:ext>
          </c:extLst>
        </c:ser>
        <c:ser>
          <c:idx val="6"/>
          <c:order val="6"/>
          <c:tx>
            <c:strRef>
              <c:f>age_struc_plots_delete!$A$8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>
                <a:shade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age_struc_plots_delete!$B$1:$V$1</c:f>
              <c:strCache>
                <c:ptCount val="21"/>
                <c:pt idx="0">
                  <c:v>0 - 4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70 - 74</c:v>
                </c:pt>
                <c:pt idx="15">
                  <c:v>75 - 79</c:v>
                </c:pt>
                <c:pt idx="16">
                  <c:v>80 - 84</c:v>
                </c:pt>
                <c:pt idx="17">
                  <c:v>85 - 89</c:v>
                </c:pt>
                <c:pt idx="18">
                  <c:v>90 - 94</c:v>
                </c:pt>
                <c:pt idx="19">
                  <c:v>95 - 99</c:v>
                </c:pt>
                <c:pt idx="20">
                  <c:v>over 100</c:v>
                </c:pt>
              </c:strCache>
            </c:strRef>
          </c:cat>
          <c:val>
            <c:numRef>
              <c:f>age_struc_plots_delete!$B$8:$V$8</c:f>
              <c:numCache>
                <c:formatCode>#,##0.00000</c:formatCode>
                <c:ptCount val="21"/>
                <c:pt idx="0">
                  <c:v>5.1130242803469624E-2</c:v>
                </c:pt>
                <c:pt idx="1">
                  <c:v>5.9435617218214561E-2</c:v>
                </c:pt>
                <c:pt idx="2">
                  <c:v>6.1509785460796634E-2</c:v>
                </c:pt>
                <c:pt idx="3">
                  <c:v>6.2490148198403733E-2</c:v>
                </c:pt>
                <c:pt idx="4">
                  <c:v>7.3247478567486146E-2</c:v>
                </c:pt>
                <c:pt idx="5">
                  <c:v>7.2753285894518904E-2</c:v>
                </c:pt>
                <c:pt idx="6">
                  <c:v>7.0790647335780485E-2</c:v>
                </c:pt>
                <c:pt idx="7">
                  <c:v>7.8360348566903729E-2</c:v>
                </c:pt>
                <c:pt idx="8">
                  <c:v>7.970433602694979E-2</c:v>
                </c:pt>
                <c:pt idx="9">
                  <c:v>8.0349662298330723E-2</c:v>
                </c:pt>
                <c:pt idx="10">
                  <c:v>7.8069097028433593E-2</c:v>
                </c:pt>
                <c:pt idx="11">
                  <c:v>6.7590922572958484E-2</c:v>
                </c:pt>
                <c:pt idx="12">
                  <c:v>5.2301466478803925E-2</c:v>
                </c:pt>
                <c:pt idx="13">
                  <c:v>4.1323437240253592E-2</c:v>
                </c:pt>
                <c:pt idx="14">
                  <c:v>2.7459768354898592E-2</c:v>
                </c:pt>
                <c:pt idx="15">
                  <c:v>1.9169822033090946E-2</c:v>
                </c:pt>
                <c:pt idx="16">
                  <c:v>1.3354680671260895E-2</c:v>
                </c:pt>
                <c:pt idx="17">
                  <c:v>7.1418802139722208E-3</c:v>
                </c:pt>
                <c:pt idx="18">
                  <c:v>2.7403070113354057E-3</c:v>
                </c:pt>
                <c:pt idx="19">
                  <c:v>7.9561132468305876E-4</c:v>
                </c:pt>
                <c:pt idx="20">
                  <c:v>2.8145469945496405E-4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43-4EF5-B43D-2BCFECEDB7B4}"/>
            </c:ext>
          </c:extLst>
        </c:ser>
        <c:ser>
          <c:idx val="7"/>
          <c:order val="7"/>
          <c:tx>
            <c:strRef>
              <c:f>age_struc_plots_delete!$A$9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4">
                <a:shade val="68000"/>
              </a:schemeClr>
            </a:solidFill>
            <a:ln>
              <a:noFill/>
            </a:ln>
            <a:effectLst/>
          </c:spPr>
          <c:invertIfNegative val="0"/>
          <c:cat>
            <c:strRef>
              <c:f>age_struc_plots_delete!$B$1:$V$1</c:f>
              <c:strCache>
                <c:ptCount val="21"/>
                <c:pt idx="0">
                  <c:v>0 - 4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70 - 74</c:v>
                </c:pt>
                <c:pt idx="15">
                  <c:v>75 - 79</c:v>
                </c:pt>
                <c:pt idx="16">
                  <c:v>80 - 84</c:v>
                </c:pt>
                <c:pt idx="17">
                  <c:v>85 - 89</c:v>
                </c:pt>
                <c:pt idx="18">
                  <c:v>90 - 94</c:v>
                </c:pt>
                <c:pt idx="19">
                  <c:v>95 - 99</c:v>
                </c:pt>
                <c:pt idx="20">
                  <c:v>over 100</c:v>
                </c:pt>
              </c:strCache>
            </c:strRef>
          </c:cat>
          <c:val>
            <c:numRef>
              <c:f>age_struc_plots_delete!$B$9:$V$9</c:f>
              <c:numCache>
                <c:formatCode>#,##0.00000</c:formatCode>
                <c:ptCount val="21"/>
                <c:pt idx="0">
                  <c:v>4.9064847650176491E-2</c:v>
                </c:pt>
                <c:pt idx="1">
                  <c:v>5.8647661705982825E-2</c:v>
                </c:pt>
                <c:pt idx="2">
                  <c:v>6.0889397402119197E-2</c:v>
                </c:pt>
                <c:pt idx="3">
                  <c:v>6.1993061883927551E-2</c:v>
                </c:pt>
                <c:pt idx="4">
                  <c:v>7.1421168854612971E-2</c:v>
                </c:pt>
                <c:pt idx="5">
                  <c:v>7.3106913931250572E-2</c:v>
                </c:pt>
                <c:pt idx="6">
                  <c:v>6.9804545271058754E-2</c:v>
                </c:pt>
                <c:pt idx="7">
                  <c:v>7.6774603851678155E-2</c:v>
                </c:pt>
                <c:pt idx="8">
                  <c:v>7.9237611493253271E-2</c:v>
                </c:pt>
                <c:pt idx="9">
                  <c:v>8.0054702084285626E-2</c:v>
                </c:pt>
                <c:pt idx="10">
                  <c:v>7.7938164386650785E-2</c:v>
                </c:pt>
                <c:pt idx="11">
                  <c:v>6.9556397878777196E-2</c:v>
                </c:pt>
                <c:pt idx="12">
                  <c:v>5.4494766010577712E-2</c:v>
                </c:pt>
                <c:pt idx="13">
                  <c:v>4.2741278328395874E-2</c:v>
                </c:pt>
                <c:pt idx="14">
                  <c:v>2.956471648413464E-2</c:v>
                </c:pt>
                <c:pt idx="15">
                  <c:v>1.9438217529189086E-2</c:v>
                </c:pt>
                <c:pt idx="16">
                  <c:v>1.3778679663355534E-2</c:v>
                </c:pt>
                <c:pt idx="17">
                  <c:v>7.4254472409335144E-3</c:v>
                </c:pt>
                <c:pt idx="18">
                  <c:v>2.942222271096005E-3</c:v>
                </c:pt>
                <c:pt idx="19">
                  <c:v>8.334468801710689E-4</c:v>
                </c:pt>
                <c:pt idx="20">
                  <c:v>2.9214919837318687E-4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43-4EF5-B43D-2BCFECEDB7B4}"/>
            </c:ext>
          </c:extLst>
        </c:ser>
        <c:ser>
          <c:idx val="8"/>
          <c:order val="8"/>
          <c:tx>
            <c:strRef>
              <c:f>age_struc_plots_delete!$A$10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>
                <a:shade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age_struc_plots_delete!$B$1:$V$1</c:f>
              <c:strCache>
                <c:ptCount val="21"/>
                <c:pt idx="0">
                  <c:v>0 - 4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70 - 74</c:v>
                </c:pt>
                <c:pt idx="15">
                  <c:v>75 - 79</c:v>
                </c:pt>
                <c:pt idx="16">
                  <c:v>80 - 84</c:v>
                </c:pt>
                <c:pt idx="17">
                  <c:v>85 - 89</c:v>
                </c:pt>
                <c:pt idx="18">
                  <c:v>90 - 94</c:v>
                </c:pt>
                <c:pt idx="19">
                  <c:v>95 - 99</c:v>
                </c:pt>
                <c:pt idx="20">
                  <c:v>over 100</c:v>
                </c:pt>
              </c:strCache>
            </c:strRef>
          </c:cat>
          <c:val>
            <c:numRef>
              <c:f>age_struc_plots_delete!$B$10:$V$10</c:f>
              <c:numCache>
                <c:formatCode>#,##0.00000</c:formatCode>
                <c:ptCount val="21"/>
                <c:pt idx="0">
                  <c:v>4.7247943713048086E-2</c:v>
                </c:pt>
                <c:pt idx="1">
                  <c:v>5.7592678896072613E-2</c:v>
                </c:pt>
                <c:pt idx="2">
                  <c:v>6.0091222755590035E-2</c:v>
                </c:pt>
                <c:pt idx="3">
                  <c:v>6.133954094871321E-2</c:v>
                </c:pt>
                <c:pt idx="4">
                  <c:v>6.9194546644674532E-2</c:v>
                </c:pt>
                <c:pt idx="5">
                  <c:v>7.3409108837102152E-2</c:v>
                </c:pt>
                <c:pt idx="6">
                  <c:v>6.9540983786108013E-2</c:v>
                </c:pt>
                <c:pt idx="7">
                  <c:v>7.5190104324020388E-2</c:v>
                </c:pt>
                <c:pt idx="8">
                  <c:v>7.9064197920411111E-2</c:v>
                </c:pt>
                <c:pt idx="9">
                  <c:v>7.9284541848917534E-2</c:v>
                </c:pt>
                <c:pt idx="10">
                  <c:v>7.8030316641793621E-2</c:v>
                </c:pt>
                <c:pt idx="11">
                  <c:v>7.106323975351507E-2</c:v>
                </c:pt>
                <c:pt idx="12">
                  <c:v>5.7499581894165264E-2</c:v>
                </c:pt>
                <c:pt idx="13">
                  <c:v>4.3717918299350976E-2</c:v>
                </c:pt>
                <c:pt idx="14">
                  <c:v>3.1674916591116369E-2</c:v>
                </c:pt>
                <c:pt idx="15">
                  <c:v>1.9986489551415205E-2</c:v>
                </c:pt>
                <c:pt idx="16">
                  <c:v>1.3929554304717994E-2</c:v>
                </c:pt>
                <c:pt idx="17">
                  <c:v>7.7790913363425468E-3</c:v>
                </c:pt>
                <c:pt idx="18">
                  <c:v>3.129286815433994E-3</c:v>
                </c:pt>
                <c:pt idx="19">
                  <c:v>8.8455996376046915E-4</c:v>
                </c:pt>
                <c:pt idx="20">
                  <c:v>3.5017517373081959E-4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43-4EF5-B43D-2BCFECEDB7B4}"/>
            </c:ext>
          </c:extLst>
        </c:ser>
        <c:ser>
          <c:idx val="9"/>
          <c:order val="9"/>
          <c:tx>
            <c:strRef>
              <c:f>age_struc_plots_delete!$A$11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shade val="42000"/>
              </a:schemeClr>
            </a:solidFill>
            <a:ln>
              <a:noFill/>
            </a:ln>
            <a:effectLst/>
          </c:spPr>
          <c:invertIfNegative val="0"/>
          <c:cat>
            <c:strRef>
              <c:f>age_struc_plots_delete!$B$1:$V$1</c:f>
              <c:strCache>
                <c:ptCount val="21"/>
                <c:pt idx="0">
                  <c:v>0 - 4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70 - 74</c:v>
                </c:pt>
                <c:pt idx="15">
                  <c:v>75 - 79</c:v>
                </c:pt>
                <c:pt idx="16">
                  <c:v>80 - 84</c:v>
                </c:pt>
                <c:pt idx="17">
                  <c:v>85 - 89</c:v>
                </c:pt>
                <c:pt idx="18">
                  <c:v>90 - 94</c:v>
                </c:pt>
                <c:pt idx="19">
                  <c:v>95 - 99</c:v>
                </c:pt>
                <c:pt idx="20">
                  <c:v>over 100</c:v>
                </c:pt>
              </c:strCache>
            </c:strRef>
          </c:cat>
          <c:val>
            <c:numRef>
              <c:f>age_struc_plots_delete!$B$11:$V$11</c:f>
              <c:numCache>
                <c:formatCode>#,##0.00000</c:formatCode>
                <c:ptCount val="21"/>
                <c:pt idx="0">
                  <c:v>4.514734797234652E-2</c:v>
                </c:pt>
                <c:pt idx="1">
                  <c:v>5.5848431027701866E-2</c:v>
                </c:pt>
                <c:pt idx="2">
                  <c:v>5.9973690547928539E-2</c:v>
                </c:pt>
                <c:pt idx="3">
                  <c:v>6.1320922680357062E-2</c:v>
                </c:pt>
                <c:pt idx="4">
                  <c:v>6.6302273155563821E-2</c:v>
                </c:pt>
                <c:pt idx="5">
                  <c:v>7.3824970942648213E-2</c:v>
                </c:pt>
                <c:pt idx="6">
                  <c:v>7.0146284574646237E-2</c:v>
                </c:pt>
                <c:pt idx="7">
                  <c:v>7.352317074697072E-2</c:v>
                </c:pt>
                <c:pt idx="8">
                  <c:v>7.839492544616096E-2</c:v>
                </c:pt>
                <c:pt idx="9">
                  <c:v>7.8560096548967714E-2</c:v>
                </c:pt>
                <c:pt idx="10">
                  <c:v>7.8723374088008502E-2</c:v>
                </c:pt>
                <c:pt idx="11">
                  <c:v>7.2390665666639209E-2</c:v>
                </c:pt>
                <c:pt idx="12">
                  <c:v>5.9828240218977258E-2</c:v>
                </c:pt>
                <c:pt idx="13">
                  <c:v>4.4941395971847972E-2</c:v>
                </c:pt>
                <c:pt idx="14">
                  <c:v>3.3519034464754106E-2</c:v>
                </c:pt>
                <c:pt idx="15">
                  <c:v>2.0581591022463316E-2</c:v>
                </c:pt>
                <c:pt idx="16">
                  <c:v>1.425725738718097E-2</c:v>
                </c:pt>
                <c:pt idx="17">
                  <c:v>8.0639799172629641E-3</c:v>
                </c:pt>
                <c:pt idx="18">
                  <c:v>3.3051770664549898E-3</c:v>
                </c:pt>
                <c:pt idx="19">
                  <c:v>9.4479595026134488E-4</c:v>
                </c:pt>
                <c:pt idx="20">
                  <c:v>4.023746028577141E-4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43-4EF5-B43D-2BCFECEDB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7695999"/>
        <c:axId val="2019314927"/>
      </c:barChart>
      <c:catAx>
        <c:axId val="201769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Recorded Age</a:t>
                </a:r>
                <a:r>
                  <a:rPr lang="en-GB" baseline="0"/>
                  <a:t> Group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4927"/>
        <c:crosses val="autoZero"/>
        <c:auto val="1"/>
        <c:lblAlgn val="ctr"/>
        <c:lblOffset val="100"/>
        <c:noMultiLvlLbl val="0"/>
      </c:catAx>
      <c:valAx>
        <c:axId val="201931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69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HCV</a:t>
            </a:r>
            <a:r>
              <a:rPr lang="en-GB" baseline="0"/>
              <a:t> Prevalence (anti-HCV+?)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hcv_prevalance_delete!$L$21:$L$28</c:f>
              <c:numCache>
                <c:formatCode>General</c:formatCode>
                <c:ptCount val="8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2012</c:v>
                </c:pt>
                <c:pt idx="6">
                  <c:v>2014</c:v>
                </c:pt>
                <c:pt idx="7">
                  <c:v>2022</c:v>
                </c:pt>
              </c:numCache>
            </c:numRef>
          </c:xVal>
          <c:yVal>
            <c:numRef>
              <c:f>hcv_prevalance_delete!$M$21:$M$28</c:f>
              <c:numCache>
                <c:formatCode>General</c:formatCode>
                <c:ptCount val="8"/>
                <c:pt idx="0">
                  <c:v>2.15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1.2</c:v>
                </c:pt>
                <c:pt idx="6">
                  <c:v>0.97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8D-4419-B28D-4A3C05769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950975"/>
        <c:axId val="85865855"/>
      </c:scatterChart>
      <c:valAx>
        <c:axId val="186495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65855"/>
        <c:crosses val="autoZero"/>
        <c:crossBetween val="midCat"/>
      </c:valAx>
      <c:valAx>
        <c:axId val="8586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5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prevalence_age_distribution_del!$E$1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prevalence_age_distribution_del!$A$2:$A$22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Over 100</c:v>
                </c:pt>
              </c:strCache>
            </c:strRef>
          </c:cat>
          <c:val>
            <c:numRef>
              <c:f>prevalence_age_distribution_del!$E$2:$E$22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1.0999083409715857E-2</c:v>
                </c:pt>
                <c:pt idx="4">
                  <c:v>5.1329055912007329E-2</c:v>
                </c:pt>
                <c:pt idx="5">
                  <c:v>2.7497708524289646E-2</c:v>
                </c:pt>
                <c:pt idx="6">
                  <c:v>8.2493125572868933E-2</c:v>
                </c:pt>
                <c:pt idx="7">
                  <c:v>9.715857011915674E-2</c:v>
                </c:pt>
                <c:pt idx="8">
                  <c:v>0.13748854262144822</c:v>
                </c:pt>
                <c:pt idx="9">
                  <c:v>0.17965169569202569</c:v>
                </c:pt>
                <c:pt idx="10">
                  <c:v>0.20164986251145739</c:v>
                </c:pt>
                <c:pt idx="11">
                  <c:v>0.15123739688359303</c:v>
                </c:pt>
                <c:pt idx="12">
                  <c:v>6.0494958753437217E-2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4-409D-B0A8-97224322F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0323135"/>
        <c:axId val="1065546175"/>
      </c:barChart>
      <c:catAx>
        <c:axId val="134032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546175"/>
        <c:crosses val="autoZero"/>
        <c:auto val="1"/>
        <c:lblAlgn val="ctr"/>
        <c:lblOffset val="100"/>
        <c:noMultiLvlLbl val="0"/>
      </c:catAx>
      <c:valAx>
        <c:axId val="106554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Infections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32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100.png"/><Relationship Id="rId1" Type="http://schemas.openxmlformats.org/officeDocument/2006/relationships/customXml" Target="../ink/ink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8.png"/><Relationship Id="rId18" Type="http://schemas.openxmlformats.org/officeDocument/2006/relationships/customXml" Target="../ink/ink10.xml"/><Relationship Id="rId26" Type="http://schemas.openxmlformats.org/officeDocument/2006/relationships/customXml" Target="../ink/ink14.xml"/><Relationship Id="rId39" Type="http://schemas.openxmlformats.org/officeDocument/2006/relationships/image" Target="../media/image21.png"/><Relationship Id="rId21" Type="http://schemas.openxmlformats.org/officeDocument/2006/relationships/image" Target="../media/image12.png"/><Relationship Id="rId34" Type="http://schemas.openxmlformats.org/officeDocument/2006/relationships/customXml" Target="../ink/ink18.xml"/><Relationship Id="rId42" Type="http://schemas.openxmlformats.org/officeDocument/2006/relationships/customXml" Target="../ink/ink22.xml"/><Relationship Id="rId47" Type="http://schemas.openxmlformats.org/officeDocument/2006/relationships/image" Target="../media/image25.png"/><Relationship Id="rId50" Type="http://schemas.openxmlformats.org/officeDocument/2006/relationships/customXml" Target="../ink/ink26.xml"/><Relationship Id="rId55" Type="http://schemas.openxmlformats.org/officeDocument/2006/relationships/image" Target="../media/image29.png"/><Relationship Id="rId7" Type="http://schemas.openxmlformats.org/officeDocument/2006/relationships/image" Target="../media/image5.png"/><Relationship Id="rId2" Type="http://schemas.openxmlformats.org/officeDocument/2006/relationships/customXml" Target="../ink/ink2.xml"/><Relationship Id="rId16" Type="http://schemas.openxmlformats.org/officeDocument/2006/relationships/customXml" Target="../ink/ink9.xml"/><Relationship Id="rId29" Type="http://schemas.openxmlformats.org/officeDocument/2006/relationships/image" Target="../media/image16.png"/><Relationship Id="rId11" Type="http://schemas.openxmlformats.org/officeDocument/2006/relationships/image" Target="../media/image7.png"/><Relationship Id="rId24" Type="http://schemas.openxmlformats.org/officeDocument/2006/relationships/customXml" Target="../ink/ink13.xml"/><Relationship Id="rId32" Type="http://schemas.openxmlformats.org/officeDocument/2006/relationships/customXml" Target="../ink/ink17.xml"/><Relationship Id="rId37" Type="http://schemas.openxmlformats.org/officeDocument/2006/relationships/image" Target="../media/image20.png"/><Relationship Id="rId40" Type="http://schemas.openxmlformats.org/officeDocument/2006/relationships/customXml" Target="../ink/ink21.xml"/><Relationship Id="rId45" Type="http://schemas.openxmlformats.org/officeDocument/2006/relationships/image" Target="../media/image24.png"/><Relationship Id="rId53" Type="http://schemas.openxmlformats.org/officeDocument/2006/relationships/image" Target="../media/image28.png"/><Relationship Id="rId5" Type="http://schemas.openxmlformats.org/officeDocument/2006/relationships/image" Target="../media/image4.png"/><Relationship Id="rId19" Type="http://schemas.openxmlformats.org/officeDocument/2006/relationships/image" Target="../media/image11.png"/><Relationship Id="rId4" Type="http://schemas.openxmlformats.org/officeDocument/2006/relationships/customXml" Target="../ink/ink3.xml"/><Relationship Id="rId9" Type="http://schemas.openxmlformats.org/officeDocument/2006/relationships/image" Target="../media/image6.png"/><Relationship Id="rId14" Type="http://schemas.openxmlformats.org/officeDocument/2006/relationships/customXml" Target="../ink/ink8.xml"/><Relationship Id="rId22" Type="http://schemas.openxmlformats.org/officeDocument/2006/relationships/customXml" Target="../ink/ink12.xml"/><Relationship Id="rId27" Type="http://schemas.openxmlformats.org/officeDocument/2006/relationships/image" Target="../media/image15.png"/><Relationship Id="rId30" Type="http://schemas.openxmlformats.org/officeDocument/2006/relationships/customXml" Target="../ink/ink16.xml"/><Relationship Id="rId35" Type="http://schemas.openxmlformats.org/officeDocument/2006/relationships/image" Target="../media/image19.png"/><Relationship Id="rId43" Type="http://schemas.openxmlformats.org/officeDocument/2006/relationships/image" Target="../media/image23.png"/><Relationship Id="rId48" Type="http://schemas.openxmlformats.org/officeDocument/2006/relationships/customXml" Target="../ink/ink25.xml"/><Relationship Id="rId56" Type="http://schemas.openxmlformats.org/officeDocument/2006/relationships/customXml" Target="../ink/ink29.xml"/><Relationship Id="rId8" Type="http://schemas.openxmlformats.org/officeDocument/2006/relationships/customXml" Target="../ink/ink5.xml"/><Relationship Id="rId51" Type="http://schemas.openxmlformats.org/officeDocument/2006/relationships/image" Target="../media/image27.png"/><Relationship Id="rId3" Type="http://schemas.openxmlformats.org/officeDocument/2006/relationships/image" Target="../media/image31.png"/><Relationship Id="rId12" Type="http://schemas.openxmlformats.org/officeDocument/2006/relationships/customXml" Target="../ink/ink7.xml"/><Relationship Id="rId17" Type="http://schemas.openxmlformats.org/officeDocument/2006/relationships/image" Target="../media/image10.png"/><Relationship Id="rId25" Type="http://schemas.openxmlformats.org/officeDocument/2006/relationships/image" Target="../media/image14.png"/><Relationship Id="rId33" Type="http://schemas.openxmlformats.org/officeDocument/2006/relationships/image" Target="../media/image18.png"/><Relationship Id="rId38" Type="http://schemas.openxmlformats.org/officeDocument/2006/relationships/customXml" Target="../ink/ink20.xml"/><Relationship Id="rId46" Type="http://schemas.openxmlformats.org/officeDocument/2006/relationships/customXml" Target="../ink/ink24.xml"/><Relationship Id="rId20" Type="http://schemas.openxmlformats.org/officeDocument/2006/relationships/customXml" Target="../ink/ink11.xml"/><Relationship Id="rId41" Type="http://schemas.openxmlformats.org/officeDocument/2006/relationships/image" Target="../media/image22.png"/><Relationship Id="rId54" Type="http://schemas.openxmlformats.org/officeDocument/2006/relationships/customXml" Target="../ink/ink28.xml"/><Relationship Id="rId1" Type="http://schemas.openxmlformats.org/officeDocument/2006/relationships/image" Target="../media/image3.png"/><Relationship Id="rId6" Type="http://schemas.openxmlformats.org/officeDocument/2006/relationships/customXml" Target="../ink/ink4.xml"/><Relationship Id="rId15" Type="http://schemas.openxmlformats.org/officeDocument/2006/relationships/image" Target="../media/image9.png"/><Relationship Id="rId23" Type="http://schemas.openxmlformats.org/officeDocument/2006/relationships/image" Target="../media/image13.png"/><Relationship Id="rId28" Type="http://schemas.openxmlformats.org/officeDocument/2006/relationships/customXml" Target="../ink/ink15.xml"/><Relationship Id="rId36" Type="http://schemas.openxmlformats.org/officeDocument/2006/relationships/customXml" Target="../ink/ink19.xml"/><Relationship Id="rId49" Type="http://schemas.openxmlformats.org/officeDocument/2006/relationships/image" Target="../media/image26.png"/><Relationship Id="rId57" Type="http://schemas.openxmlformats.org/officeDocument/2006/relationships/image" Target="../media/image30.png"/><Relationship Id="rId10" Type="http://schemas.openxmlformats.org/officeDocument/2006/relationships/customXml" Target="../ink/ink6.xml"/><Relationship Id="rId31" Type="http://schemas.openxmlformats.org/officeDocument/2006/relationships/image" Target="../media/image17.png"/><Relationship Id="rId44" Type="http://schemas.openxmlformats.org/officeDocument/2006/relationships/customXml" Target="../ink/ink23.xml"/><Relationship Id="rId52" Type="http://schemas.openxmlformats.org/officeDocument/2006/relationships/customXml" Target="../ink/ink27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632731</xdr:colOff>
      <xdr:row>4</xdr:row>
      <xdr:rowOff>122918</xdr:rowOff>
    </xdr:from>
    <xdr:to>
      <xdr:col>18</xdr:col>
      <xdr:colOff>470957</xdr:colOff>
      <xdr:row>19</xdr:row>
      <xdr:rowOff>76652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BC4242-D7B9-4B5D-933C-76787A41B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120195</xdr:colOff>
      <xdr:row>0</xdr:row>
      <xdr:rowOff>0</xdr:rowOff>
    </xdr:from>
    <xdr:to>
      <xdr:col>26</xdr:col>
      <xdr:colOff>131535</xdr:colOff>
      <xdr:row>35</xdr:row>
      <xdr:rowOff>178709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4562AC-4804-44A5-8F09-75AC06DF6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410481</xdr:colOff>
      <xdr:row>3</xdr:row>
      <xdr:rowOff>136071</xdr:rowOff>
    </xdr:from>
    <xdr:to>
      <xdr:col>34</xdr:col>
      <xdr:colOff>421821</xdr:colOff>
      <xdr:row>39</xdr:row>
      <xdr:rowOff>128816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8FAC27-F481-4A48-B239-A29572E57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70301</xdr:colOff>
      <xdr:row>11</xdr:row>
      <xdr:rowOff>111578</xdr:rowOff>
    </xdr:from>
    <xdr:to>
      <xdr:col>14</xdr:col>
      <xdr:colOff>235856</xdr:colOff>
      <xdr:row>36</xdr:row>
      <xdr:rowOff>9071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86C952-DE51-4C25-995D-E965F93A3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316561</xdr:colOff>
      <xdr:row>9</xdr:row>
      <xdr:rowOff>86721</xdr:rowOff>
    </xdr:from>
    <xdr:to>
      <xdr:col>22</xdr:col>
      <xdr:colOff>332041</xdr:colOff>
      <xdr:row>9</xdr:row>
      <xdr:rowOff>100401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92DDE5B2-C605-4EAE-A9A3-F2E65C5E50C0}"/>
                </a:ext>
              </a:extLst>
            </xdr14:cNvPr>
            <xdr14:cNvContentPartPr/>
          </xdr14:nvContentPartPr>
          <xdr14:nvPr macro=""/>
          <xdr14:xfrm>
            <a:off x="14817240" y="1760400"/>
            <a:ext cx="15480" cy="1368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92DDE5B2-C605-4EAE-A9A3-F2E65C5E50C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08240" y="1751400"/>
              <a:ext cx="33120" cy="31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179160</xdr:colOff>
      <xdr:row>17</xdr:row>
      <xdr:rowOff>832757</xdr:rowOff>
    </xdr:from>
    <xdr:to>
      <xdr:col>21</xdr:col>
      <xdr:colOff>179160</xdr:colOff>
      <xdr:row>32</xdr:row>
      <xdr:rowOff>115207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A5D9E9-574D-4980-B02D-8C4972FBD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508000</xdr:colOff>
      <xdr:row>2</xdr:row>
      <xdr:rowOff>118533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C60F4E-307C-4B18-B891-54C29B21A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2" y="5292"/>
          <a:ext cx="508000" cy="488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508000</xdr:colOff>
      <xdr:row>2</xdr:row>
      <xdr:rowOff>118533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5EB3F2-0854-477D-8024-E7B5F4271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4775"/>
          <a:ext cx="5080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508000</xdr:colOff>
      <xdr:row>2</xdr:row>
      <xdr:rowOff>118533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BF4F337A-3402-471B-96B8-A472F7FDE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4775"/>
          <a:ext cx="5080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104775</xdr:rowOff>
    </xdr:from>
    <xdr:to>
      <xdr:col>4</xdr:col>
      <xdr:colOff>508000</xdr:colOff>
      <xdr:row>3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79FFA5-5D79-4DCF-9A61-0B29B64C6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104775"/>
          <a:ext cx="5080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54429</xdr:colOff>
      <xdr:row>13</xdr:row>
      <xdr:rowOff>154215</xdr:rowOff>
    </xdr:from>
    <xdr:to>
      <xdr:col>11</xdr:col>
      <xdr:colOff>13607</xdr:colOff>
      <xdr:row>32</xdr:row>
      <xdr:rowOff>90716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CBBCA64F-6342-4C8C-BC1F-DC35DF62E11D}"/>
            </a:ext>
          </a:extLst>
        </xdr:cNvPr>
        <xdr:cNvGrpSpPr/>
      </xdr:nvGrpSpPr>
      <xdr:grpSpPr>
        <a:xfrm>
          <a:off x="54429" y="2571751"/>
          <a:ext cx="6613071" cy="3469822"/>
          <a:chOff x="0" y="146583"/>
          <a:chExt cx="12192000" cy="6234835"/>
        </a:xfrm>
      </xdr:grpSpPr>
      <xdr:pic>
        <xdr:nvPicPr>
          <xdr:cNvPr id="35" name="Picture 34">
            <a:extLst>
              <a:ext uri="{FF2B5EF4-FFF2-40B4-BE49-F238E27FC236}">
                <a16:creationId xmlns:a16="http://schemas.microsoft.com/office/drawing/2014/main" id="{7CB8A308-4474-4A94-9AAD-908691B2E9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476581"/>
            <a:ext cx="12192000" cy="5904837"/>
          </a:xfrm>
          <a:prstGeom prst="rect">
            <a:avLst/>
          </a:prstGeom>
        </xdr:spPr>
      </xdr:pic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2">
            <xdr14:nvContentPartPr>
              <xdr14:cNvPr id="36" name="Ink 35">
                <a:extLst>
                  <a:ext uri="{FF2B5EF4-FFF2-40B4-BE49-F238E27FC236}">
                    <a16:creationId xmlns:a16="http://schemas.microsoft.com/office/drawing/2014/main" id="{BF80673D-0324-47DA-B500-03751F06C680}"/>
                  </a:ext>
                </a:extLst>
              </xdr14:cNvPr>
              <xdr14:cNvContentPartPr/>
            </xdr14:nvContentPartPr>
            <xdr14:nvPr macro=""/>
            <xdr14:xfrm>
              <a:off x="2248733" y="5486553"/>
              <a:ext cx="96840" cy="106920"/>
            </xdr14:xfrm>
          </xdr14:contentPart>
        </mc:Choice>
        <mc:Fallback xmlns="">
          <xdr:pic>
            <xdr:nvPicPr>
              <xdr:cNvPr id="36" name="Ink 35">
                <a:extLst>
                  <a:ext uri="{FF2B5EF4-FFF2-40B4-BE49-F238E27FC236}">
                    <a16:creationId xmlns:a16="http://schemas.microsoft.com/office/drawing/2014/main" id="{BF80673D-0324-47DA-B500-03751F06C680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3"/>
              <a:stretch>
                <a:fillRect/>
              </a:stretch>
            </xdr:blipFill>
            <xdr:spPr>
              <a:xfrm>
                <a:off x="2215569" y="5454348"/>
                <a:ext cx="162505" cy="170686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4">
            <xdr14:nvContentPartPr>
              <xdr14:cNvPr id="37" name="Ink 36">
                <a:extLst>
                  <a:ext uri="{FF2B5EF4-FFF2-40B4-BE49-F238E27FC236}">
                    <a16:creationId xmlns:a16="http://schemas.microsoft.com/office/drawing/2014/main" id="{56294B72-2636-49A6-8175-3C81F4A1292D}"/>
                  </a:ext>
                </a:extLst>
              </xdr14:cNvPr>
              <xdr14:cNvContentPartPr/>
            </xdr14:nvContentPartPr>
            <xdr14:nvPr macro=""/>
            <xdr14:xfrm>
              <a:off x="2168453" y="5078673"/>
              <a:ext cx="104760" cy="140040"/>
            </xdr14:xfrm>
          </xdr14:contentPart>
        </mc:Choice>
        <mc:Fallback xmlns="">
          <xdr:pic>
            <xdr:nvPicPr>
              <xdr:cNvPr id="37" name="Ink 36">
                <a:extLst>
                  <a:ext uri="{FF2B5EF4-FFF2-40B4-BE49-F238E27FC236}">
                    <a16:creationId xmlns:a16="http://schemas.microsoft.com/office/drawing/2014/main" id="{56294B72-2636-49A6-8175-3C81F4A1292D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5"/>
              <a:stretch>
                <a:fillRect/>
              </a:stretch>
            </xdr:blipFill>
            <xdr:spPr>
              <a:xfrm>
                <a:off x="2135301" y="5046406"/>
                <a:ext cx="170401" cy="203929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6">
            <xdr14:nvContentPartPr>
              <xdr14:cNvPr id="38" name="Ink 37">
                <a:extLst>
                  <a:ext uri="{FF2B5EF4-FFF2-40B4-BE49-F238E27FC236}">
                    <a16:creationId xmlns:a16="http://schemas.microsoft.com/office/drawing/2014/main" id="{CB0343DF-B929-4D00-8786-E7D8FD6894F3}"/>
                  </a:ext>
                </a:extLst>
              </xdr14:cNvPr>
              <xdr14:cNvContentPartPr/>
            </xdr14:nvContentPartPr>
            <xdr14:nvPr macro=""/>
            <xdr14:xfrm>
              <a:off x="4303973" y="4569273"/>
              <a:ext cx="151920" cy="166320"/>
            </xdr14:xfrm>
          </xdr14:contentPart>
        </mc:Choice>
        <mc:Fallback xmlns="">
          <xdr:pic>
            <xdr:nvPicPr>
              <xdr:cNvPr id="38" name="Ink 37">
                <a:extLst>
                  <a:ext uri="{FF2B5EF4-FFF2-40B4-BE49-F238E27FC236}">
                    <a16:creationId xmlns:a16="http://schemas.microsoft.com/office/drawing/2014/main" id="{CB0343DF-B929-4D00-8786-E7D8FD6894F3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7"/>
              <a:stretch>
                <a:fillRect/>
              </a:stretch>
            </xdr:blipFill>
            <xdr:spPr>
              <a:xfrm>
                <a:off x="4270947" y="4536915"/>
                <a:ext cx="217312" cy="230389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8">
            <xdr14:nvContentPartPr>
              <xdr14:cNvPr id="39" name="Ink 38">
                <a:extLst>
                  <a:ext uri="{FF2B5EF4-FFF2-40B4-BE49-F238E27FC236}">
                    <a16:creationId xmlns:a16="http://schemas.microsoft.com/office/drawing/2014/main" id="{01E378C2-C073-4AAF-BD07-AE3C94BDED5B}"/>
                  </a:ext>
                </a:extLst>
              </xdr14:cNvPr>
              <xdr14:cNvContentPartPr/>
            </xdr14:nvContentPartPr>
            <xdr14:nvPr macro=""/>
            <xdr14:xfrm>
              <a:off x="4549133" y="4566393"/>
              <a:ext cx="97920" cy="145080"/>
            </xdr14:xfrm>
          </xdr14:contentPart>
        </mc:Choice>
        <mc:Fallback xmlns="">
          <xdr:pic>
            <xdr:nvPicPr>
              <xdr:cNvPr id="39" name="Ink 38">
                <a:extLst>
                  <a:ext uri="{FF2B5EF4-FFF2-40B4-BE49-F238E27FC236}">
                    <a16:creationId xmlns:a16="http://schemas.microsoft.com/office/drawing/2014/main" id="{01E378C2-C073-4AAF-BD07-AE3C94BDED5B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9"/>
              <a:stretch>
                <a:fillRect/>
              </a:stretch>
            </xdr:blipFill>
            <xdr:spPr>
              <a:xfrm>
                <a:off x="4516052" y="4534009"/>
                <a:ext cx="163421" cy="20920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0">
            <xdr14:nvContentPartPr>
              <xdr14:cNvPr id="40" name="Ink 39">
                <a:extLst>
                  <a:ext uri="{FF2B5EF4-FFF2-40B4-BE49-F238E27FC236}">
                    <a16:creationId xmlns:a16="http://schemas.microsoft.com/office/drawing/2014/main" id="{51FB006A-3E37-4187-A26E-42168D40E559}"/>
                  </a:ext>
                </a:extLst>
              </xdr14:cNvPr>
              <xdr14:cNvContentPartPr/>
            </xdr14:nvContentPartPr>
            <xdr14:nvPr macro=""/>
            <xdr14:xfrm>
              <a:off x="4306493" y="3811113"/>
              <a:ext cx="15120" cy="186480"/>
            </xdr14:xfrm>
          </xdr14:contentPart>
        </mc:Choice>
        <mc:Fallback xmlns="">
          <xdr:pic>
            <xdr:nvPicPr>
              <xdr:cNvPr id="40" name="Ink 39">
                <a:extLst>
                  <a:ext uri="{FF2B5EF4-FFF2-40B4-BE49-F238E27FC236}">
                    <a16:creationId xmlns:a16="http://schemas.microsoft.com/office/drawing/2014/main" id="{51FB006A-3E37-4187-A26E-42168D40E559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11"/>
              <a:stretch>
                <a:fillRect/>
              </a:stretch>
            </xdr:blipFill>
            <xdr:spPr>
              <a:xfrm>
                <a:off x="4273623" y="3778850"/>
                <a:ext cx="80202" cy="250361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2">
            <xdr14:nvContentPartPr>
              <xdr14:cNvPr id="41" name="Ink 40">
                <a:extLst>
                  <a:ext uri="{FF2B5EF4-FFF2-40B4-BE49-F238E27FC236}">
                    <a16:creationId xmlns:a16="http://schemas.microsoft.com/office/drawing/2014/main" id="{C8C5C4F7-34E9-40BF-A8ED-833B3AE0CDFD}"/>
                  </a:ext>
                </a:extLst>
              </xdr14:cNvPr>
              <xdr14:cNvContentPartPr/>
            </xdr14:nvContentPartPr>
            <xdr14:nvPr macro=""/>
            <xdr14:xfrm>
              <a:off x="4403693" y="3772233"/>
              <a:ext cx="139320" cy="207360"/>
            </xdr14:xfrm>
          </xdr14:contentPart>
        </mc:Choice>
        <mc:Fallback xmlns="">
          <xdr:pic>
            <xdr:nvPicPr>
              <xdr:cNvPr id="41" name="Ink 40">
                <a:extLst>
                  <a:ext uri="{FF2B5EF4-FFF2-40B4-BE49-F238E27FC236}">
                    <a16:creationId xmlns:a16="http://schemas.microsoft.com/office/drawing/2014/main" id="{C8C5C4F7-34E9-40BF-A8ED-833B3AE0CDFD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13"/>
              <a:stretch>
                <a:fillRect/>
              </a:stretch>
            </xdr:blipFill>
            <xdr:spPr>
              <a:xfrm>
                <a:off x="4370522" y="3739934"/>
                <a:ext cx="204999" cy="271312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4">
            <xdr14:nvContentPartPr>
              <xdr14:cNvPr id="42" name="Ink 41">
                <a:extLst>
                  <a:ext uri="{FF2B5EF4-FFF2-40B4-BE49-F238E27FC236}">
                    <a16:creationId xmlns:a16="http://schemas.microsoft.com/office/drawing/2014/main" id="{90DEC7A6-8AEB-4F80-A3A5-24AD25F276E2}"/>
                  </a:ext>
                </a:extLst>
              </xdr14:cNvPr>
              <xdr14:cNvContentPartPr/>
            </xdr14:nvContentPartPr>
            <xdr14:nvPr macro=""/>
            <xdr14:xfrm>
              <a:off x="4321253" y="5324193"/>
              <a:ext cx="31320" cy="165240"/>
            </xdr14:xfrm>
          </xdr14:contentPart>
        </mc:Choice>
        <mc:Fallback xmlns="">
          <xdr:pic>
            <xdr:nvPicPr>
              <xdr:cNvPr id="42" name="Ink 41">
                <a:extLst>
                  <a:ext uri="{FF2B5EF4-FFF2-40B4-BE49-F238E27FC236}">
                    <a16:creationId xmlns:a16="http://schemas.microsoft.com/office/drawing/2014/main" id="{90DEC7A6-8AEB-4F80-A3A5-24AD25F276E2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15"/>
              <a:stretch>
                <a:fillRect/>
              </a:stretch>
            </xdr:blipFill>
            <xdr:spPr>
              <a:xfrm>
                <a:off x="4288628" y="5291920"/>
                <a:ext cx="95918" cy="229141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6">
            <xdr14:nvContentPartPr>
              <xdr14:cNvPr id="43" name="Ink 42">
                <a:extLst>
                  <a:ext uri="{FF2B5EF4-FFF2-40B4-BE49-F238E27FC236}">
                    <a16:creationId xmlns:a16="http://schemas.microsoft.com/office/drawing/2014/main" id="{DD011AD4-F7D4-4722-B84A-8AABF0009770}"/>
                  </a:ext>
                </a:extLst>
              </xdr14:cNvPr>
              <xdr14:cNvContentPartPr/>
            </xdr14:nvContentPartPr>
            <xdr14:nvPr macro=""/>
            <xdr14:xfrm>
              <a:off x="4428893" y="5265153"/>
              <a:ext cx="135360" cy="213840"/>
            </xdr14:xfrm>
          </xdr14:contentPart>
        </mc:Choice>
        <mc:Fallback xmlns="">
          <xdr:pic>
            <xdr:nvPicPr>
              <xdr:cNvPr id="43" name="Ink 42">
                <a:extLst>
                  <a:ext uri="{FF2B5EF4-FFF2-40B4-BE49-F238E27FC236}">
                    <a16:creationId xmlns:a16="http://schemas.microsoft.com/office/drawing/2014/main" id="{DD011AD4-F7D4-4722-B84A-8AABF0009770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17"/>
              <a:stretch>
                <a:fillRect/>
              </a:stretch>
            </xdr:blipFill>
            <xdr:spPr>
              <a:xfrm>
                <a:off x="4395717" y="5232851"/>
                <a:ext cx="201049" cy="277798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8">
            <xdr14:nvContentPartPr>
              <xdr14:cNvPr id="44" name="Ink 43">
                <a:extLst>
                  <a:ext uri="{FF2B5EF4-FFF2-40B4-BE49-F238E27FC236}">
                    <a16:creationId xmlns:a16="http://schemas.microsoft.com/office/drawing/2014/main" id="{A2A9A766-5020-4570-B9C0-C9E3276FDC6C}"/>
                  </a:ext>
                </a:extLst>
              </xdr14:cNvPr>
              <xdr14:cNvContentPartPr/>
            </xdr14:nvContentPartPr>
            <xdr14:nvPr macro=""/>
            <xdr14:xfrm>
              <a:off x="3283373" y="3885993"/>
              <a:ext cx="145800" cy="237600"/>
            </xdr14:xfrm>
          </xdr14:contentPart>
        </mc:Choice>
        <mc:Fallback xmlns="">
          <xdr:pic>
            <xdr:nvPicPr>
              <xdr:cNvPr id="44" name="Ink 43">
                <a:extLst>
                  <a:ext uri="{FF2B5EF4-FFF2-40B4-BE49-F238E27FC236}">
                    <a16:creationId xmlns:a16="http://schemas.microsoft.com/office/drawing/2014/main" id="{A2A9A766-5020-4570-B9C0-C9E3276FDC6C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19"/>
              <a:stretch>
                <a:fillRect/>
              </a:stretch>
            </xdr:blipFill>
            <xdr:spPr>
              <a:xfrm>
                <a:off x="3250387" y="3853710"/>
                <a:ext cx="211113" cy="30152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20">
            <xdr14:nvContentPartPr>
              <xdr14:cNvPr id="45" name="Ink 44">
                <a:extLst>
                  <a:ext uri="{FF2B5EF4-FFF2-40B4-BE49-F238E27FC236}">
                    <a16:creationId xmlns:a16="http://schemas.microsoft.com/office/drawing/2014/main" id="{AB2FEB4C-62DE-40BE-A275-9F8AFFC8F5C5}"/>
                  </a:ext>
                </a:extLst>
              </xdr14:cNvPr>
              <xdr14:cNvContentPartPr/>
            </xdr14:nvContentPartPr>
            <xdr14:nvPr macro=""/>
            <xdr14:xfrm>
              <a:off x="2950373" y="3955833"/>
              <a:ext cx="250920" cy="165240"/>
            </xdr14:xfrm>
          </xdr14:contentPart>
        </mc:Choice>
        <mc:Fallback xmlns="">
          <xdr:pic>
            <xdr:nvPicPr>
              <xdr:cNvPr id="45" name="Ink 44">
                <a:extLst>
                  <a:ext uri="{FF2B5EF4-FFF2-40B4-BE49-F238E27FC236}">
                    <a16:creationId xmlns:a16="http://schemas.microsoft.com/office/drawing/2014/main" id="{AB2FEB4C-62DE-40BE-A275-9F8AFFC8F5C5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1"/>
              <a:stretch>
                <a:fillRect/>
              </a:stretch>
            </xdr:blipFill>
            <xdr:spPr>
              <a:xfrm>
                <a:off x="2917270" y="3923560"/>
                <a:ext cx="316464" cy="229141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22">
            <xdr14:nvContentPartPr>
              <xdr14:cNvPr id="46" name="Ink 45">
                <a:extLst>
                  <a:ext uri="{FF2B5EF4-FFF2-40B4-BE49-F238E27FC236}">
                    <a16:creationId xmlns:a16="http://schemas.microsoft.com/office/drawing/2014/main" id="{DC3696D7-45CD-43A6-B803-659CCBDDC0A0}"/>
                  </a:ext>
                </a:extLst>
              </xdr14:cNvPr>
              <xdr14:cNvContentPartPr/>
            </xdr14:nvContentPartPr>
            <xdr14:nvPr macro=""/>
            <xdr14:xfrm>
              <a:off x="3229733" y="3059433"/>
              <a:ext cx="181800" cy="253800"/>
            </xdr14:xfrm>
          </xdr14:contentPart>
        </mc:Choice>
        <mc:Fallback xmlns="">
          <xdr:pic>
            <xdr:nvPicPr>
              <xdr:cNvPr id="46" name="Ink 45">
                <a:extLst>
                  <a:ext uri="{FF2B5EF4-FFF2-40B4-BE49-F238E27FC236}">
                    <a16:creationId xmlns:a16="http://schemas.microsoft.com/office/drawing/2014/main" id="{DC3696D7-45CD-43A6-B803-659CCBDDC0A0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3"/>
              <a:stretch>
                <a:fillRect/>
              </a:stretch>
            </xdr:blipFill>
            <xdr:spPr>
              <a:xfrm>
                <a:off x="3196558" y="3027143"/>
                <a:ext cx="247487" cy="317734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24">
            <xdr14:nvContentPartPr>
              <xdr14:cNvPr id="47" name="Ink 46">
                <a:extLst>
                  <a:ext uri="{FF2B5EF4-FFF2-40B4-BE49-F238E27FC236}">
                    <a16:creationId xmlns:a16="http://schemas.microsoft.com/office/drawing/2014/main" id="{48243343-976B-4367-A331-494B1A6711BD}"/>
                  </a:ext>
                </a:extLst>
              </xdr14:cNvPr>
              <xdr14:cNvContentPartPr/>
            </xdr14:nvContentPartPr>
            <xdr14:nvPr macro=""/>
            <xdr14:xfrm>
              <a:off x="2877653" y="3157713"/>
              <a:ext cx="275400" cy="255960"/>
            </xdr14:xfrm>
          </xdr14:contentPart>
        </mc:Choice>
        <mc:Fallback xmlns="">
          <xdr:pic>
            <xdr:nvPicPr>
              <xdr:cNvPr id="47" name="Ink 46">
                <a:extLst>
                  <a:ext uri="{FF2B5EF4-FFF2-40B4-BE49-F238E27FC236}">
                    <a16:creationId xmlns:a16="http://schemas.microsoft.com/office/drawing/2014/main" id="{48243343-976B-4367-A331-494B1A6711BD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5"/>
              <a:stretch>
                <a:fillRect/>
              </a:stretch>
            </xdr:blipFill>
            <xdr:spPr>
              <a:xfrm>
                <a:off x="2844472" y="3125395"/>
                <a:ext cx="341098" cy="31995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26">
            <xdr14:nvContentPartPr>
              <xdr14:cNvPr id="48" name="Ink 47">
                <a:extLst>
                  <a:ext uri="{FF2B5EF4-FFF2-40B4-BE49-F238E27FC236}">
                    <a16:creationId xmlns:a16="http://schemas.microsoft.com/office/drawing/2014/main" id="{8B042F17-EFF1-4E8F-93A4-71D7D989D323}"/>
                  </a:ext>
                </a:extLst>
              </xdr14:cNvPr>
              <xdr14:cNvContentPartPr/>
            </xdr14:nvContentPartPr>
            <xdr14:nvPr macro=""/>
            <xdr14:xfrm>
              <a:off x="2869373" y="4564233"/>
              <a:ext cx="626040" cy="392040"/>
            </xdr14:xfrm>
          </xdr14:contentPart>
        </mc:Choice>
        <mc:Fallback xmlns="">
          <xdr:pic>
            <xdr:nvPicPr>
              <xdr:cNvPr id="48" name="Ink 47">
                <a:extLst>
                  <a:ext uri="{FF2B5EF4-FFF2-40B4-BE49-F238E27FC236}">
                    <a16:creationId xmlns:a16="http://schemas.microsoft.com/office/drawing/2014/main" id="{8B042F17-EFF1-4E8F-93A4-71D7D989D323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7"/>
              <a:stretch>
                <a:fillRect/>
              </a:stretch>
            </xdr:blipFill>
            <xdr:spPr>
              <a:xfrm>
                <a:off x="2836179" y="4531886"/>
                <a:ext cx="691764" cy="456086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28">
            <xdr14:nvContentPartPr>
              <xdr14:cNvPr id="49" name="Ink 48">
                <a:extLst>
                  <a:ext uri="{FF2B5EF4-FFF2-40B4-BE49-F238E27FC236}">
                    <a16:creationId xmlns:a16="http://schemas.microsoft.com/office/drawing/2014/main" id="{3737EAF3-C94A-4590-A9E1-D0B275298E96}"/>
                  </a:ext>
                </a:extLst>
              </xdr14:cNvPr>
              <xdr14:cNvContentPartPr/>
            </xdr14:nvContentPartPr>
            <xdr14:nvPr macro=""/>
            <xdr14:xfrm>
              <a:off x="3236573" y="5419233"/>
              <a:ext cx="210960" cy="199440"/>
            </xdr14:xfrm>
          </xdr14:contentPart>
        </mc:Choice>
        <mc:Fallback xmlns="">
          <xdr:pic>
            <xdr:nvPicPr>
              <xdr:cNvPr id="49" name="Ink 48">
                <a:extLst>
                  <a:ext uri="{FF2B5EF4-FFF2-40B4-BE49-F238E27FC236}">
                    <a16:creationId xmlns:a16="http://schemas.microsoft.com/office/drawing/2014/main" id="{3737EAF3-C94A-4590-A9E1-D0B275298E96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9"/>
              <a:stretch>
                <a:fillRect/>
              </a:stretch>
            </xdr:blipFill>
            <xdr:spPr>
              <a:xfrm>
                <a:off x="3203507" y="5386961"/>
                <a:ext cx="276430" cy="263338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30">
            <xdr14:nvContentPartPr>
              <xdr14:cNvPr id="50" name="Ink 49">
                <a:extLst>
                  <a:ext uri="{FF2B5EF4-FFF2-40B4-BE49-F238E27FC236}">
                    <a16:creationId xmlns:a16="http://schemas.microsoft.com/office/drawing/2014/main" id="{5636C12F-B0BA-48F0-BF5F-3C880C48EDCA}"/>
                  </a:ext>
                </a:extLst>
              </xdr14:cNvPr>
              <xdr14:cNvContentPartPr/>
            </xdr14:nvContentPartPr>
            <xdr14:nvPr macro=""/>
            <xdr14:xfrm>
              <a:off x="2964413" y="5525073"/>
              <a:ext cx="203040" cy="146520"/>
            </xdr14:xfrm>
          </xdr14:contentPart>
        </mc:Choice>
        <mc:Fallback xmlns="">
          <xdr:pic>
            <xdr:nvPicPr>
              <xdr:cNvPr id="50" name="Ink 49">
                <a:extLst>
                  <a:ext uri="{FF2B5EF4-FFF2-40B4-BE49-F238E27FC236}">
                    <a16:creationId xmlns:a16="http://schemas.microsoft.com/office/drawing/2014/main" id="{5636C12F-B0BA-48F0-BF5F-3C880C48EDCA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31"/>
              <a:stretch>
                <a:fillRect/>
              </a:stretch>
            </xdr:blipFill>
            <xdr:spPr>
              <a:xfrm>
                <a:off x="2931237" y="5492800"/>
                <a:ext cx="268729" cy="210421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32">
            <xdr14:nvContentPartPr>
              <xdr14:cNvPr id="51" name="Ink 50">
                <a:extLst>
                  <a:ext uri="{FF2B5EF4-FFF2-40B4-BE49-F238E27FC236}">
                    <a16:creationId xmlns:a16="http://schemas.microsoft.com/office/drawing/2014/main" id="{1116E2CD-8DD6-4FBF-8C7A-41EA087097E1}"/>
                  </a:ext>
                </a:extLst>
              </xdr14:cNvPr>
              <xdr14:cNvContentPartPr/>
            </xdr14:nvContentPartPr>
            <xdr14:nvPr macro=""/>
            <xdr14:xfrm>
              <a:off x="5464253" y="4747473"/>
              <a:ext cx="224280" cy="177120"/>
            </xdr14:xfrm>
          </xdr14:contentPart>
        </mc:Choice>
        <mc:Fallback xmlns="">
          <xdr:pic>
            <xdr:nvPicPr>
              <xdr:cNvPr id="51" name="Ink 50">
                <a:extLst>
                  <a:ext uri="{FF2B5EF4-FFF2-40B4-BE49-F238E27FC236}">
                    <a16:creationId xmlns:a16="http://schemas.microsoft.com/office/drawing/2014/main" id="{1116E2CD-8DD6-4FBF-8C7A-41EA087097E1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33"/>
              <a:stretch>
                <a:fillRect/>
              </a:stretch>
            </xdr:blipFill>
            <xdr:spPr>
              <a:xfrm>
                <a:off x="5431173" y="4715152"/>
                <a:ext cx="289778" cy="241116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34">
            <xdr14:nvContentPartPr>
              <xdr14:cNvPr id="52" name="Ink 51">
                <a:extLst>
                  <a:ext uri="{FF2B5EF4-FFF2-40B4-BE49-F238E27FC236}">
                    <a16:creationId xmlns:a16="http://schemas.microsoft.com/office/drawing/2014/main" id="{8547B5F8-FBB4-434D-88E0-CBCCFEE16C58}"/>
                  </a:ext>
                </a:extLst>
              </xdr14:cNvPr>
              <xdr14:cNvContentPartPr/>
            </xdr14:nvContentPartPr>
            <xdr14:nvPr macro=""/>
            <xdr14:xfrm>
              <a:off x="5552093" y="5541993"/>
              <a:ext cx="317520" cy="186840"/>
            </xdr14:xfrm>
          </xdr14:contentPart>
        </mc:Choice>
        <mc:Fallback xmlns="">
          <xdr:pic>
            <xdr:nvPicPr>
              <xdr:cNvPr id="52" name="Ink 51">
                <a:extLst>
                  <a:ext uri="{FF2B5EF4-FFF2-40B4-BE49-F238E27FC236}">
                    <a16:creationId xmlns:a16="http://schemas.microsoft.com/office/drawing/2014/main" id="{8547B5F8-FBB4-434D-88E0-CBCCFEE16C58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35"/>
              <a:stretch>
                <a:fillRect/>
              </a:stretch>
            </xdr:blipFill>
            <xdr:spPr>
              <a:xfrm>
                <a:off x="5518880" y="5509668"/>
                <a:ext cx="383283" cy="250844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36">
            <xdr14:nvContentPartPr>
              <xdr14:cNvPr id="53" name="Ink 52">
                <a:extLst>
                  <a:ext uri="{FF2B5EF4-FFF2-40B4-BE49-F238E27FC236}">
                    <a16:creationId xmlns:a16="http://schemas.microsoft.com/office/drawing/2014/main" id="{25AB1AB5-FA5A-4550-A732-6CDF0583B545}"/>
                  </a:ext>
                </a:extLst>
              </xdr14:cNvPr>
              <xdr14:cNvContentPartPr/>
            </xdr14:nvContentPartPr>
            <xdr14:nvPr macro=""/>
            <xdr14:xfrm>
              <a:off x="5508173" y="5155713"/>
              <a:ext cx="252000" cy="193680"/>
            </xdr14:xfrm>
          </xdr14:contentPart>
        </mc:Choice>
        <mc:Fallback xmlns="">
          <xdr:pic>
            <xdr:nvPicPr>
              <xdr:cNvPr id="53" name="Ink 52">
                <a:extLst>
                  <a:ext uri="{FF2B5EF4-FFF2-40B4-BE49-F238E27FC236}">
                    <a16:creationId xmlns:a16="http://schemas.microsoft.com/office/drawing/2014/main" id="{25AB1AB5-FA5A-4550-A732-6CDF0583B545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37"/>
              <a:stretch>
                <a:fillRect/>
              </a:stretch>
            </xdr:blipFill>
            <xdr:spPr>
              <a:xfrm>
                <a:off x="5475015" y="5123325"/>
                <a:ext cx="317653" cy="257808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38">
            <xdr14:nvContentPartPr>
              <xdr14:cNvPr id="54" name="Ink 53">
                <a:extLst>
                  <a:ext uri="{FF2B5EF4-FFF2-40B4-BE49-F238E27FC236}">
                    <a16:creationId xmlns:a16="http://schemas.microsoft.com/office/drawing/2014/main" id="{9F2C914E-D8CA-4CBC-84AE-2A78B8398355}"/>
                  </a:ext>
                </a:extLst>
              </xdr14:cNvPr>
              <xdr14:cNvContentPartPr/>
            </xdr14:nvContentPartPr>
            <xdr14:nvPr macro=""/>
            <xdr14:xfrm>
              <a:off x="2301653" y="1732473"/>
              <a:ext cx="217800" cy="384120"/>
            </xdr14:xfrm>
          </xdr14:contentPart>
        </mc:Choice>
        <mc:Fallback xmlns="">
          <xdr:pic>
            <xdr:nvPicPr>
              <xdr:cNvPr id="54" name="Ink 53">
                <a:extLst>
                  <a:ext uri="{FF2B5EF4-FFF2-40B4-BE49-F238E27FC236}">
                    <a16:creationId xmlns:a16="http://schemas.microsoft.com/office/drawing/2014/main" id="{9F2C914E-D8CA-4CBC-84AE-2A78B8398355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39"/>
              <a:stretch>
                <a:fillRect/>
              </a:stretch>
            </xdr:blipFill>
            <xdr:spPr>
              <a:xfrm>
                <a:off x="2268452" y="1700194"/>
                <a:ext cx="283538" cy="448032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40">
            <xdr14:nvContentPartPr>
              <xdr14:cNvPr id="55" name="Ink 54">
                <a:extLst>
                  <a:ext uri="{FF2B5EF4-FFF2-40B4-BE49-F238E27FC236}">
                    <a16:creationId xmlns:a16="http://schemas.microsoft.com/office/drawing/2014/main" id="{96D38503-0F7A-4253-BB18-A92E9C1649C7}"/>
                  </a:ext>
                </a:extLst>
              </xdr14:cNvPr>
              <xdr14:cNvContentPartPr/>
            </xdr14:nvContentPartPr>
            <xdr14:nvPr macro=""/>
            <xdr14:xfrm>
              <a:off x="4217933" y="2337633"/>
              <a:ext cx="316080" cy="231120"/>
            </xdr14:xfrm>
          </xdr14:contentPart>
        </mc:Choice>
        <mc:Fallback xmlns="">
          <xdr:pic>
            <xdr:nvPicPr>
              <xdr:cNvPr id="55" name="Ink 54">
                <a:extLst>
                  <a:ext uri="{FF2B5EF4-FFF2-40B4-BE49-F238E27FC236}">
                    <a16:creationId xmlns:a16="http://schemas.microsoft.com/office/drawing/2014/main" id="{96D38503-0F7A-4253-BB18-A92E9C1649C7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41"/>
              <a:stretch>
                <a:fillRect/>
              </a:stretch>
            </xdr:blipFill>
            <xdr:spPr>
              <a:xfrm>
                <a:off x="4184801" y="2305354"/>
                <a:ext cx="381682" cy="295033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42">
            <xdr14:nvContentPartPr>
              <xdr14:cNvPr id="56" name="Ink 55">
                <a:extLst>
                  <a:ext uri="{FF2B5EF4-FFF2-40B4-BE49-F238E27FC236}">
                    <a16:creationId xmlns:a16="http://schemas.microsoft.com/office/drawing/2014/main" id="{96A98712-37BC-4ADE-B09F-9A3472802EBC}"/>
                  </a:ext>
                </a:extLst>
              </xdr14:cNvPr>
              <xdr14:cNvContentPartPr/>
            </xdr14:nvContentPartPr>
            <xdr14:nvPr macro=""/>
            <xdr14:xfrm>
              <a:off x="1508213" y="2017593"/>
              <a:ext cx="675360" cy="478440"/>
            </xdr14:xfrm>
          </xdr14:contentPart>
        </mc:Choice>
        <mc:Fallback xmlns="">
          <xdr:pic>
            <xdr:nvPicPr>
              <xdr:cNvPr id="56" name="Ink 55">
                <a:extLst>
                  <a:ext uri="{FF2B5EF4-FFF2-40B4-BE49-F238E27FC236}">
                    <a16:creationId xmlns:a16="http://schemas.microsoft.com/office/drawing/2014/main" id="{96A98712-37BC-4ADE-B09F-9A3472802EBC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43"/>
              <a:stretch>
                <a:fillRect/>
              </a:stretch>
            </xdr:blipFill>
            <xdr:spPr>
              <a:xfrm>
                <a:off x="1475042" y="1985310"/>
                <a:ext cx="741038" cy="542361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44">
            <xdr14:nvContentPartPr>
              <xdr14:cNvPr id="57" name="Ink 56">
                <a:extLst>
                  <a:ext uri="{FF2B5EF4-FFF2-40B4-BE49-F238E27FC236}">
                    <a16:creationId xmlns:a16="http://schemas.microsoft.com/office/drawing/2014/main" id="{FFE61DCD-7A6A-48DC-9229-6E8E22A53A57}"/>
                  </a:ext>
                </a:extLst>
              </xdr14:cNvPr>
              <xdr14:cNvContentPartPr/>
            </xdr14:nvContentPartPr>
            <xdr14:nvPr macro=""/>
            <xdr14:xfrm>
              <a:off x="5517063" y="375183"/>
              <a:ext cx="203760" cy="12960"/>
            </xdr14:xfrm>
          </xdr14:contentPart>
        </mc:Choice>
        <mc:Fallback xmlns="">
          <xdr:pic>
            <xdr:nvPicPr>
              <xdr:cNvPr id="57" name="Ink 56">
                <a:extLst>
                  <a:ext uri="{FF2B5EF4-FFF2-40B4-BE49-F238E27FC236}">
                    <a16:creationId xmlns:a16="http://schemas.microsoft.com/office/drawing/2014/main" id="{FFE61DCD-7A6A-48DC-9229-6E8E22A53A57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45"/>
              <a:stretch>
                <a:fillRect/>
              </a:stretch>
            </xdr:blipFill>
            <xdr:spPr>
              <a:xfrm>
                <a:off x="5483877" y="342783"/>
                <a:ext cx="269468" cy="77112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46">
            <xdr14:nvContentPartPr>
              <xdr14:cNvPr id="58" name="Ink 57">
                <a:extLst>
                  <a:ext uri="{FF2B5EF4-FFF2-40B4-BE49-F238E27FC236}">
                    <a16:creationId xmlns:a16="http://schemas.microsoft.com/office/drawing/2014/main" id="{B7B9C7C0-BE4D-478D-B67C-18C675FEE9F3}"/>
                  </a:ext>
                </a:extLst>
              </xdr14:cNvPr>
              <xdr14:cNvContentPartPr/>
            </xdr14:nvContentPartPr>
            <xdr14:nvPr macro=""/>
            <xdr14:xfrm>
              <a:off x="5513103" y="493263"/>
              <a:ext cx="228240" cy="17640"/>
            </xdr14:xfrm>
          </xdr14:contentPart>
        </mc:Choice>
        <mc:Fallback xmlns="">
          <xdr:pic>
            <xdr:nvPicPr>
              <xdr:cNvPr id="58" name="Ink 57">
                <a:extLst>
                  <a:ext uri="{FF2B5EF4-FFF2-40B4-BE49-F238E27FC236}">
                    <a16:creationId xmlns:a16="http://schemas.microsoft.com/office/drawing/2014/main" id="{B7B9C7C0-BE4D-478D-B67C-18C675FEE9F3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47"/>
              <a:stretch>
                <a:fillRect/>
              </a:stretch>
            </xdr:blipFill>
            <xdr:spPr>
              <a:xfrm>
                <a:off x="5479929" y="461763"/>
                <a:ext cx="293925" cy="8001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48">
            <xdr14:nvContentPartPr>
              <xdr14:cNvPr id="59" name="Ink 58">
                <a:extLst>
                  <a:ext uri="{FF2B5EF4-FFF2-40B4-BE49-F238E27FC236}">
                    <a16:creationId xmlns:a16="http://schemas.microsoft.com/office/drawing/2014/main" id="{4AF33C96-E8EE-445F-9BD8-15FB192AD035}"/>
                  </a:ext>
                </a:extLst>
              </xdr14:cNvPr>
              <xdr14:cNvContentPartPr/>
            </xdr14:nvContentPartPr>
            <xdr14:nvPr macro=""/>
            <xdr14:xfrm>
              <a:off x="4916223" y="211383"/>
              <a:ext cx="489240" cy="372600"/>
            </xdr14:xfrm>
          </xdr14:contentPart>
        </mc:Choice>
        <mc:Fallback xmlns="">
          <xdr:pic>
            <xdr:nvPicPr>
              <xdr:cNvPr id="59" name="Ink 58">
                <a:extLst>
                  <a:ext uri="{FF2B5EF4-FFF2-40B4-BE49-F238E27FC236}">
                    <a16:creationId xmlns:a16="http://schemas.microsoft.com/office/drawing/2014/main" id="{4AF33C96-E8EE-445F-9BD8-15FB192AD035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49"/>
              <a:stretch>
                <a:fillRect/>
              </a:stretch>
            </xdr:blipFill>
            <xdr:spPr>
              <a:xfrm>
                <a:off x="4883032" y="179039"/>
                <a:ext cx="554959" cy="436641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50">
            <xdr14:nvContentPartPr>
              <xdr14:cNvPr id="60" name="Ink 59">
                <a:extLst>
                  <a:ext uri="{FF2B5EF4-FFF2-40B4-BE49-F238E27FC236}">
                    <a16:creationId xmlns:a16="http://schemas.microsoft.com/office/drawing/2014/main" id="{E7E0DB9B-BACD-4EDF-A111-FBB777277F9E}"/>
                  </a:ext>
                </a:extLst>
              </xdr14:cNvPr>
              <xdr14:cNvContentPartPr/>
            </xdr14:nvContentPartPr>
            <xdr14:nvPr macro=""/>
            <xdr14:xfrm>
              <a:off x="5990103" y="146583"/>
              <a:ext cx="183600" cy="365760"/>
            </xdr14:xfrm>
          </xdr14:contentPart>
        </mc:Choice>
        <mc:Fallback xmlns="">
          <xdr:pic>
            <xdr:nvPicPr>
              <xdr:cNvPr id="60" name="Ink 59">
                <a:extLst>
                  <a:ext uri="{FF2B5EF4-FFF2-40B4-BE49-F238E27FC236}">
                    <a16:creationId xmlns:a16="http://schemas.microsoft.com/office/drawing/2014/main" id="{E7E0DB9B-BACD-4EDF-A111-FBB777277F9E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51"/>
              <a:stretch>
                <a:fillRect/>
              </a:stretch>
            </xdr:blipFill>
            <xdr:spPr>
              <a:xfrm>
                <a:off x="5957081" y="114272"/>
                <a:ext cx="248983" cy="429736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52">
            <xdr14:nvContentPartPr>
              <xdr14:cNvPr id="61" name="Ink 60">
                <a:extLst>
                  <a:ext uri="{FF2B5EF4-FFF2-40B4-BE49-F238E27FC236}">
                    <a16:creationId xmlns:a16="http://schemas.microsoft.com/office/drawing/2014/main" id="{D4E224A7-4E3A-4CCC-87B4-F20DE95FA919}"/>
                  </a:ext>
                </a:extLst>
              </xdr14:cNvPr>
              <xdr14:cNvContentPartPr/>
            </xdr14:nvContentPartPr>
            <xdr14:nvPr macro=""/>
            <xdr14:xfrm>
              <a:off x="6294303" y="149823"/>
              <a:ext cx="709200" cy="405720"/>
            </xdr14:xfrm>
          </xdr14:contentPart>
        </mc:Choice>
        <mc:Fallback xmlns="">
          <xdr:pic>
            <xdr:nvPicPr>
              <xdr:cNvPr id="61" name="Ink 60">
                <a:extLst>
                  <a:ext uri="{FF2B5EF4-FFF2-40B4-BE49-F238E27FC236}">
                    <a16:creationId xmlns:a16="http://schemas.microsoft.com/office/drawing/2014/main" id="{D4E224A7-4E3A-4CCC-87B4-F20DE95FA919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53"/>
              <a:stretch>
                <a:fillRect/>
              </a:stretch>
            </xdr:blipFill>
            <xdr:spPr>
              <a:xfrm>
                <a:off x="6261163" y="117469"/>
                <a:ext cx="774818" cy="469781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54">
            <xdr14:nvContentPartPr>
              <xdr14:cNvPr id="62" name="Ink 61">
                <a:extLst>
                  <a:ext uri="{FF2B5EF4-FFF2-40B4-BE49-F238E27FC236}">
                    <a16:creationId xmlns:a16="http://schemas.microsoft.com/office/drawing/2014/main" id="{EF4A7618-278B-4A7F-BDC9-4C01534BCA77}"/>
                  </a:ext>
                </a:extLst>
              </xdr14:cNvPr>
              <xdr14:cNvContentPartPr/>
            </xdr14:nvContentPartPr>
            <xdr14:nvPr macro=""/>
            <xdr14:xfrm>
              <a:off x="2284983" y="4938543"/>
              <a:ext cx="240840" cy="645120"/>
            </xdr14:xfrm>
          </xdr14:contentPart>
        </mc:Choice>
        <mc:Fallback xmlns="">
          <xdr:pic>
            <xdr:nvPicPr>
              <xdr:cNvPr id="62" name="Ink 61">
                <a:extLst>
                  <a:ext uri="{FF2B5EF4-FFF2-40B4-BE49-F238E27FC236}">
                    <a16:creationId xmlns:a16="http://schemas.microsoft.com/office/drawing/2014/main" id="{EF4A7618-278B-4A7F-BDC9-4C01534BCA77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55"/>
              <a:stretch>
                <a:fillRect/>
              </a:stretch>
            </xdr:blipFill>
            <xdr:spPr>
              <a:xfrm>
                <a:off x="2251901" y="4906222"/>
                <a:ext cx="306343" cy="709115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56">
            <xdr14:nvContentPartPr>
              <xdr14:cNvPr id="63" name="Ink 62">
                <a:extLst>
                  <a:ext uri="{FF2B5EF4-FFF2-40B4-BE49-F238E27FC236}">
                    <a16:creationId xmlns:a16="http://schemas.microsoft.com/office/drawing/2014/main" id="{BAAB52F8-E5FC-4B3B-8B8F-39AB4D76B04D}"/>
                  </a:ext>
                </a:extLst>
              </xdr14:cNvPr>
              <xdr14:cNvContentPartPr/>
            </xdr14:nvContentPartPr>
            <xdr14:nvPr macro=""/>
            <xdr14:xfrm>
              <a:off x="2298663" y="5659263"/>
              <a:ext cx="318600" cy="201960"/>
            </xdr14:xfrm>
          </xdr14:contentPart>
        </mc:Choice>
        <mc:Fallback xmlns="">
          <xdr:pic>
            <xdr:nvPicPr>
              <xdr:cNvPr id="63" name="Ink 62">
                <a:extLst>
                  <a:ext uri="{FF2B5EF4-FFF2-40B4-BE49-F238E27FC236}">
                    <a16:creationId xmlns:a16="http://schemas.microsoft.com/office/drawing/2014/main" id="{BAAB52F8-E5FC-4B3B-8B8F-39AB4D76B04D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57"/>
              <a:stretch>
                <a:fillRect/>
              </a:stretch>
            </xdr:blipFill>
            <xdr:spPr>
              <a:xfrm>
                <a:off x="2265475" y="5627001"/>
                <a:ext cx="384311" cy="265839"/>
              </a:xfrm>
              <a:prstGeom prst="rect">
                <a:avLst/>
              </a:prstGeom>
            </xdr:spPr>
          </xdr:pic>
        </mc:Fallback>
      </mc:AlternateContent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278946</xdr:colOff>
      <xdr:row>1</xdr:row>
      <xdr:rowOff>166007</xdr:rowOff>
    </xdr:from>
    <xdr:to>
      <xdr:col>24</xdr:col>
      <xdr:colOff>596446</xdr:colOff>
      <xdr:row>16</xdr:row>
      <xdr:rowOff>119742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400222-A544-4FF6-A54A-48705D325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229053</xdr:colOff>
      <xdr:row>24</xdr:row>
      <xdr:rowOff>25400</xdr:rowOff>
    </xdr:from>
    <xdr:to>
      <xdr:col>24</xdr:col>
      <xdr:colOff>546553</xdr:colOff>
      <xdr:row>38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378F85-E31F-439A-A644-AA042D4F0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247196</xdr:colOff>
      <xdr:row>45</xdr:row>
      <xdr:rowOff>93435</xdr:rowOff>
    </xdr:from>
    <xdr:to>
      <xdr:col>24</xdr:col>
      <xdr:colOff>564696</xdr:colOff>
      <xdr:row>60</xdr:row>
      <xdr:rowOff>47171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C46974-9BC9-4C65-8B1B-BA911C305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238124</xdr:colOff>
      <xdr:row>66</xdr:row>
      <xdr:rowOff>34471</xdr:rowOff>
    </xdr:from>
    <xdr:to>
      <xdr:col>24</xdr:col>
      <xdr:colOff>555624</xdr:colOff>
      <xdr:row>80</xdr:row>
      <xdr:rowOff>174171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A95A4D-EF20-4A38-8156-0119999A4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104775</xdr:rowOff>
    </xdr:from>
    <xdr:to>
      <xdr:col>4</xdr:col>
      <xdr:colOff>508000</xdr:colOff>
      <xdr:row>3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D64A0D-B659-4F0D-A3E9-F91669579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104775"/>
          <a:ext cx="5080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0</xdr:row>
      <xdr:rowOff>104775</xdr:rowOff>
    </xdr:from>
    <xdr:to>
      <xdr:col>4</xdr:col>
      <xdr:colOff>508000</xdr:colOff>
      <xdr:row>3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F1EFD37-FC55-42A5-BEAB-1172A23B1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104775"/>
          <a:ext cx="5080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508000</xdr:colOff>
      <xdr:row>0</xdr:row>
      <xdr:rowOff>493713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684A38-B959-423C-803A-530E5C206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4775"/>
          <a:ext cx="5080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265206</xdr:colOff>
      <xdr:row>3</xdr:row>
      <xdr:rowOff>52294</xdr:rowOff>
    </xdr:from>
    <xdr:to>
      <xdr:col>10</xdr:col>
      <xdr:colOff>694764</xdr:colOff>
      <xdr:row>11</xdr:row>
      <xdr:rowOff>95628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47ECDE-0451-408D-8AAB-F823C20C2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1912" y="612588"/>
          <a:ext cx="2521323" cy="15374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226105</xdr:colOff>
      <xdr:row>2</xdr:row>
      <xdr:rowOff>30161</xdr:rowOff>
    </xdr:from>
    <xdr:to>
      <xdr:col>12</xdr:col>
      <xdr:colOff>529091</xdr:colOff>
      <xdr:row>16</xdr:row>
      <xdr:rowOff>149451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4928EE-FE69-4857-A799-12B485567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508000</xdr:colOff>
      <xdr:row>2</xdr:row>
      <xdr:rowOff>119289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CDD0B4-6D2E-4CD2-BDF1-DD7DE9641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7475"/>
          <a:ext cx="5080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104775</xdr:rowOff>
    </xdr:from>
    <xdr:to>
      <xdr:col>4</xdr:col>
      <xdr:colOff>508000</xdr:colOff>
      <xdr:row>3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8C87A4-42A6-479F-8310-228BF3EC5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104775"/>
          <a:ext cx="5080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508000</xdr:colOff>
      <xdr:row>0</xdr:row>
      <xdr:rowOff>491218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0DA05B-62E0-4BC0-8229-1A573B4C5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08000" cy="493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147411</xdr:colOff>
      <xdr:row>34</xdr:row>
      <xdr:rowOff>79827</xdr:rowOff>
    </xdr:from>
    <xdr:to>
      <xdr:col>22</xdr:col>
      <xdr:colOff>494393</xdr:colOff>
      <xdr:row>95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4BC654-C414-4A5A-9DB1-8DDAAFCC8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410481</xdr:colOff>
      <xdr:row>3</xdr:row>
      <xdr:rowOff>136071</xdr:rowOff>
    </xdr:from>
    <xdr:to>
      <xdr:col>34</xdr:col>
      <xdr:colOff>421821</xdr:colOff>
      <xdr:row>39</xdr:row>
      <xdr:rowOff>128816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0EBBB2-9035-47ED-9F4C-BEF4D85F0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19T07:27:54.824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11863 568 1800 0 0,'-13'6'320'0'0,"3"-7"-1096"0"0,1-4 376 0 0,4-1-424 0 0,5 6 1056 0 0,0 0-8 0 0,0 0 0 0 0,0 0-176 0 0,0 0-8 0 0,0 0-40 0 0,0 0 0 0 0,0 0-104 0 0,-5-20 32 0 0,10 20-72 0 0,-1-5-80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7-16T11:09:22.983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130 57 2112 0 0,'2'-12'5642'0'0,"6"-5"-2407"0"0,-4 10-1848 0 0,-3 7-1323 0 0,-1 0 1 0 0,0-1-1 0 0,0 0 0 0 0,0 1 0 0 0,0 0 1 0 0,0-1-1 0 0,0 1 0 0 0,0-1 0 0 0,0 1 1 0 0,0 0-1 0 0,0-1 0 0 0,0 1 0 0 0,0 0 1 0 0,0-1-1 0 0,0 0 0 0 0,0 1 1 0 0,0 0-1 0 0,0-1 0 0 0,0 1 0 0 0,-1-1 1 0 0,1 1-1 0 0,0 0 0 0 0,0-1 0 0 0,0 1 1 0 0,-1 0-1 0 0,1 0 0 0 0,0-1 0 0 0,0 1 1 0 0,-1-1-1 0 0,1 1 0 0 0,0 0 1 0 0,-1 0-1 0 0,0-1 0 0 0,1 1-64 0 0,-2-2-65 0 0,2 2 141 0 0,-2 0-28 0 0,-46-6 201 0 0,47 6-250 0 0,-1 1 0 0 0,0-1 0 0 0,0 0 0 0 0,0 0 0 0 0,0 1 0 0 0,0-1 1 0 0,1 1-1 0 0,-1 0 0 0 0,0-1 0 0 0,0 2 0 0 0,1-1 0 0 0,-1 0 1 0 0,0 0-1 0 0,1 0 0 0 0,-1 0 0 0 0,1 1 0 0 0,-1-1 0 0 0,1 1 1 0 0,0-1-1 0 0,0 0 0 0 0,0 1 0 0 0,0 0 1 0 0,-20 42-21 0 0,17-32 54 0 0,-16 71-76 0 0,18-77 65 0 0,1 0 1 0 0,0 1-1 0 0,0-1 0 0 0,0 1 0 0 0,1-1 1 0 0,0 2-23 0 0,0-7-1 0 0,-1-1 0 0 0,1 0 0 0 0,0 1 1 0 0,0-1-1 0 0,0 1 0 0 0,1-1 1 0 0,-1 0-1 0 0,0 1 0 0 0,0-1 1 0 0,0 0-1 0 0,0 1 0 0 0,0-1 1 0 0,0 1-1 0 0,0-1 0 0 0,1 0 1 0 0,-1 1-1 0 0,0-1 0 0 0,0 0 1 0 0,0 1-1 0 0,1-1 0 0 0,-1 0 1 0 0,0 0-1 0 0,0 1 0 0 0,1-1 1 0 0,-1 0-1 0 0,0 0 0 0 0,1 0 1 0 0,-1 1-1 0 0,0-1 0 0 0,1 0 1 0 0,-1 1-1 0 0,1-1 0 0 0,-1 0 0 0 0,0 0 1 0 0,1 0-1 0 0,-1 0 0 0 0,1 0 1 0 0,-1 0-1 0 0,1 0 1 0 0,17-4-42 0 0,-11 2 33 0 0,26-5 24 0 0,0 0-15 0 0,-10 6-25 0 0,21 9 77 0 0,-26 4 58 0 0,-10-4-67 0 0,-6-6 16 0 0,1 0 1 0 0,-2-1 0 0 0,1 2-1 0 0,0-1 1 0 0,0 0-1 0 0,0 0 1 0 0,-1 1-1 0 0,0-1 1 0 0,1 1 0 0 0,-1-1-1 0 0,0 1 1 0 0,0-1-1 0 0,0 1 1 0 0,1 0-1 0 0,-2 0 1 0 0,1-1 0 0 0,-1 2-1 0 0,0-1 1 0 0,1-1-1 0 0,-1 1 1 0 0,0 0-1 0 0,-1 0 1 0 0,1 0 0 0 0,0 0-1 0 0,-1 0 1 0 0,1-1-1 0 0,-2 1 1 0 0,2 0-1 0 0,-1 0 1 0 0,-1 2-60 0 0,-1-1 29 0 0,2 0 1 0 0,-1-1-1 0 0,-1 1 0 0 0,1 0 0 0 0,0-1 1 0 0,-1 0-1 0 0,0 0 0 0 0,0 0 0 0 0,0 0 1 0 0,0 0-1 0 0,0 0 0 0 0,-1-1 1 0 0,1 1-1 0 0,-1-1 0 0 0,1 0 0 0 0,-1-1 1 0 0,0 1-1 0 0,0 0 0 0 0,0-1 1 0 0,0 1-1 0 0,0-2 0 0 0,0 1 0 0 0,-3 0-29 0 0,1-1-111 0 0,1 0 0 0 0,0-1 0 0 0,-1 1 0 0 0,1-1 0 0 0,0-1-1 0 0,-1 1 1 0 0,-4-2 111 0 0,-19-13-4588 0 0,16 6 2762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7-16T11:09:21.882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3 5401 0 0,'0'0'1075'0'0,"0"0"-383"0"0,0 0-156 0 0,0 0-153 0 0,0 0-192 0 0,0 0-27 0 0,0 2 9 0 0,7 81 2562 0 0,-6-46-1618 0 0,-2 1-1 0 0,-4 22-1116 0 0,5-58-146 0 0,-1 0 5 0 0,1 0 1 0 0,0 0 0 0 0,0 0 0 0 0,-1-1-1 0 0,1 1 1 0 0,0 0 0 0 0,0 0 0 0 0,1 0-1 0 0,-1-1 1 0 0,0 1 0 0 0,0 0 0 0 0,1-1 0 0 0,-1 1-1 0 0,1 0 1 0 0,0 1 140 0 0,-1-3-3555 0 0</inkml:trace>
  <inkml:trace contextRef="#ctx0" brushRef="#br0" timeOffset="377.265">60 46 6753 0 0,'24'-22'893'0'0,"-20"20"-756"0"0,0-1 0 0 0,-1 0 0 0 0,2 1 1 0 0,-1 0-1 0 0,0 0 0 0 0,1 0 0 0 0,-1 1 0 0 0,1-1 1 0 0,-1 1-1 0 0,5-1-137 0 0,23 0 1460 0 0,-26 3-1156 0 0,-5-1-189 0 0,1 0-1 0 0,-1 0 1 0 0,1 0 0 0 0,-1 0 0 0 0,1 0 0 0 0,-1 0-1 0 0,0 1 1 0 0,1-1 0 0 0,-1 1 0 0 0,1-1-1 0 0,-1 1 1 0 0,0-1 0 0 0,1 1 0 0 0,-1 0 0 0 0,0 0-1 0 0,0-1 1 0 0,0 1 0 0 0,1 0 0 0 0,-1 1-1 0 0,0-1 1 0 0,0 0-115 0 0,0 0 42 0 0,-1 0 1 0 0,1 0-1 0 0,-1 0 0 0 0,1 0 1 0 0,-1 0-1 0 0,1 0 0 0 0,-1 0 0 0 0,0 0 1 0 0,1 0-1 0 0,-1 0 0 0 0,0 0 0 0 0,0 0 1 0 0,0 0-1 0 0,0 0 0 0 0,0 0 1 0 0,0 1-1 0 0,0-1 0 0 0,0 0 0 0 0,-1 0 1 0 0,1 1-43 0 0,-1-1 24 0 0,0 0-9 0 0,0 1 1 0 0,0-1-1 0 0,0 0 1 0 0,1 0-1 0 0,-1 1 0 0 0,1-1 1 0 0,-1 0-1 0 0,1 0 1 0 0,-1 1-1 0 0,0-1 1 0 0,1 0-1 0 0,0 1 1 0 0,0 0-1 0 0,0-1 1 0 0,0 1-16 0 0,0 0 11 0 0,0 0-10 0 0,0-1 1 0 0,0 1-1 0 0,0-1 0 0 0,0 0 0 0 0,0 1 1 0 0,0-1-1 0 0,0 1 0 0 0,-1-1 1 0 0,1 1-1 0 0,0-1 0 0 0,-1 0 1 0 0,1 1-1 0 0,-1-1 0 0 0,1 0 0 0 0,-1 0 1 0 0,0 1-2 0 0,-25 36 92 0 0,19-7-68 0 0,5-19-19 0 0,-4 5-73 0 0,6-16 77 0 0,0-1 0 0 0,1 1-1 0 0,-1-1 1 0 0,1 1 0 0 0,-1-1 0 0 0,1 1-1 0 0,-1-1 1 0 0,1 1 0 0 0,-1-1 0 0 0,1 1-1 0 0,-1-1 1 0 0,1 0 0 0 0,-1 1-1 0 0,1-1 1 0 0,-1 0 0 0 0,1 0 0 0 0,0 0-1 0 0,0 1 1 0 0,-1-1 0 0 0,1 0 0 0 0,-1 0-1 0 0,1 0 1 0 0,0 0 0 0 0,-1 0 0 0 0,1 0-1 0 0,0 0 1 0 0,0 0 0 0 0,-1 0 0 0 0,1 0-9 0 0,0 0 123 0 0,52 6 1590 0 0,2 2-1546 0 0,-32-8-3488 0 0,-18 0 1272 0 0,0-2-983 0 0</inkml:trace>
  <inkml:trace contextRef="#ctx0" brushRef="#br0" timeOffset="637.508">378 126 12171 0 0,'-3'1'632'0'0,"1"1"688"0"0,0 1-936 0 0,2-3 160 0 0,0 0-88 0 0,0 0 80 0 0,0 0-344 0 0,0 0-120 0 0,0 0-40 0 0,0 0-8 0 0,0 2-32 0 0,0-2-456 0 0,0 0-144 0 0,0 0-200 0 0,0 0-1392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7-16T11:09:29.100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5 299 9402 0 0,'0'0'373'0'0,"0"0"57"0"0,0 0-97 0 0,0 0 387 0 0,0 0 45 0 0,0 0 68 0 0,0 0-406 0 0,-3 2-120 0 0,2-4-145 0 0,3 1-5116 0 0,6-4-43 0 0</inkml:trace>
  <inkml:trace contextRef="#ctx0" brushRef="#br0" timeOffset="530.872">178 17 4129 0 0,'0'0'428'0'0,"-5"-4"357"0"0,6 0 5530 0 0,-1 3-6312 0 0,0 1 0 0 0,0 0 0 0 0,0 0-1 0 0,0-1 1 0 0,0 1 0 0 0,0 0 0 0 0,1 0 0 0 0,-1 0 0 0 0,0-1-1 0 0,0 1 1 0 0,0 0 0 0 0,0 0 0 0 0,-1-1 0 0 0,1 1 0 0 0,0-1-1 0 0,0 1 1 0 0,0 0 0 0 0,0 0 0 0 0,0 0 0 0 0,0-1 0 0 0,-1 1-1 0 0,1 0 1 0 0,0 0 0 0 0,0 0 0 0 0,0-1 0 0 0,0 1-1 0 0,0 0 1 0 0,-1 0 0 0 0,1 0 0 0 0,0 0 0 0 0,0-1 0 0 0,0 1-1 0 0,0 0 1 0 0,-1 0 0 0 0,1 0 0 0 0,0 0 0 0 0,0 0 0 0 0,0 0-1 0 0,-1 0 1 0 0,1 0 0 0 0,0 0 0 0 0,0 0 0 0 0,-1 0 0 0 0,1-1-1 0 0,0 1 1 0 0,0 0 0 0 0,-1 0 0 0 0,1 1 0 0 0,0-1 0 0 0,0 0-1 0 0,0 0 1 0 0,-1 0 0 0 0,1 0 0 0 0,-1 0 0 0 0,1 0-1 0 0,0 0 1 0 0,0 0 0 0 0,0 0 0 0 0,-1 0 0 0 0,1 0 0 0 0,0 1-1 0 0,0-1 1 0 0,0 0-3 0 0,-1 0 2 0 0,-2 0 2 0 0,1 0 6 0 0,0 0 0 0 0,0 0 0 0 0,-1 0 0 0 0,1 0 0 0 0,0 0 0 0 0,0 0 0 0 0,0 1 0 0 0,-1-1 0 0 0,1 1 1 0 0,0-1-1 0 0,0 2 0 0 0,0-2 0 0 0,0 1 0 0 0,1 0 0 0 0,-2 1-10 0 0,-5 9-89 0 0,5-8 84 0 0,-1 0 0 0 0,1 1 1 0 0,0 0-1 0 0,0-1 0 0 0,0 1 1 0 0,0 0-1 0 0,1 0 0 0 0,-3 4 5 0 0,-18 47 232 0 0,21-52-210 0 0,1 1 0 0 0,0-1 0 0 0,0 0 0 0 0,0 1 0 0 0,1 0 0 0 0,-1-1 0 0 0,1 1 0 0 0,0-1 0 0 0,0 3-22 0 0,0 3 14 0 0,-1-8-13 0 0,1 0 0 0 0,0 1 0 0 0,-1-1 0 0 0,1 0-1 0 0,0 0 1 0 0,0-1 0 0 0,0 2 0 0 0,1-1 0 0 0,-1 0-1 0 0,0 0 1 0 0,1 0 0 0 0,-1 0 0 0 0,0 0-1 0 0,1 0 1 0 0,-1 0 0 0 0,0 0 0 0 0,1 0 0 0 0,-1 0-1 0 0,1 0 1 0 0,-1-1 0 0 0,1 1 0 0 0,1 1-1 0 0,-2-2 1 0 0,1 1 0 0 0,-1-1 1 0 0,1 1-1 0 0,0-1 0 0 0,-1 1 1 0 0,1-1-1 0 0,0 0 0 0 0,0 1 1 0 0,-1 0-1 0 0,1-1 0 0 0,0 0 1 0 0,0 0-1 0 0,-1 0 0 0 0,1 1 1 0 0,0-1-1 0 0,0 0 0 0 0,0 0 1 0 0,0 0-1 0 0,0 0 0 0 0,-1 0 1 0 0,1 0-1 0 0,0 0 0 0 0,0-1 1 0 0,0 1-1 0 0,0 0 0 0 0,-1 0 1 0 0,1-1-1 0 0,0 1 0 0 0,0-1 1 0 0,0 1-2 0 0,36-16 89 0 0,-33 15-90 0 0,0-2 0 0 0,0 2 0 0 0,1 0 0 0 0,-1-1 0 0 0,0 1 0 0 0,1 0 0 0 0,-1 0 0 0 0,1 1 0 0 0,-1 0 0 0 0,1 0 0 0 0,-1 0 0 0 0,1 0 0 0 0,-1 0 1 0 0,1 1-1 0 0,-1 0 0 0 0,1 0 0 0 0,-1 1 0 0 0,1-1 1 0 0,-2 1 8 0 0,0 0 0 0 0,0-1 1 0 0,0 1-1 0 0,-1 0 1 0 0,1 0-1 0 0,-1 0 0 0 0,1 0 1 0 0,-1 1-1 0 0,2 1-8 0 0,2 3 29 0 0,7 4-5 0 0,-12-8 108 0 0,1-1 0 0 0,0 1 0 0 0,0-1 0 0 0,-1 1 0 0 0,0-1 0 0 0,0 1 0 0 0,0 0 0 0 0,1 0 0 0 0,-1 0 0 0 0,-1-1 0 0 0,1 2 0 0 0,-1-2 0 0 0,1 1 0 0 0,-1 1 0 0 0,0-2 0 0 0,0 3-132 0 0,0-1 154 0 0,-1-1 0 0 0,1 1 0 0 0,-1-1 0 0 0,0 1-1 0 0,-1-1 1 0 0,1 1 0 0 0,0-1 0 0 0,-2 3-154 0 0,-6 11 261 0 0,6-8-209 0 0,-2 1 0 0 0,0-1 0 0 0,-1 0 0 0 0,0-1 0 0 0,0 0 1 0 0,-2 2-53 0 0,-7 12-1990 0 0,13-20 453 0 0,2-2-272 0 0,0 0 1447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7-16T11:09:28.278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3 204 2705 0 0,'0'-2'3643'0'0,"-2"-4"-1603"0"0,18-6 1675 0 0,3-11-2371 0 0,-17 19-1279 0 0,0 3-49 0 0,-1 0 1 0 0,0-1-1 0 0,0 1 0 0 0,0 0 0 0 0,0 0 0 0 0,0 0 1 0 0,1 0-1 0 0,-1 0 0 0 0,0 0 0 0 0,0 0 0 0 0,1 1 1 0 0,0-1-1 0 0,0 0-16 0 0,17-4 25 0 0,-18 5-19 0 0,0 0 0 0 0,0 0 0 0 0,0 0 0 0 0,0 1 0 0 0,0-1 0 0 0,0 1 0 0 0,0-1 0 0 0,0 1 0 0 0,0-1 0 0 0,0 0 0 0 0,-1 1 0 0 0,1-1 0 0 0,0 1 0 0 0,0 0 0 0 0,-1 0 0 0 0,1-1 0 0 0,0 1 0 0 0,0 0 0 0 0,-1 0 0 0 0,1-1 0 0 0,-1 2 0 0 0,1-1 0 0 0,-1-1 0 0 0,0 1 0 0 0,1 0 0 0 0,-1 0 0 0 0,0 0 0 0 0,1 0 0 0 0,-1 0 0 0 0,1 1-6 0 0,-1 0 23 0 0,0 1 1 0 0,0-1-1 0 0,0 1 0 0 0,0-1 0 0 0,0 1 0 0 0,0-1 0 0 0,-1 1 0 0 0,0-1 0 0 0,1 1 0 0 0,-1-1 0 0 0,1 0 1 0 0,-1 0-1 0 0,0 1-23 0 0,-2 4 34 0 0,-17 41-13 0 0,20-47-26 0 0,0 0 0 0 0,1 0 0 0 0,-1 1 0 0 0,1-2 0 0 0,-1 1-1 0 0,0 0 1 0 0,0 0 0 0 0,1 0 0 0 0,-1 0 0 0 0,1 0 0 0 0,-1 0 0 0 0,1-1-1 0 0,-1 1 1 0 0,1 0 0 0 0,0 0 0 0 0,-1 0 0 0 0,1-1 0 0 0,0 1-1 0 0,0-1 1 0 0,0 1 0 0 0,-1-1 0 0 0,1 1 0 0 0,0 0 0 0 0,0-1 0 0 0,0 0-1 0 0,0 1 1 0 0,0-1 0 0 0,0 0 0 0 0,0 0 0 0 0,-1 0 0 0 0,1 1-1 0 0,1-1 1 0 0,-1 0 0 0 0,-1 0 0 0 0,1 0 0 0 0,0 0 0 0 0,1-1 5 0 0,64 10-42 0 0,-65-9 46 0 0,0 1 0 0 0,1-1-1 0 0,-1 0 1 0 0,1 1 0 0 0,-1-1-1 0 0,0 1 1 0 0,0 0 0 0 0,1 0-1 0 0,-1-1 1 0 0,0 1 0 0 0,0 0-1 0 0,0 0 1 0 0,1 0 0 0 0,-2 0-1 0 0,1 0 1 0 0,0 0 0 0 0,0 1-1 0 0,0-1 1 0 0,-1 0-1 0 0,2 0 1 0 0,-2 1 0 0 0,1-1-1 0 0,-1 0 1 0 0,1 0 0 0 0,-1 1-1 0 0,0-1 1 0 0,1 1 0 0 0,-1-1-1 0 0,0 1 1 0 0,0-1 0 0 0,0 0-1 0 0,0 1 1 0 0,0-1 0 0 0,0 1-1 0 0,0 0-3 0 0,-2 3 75 0 0,1-1 0 0 0,-1 0 0 0 0,0 0 0 0 0,0 1 0 0 0,0-1 0 0 0,0 0-1 0 0,-3 2-74 0 0,2-1 106 0 0,-1 0 0 0 0,-1-1 0 0 0,1 1-1 0 0,0-1 1 0 0,-1 0 0 0 0,1 0 0 0 0,-2 0-106 0 0,5-3-12 0 0,-1-1 1 0 0,1 2-1 0 0,-1-2 1 0 0,1 1 0 0 0,-1 0-1 0 0,0-1 1 0 0,1 1-1 0 0,-1-1 1 0 0,0 0-1 0 0,1 1 1 0 0,-1-1 0 0 0,1 1-1 0 0,-2-1 1 0 0,2 0-1 0 0,-1 0 1 0 0,0-1 0 0 0,1 1-1 0 0,-1-1 1 0 0,0 1-1 0 0,0 0 1 0 0,1-1-1 0 0,-1 1 1 0 0,1-1 0 0 0,-1 0-1 0 0,1 1 1 0 0,-1-2-1 0 0,1 1 1 0 0,-1 1-1 0 0,1-1 1 0 0,0 0 0 0 0,-1-1-1 0 0,0 0 12 0 0,0-1-522 0 0,1 1 0 0 0,-1 0 0 0 0,0-1 0 0 0,1 1-1 0 0,0 0 1 0 0,0-1 0 0 0,0 0 0 0 0,0 1 0 0 0,1-1-1 0 0,-1 0 1 0 0,0-1 522 0 0,-1-4-317 0 0</inkml:trace>
  <inkml:trace contextRef="#ctx0" brushRef="#br0" timeOffset="420.327">208 54 1528 0 0,'17'-9'4548'0'0,"18"-6"-2384"0"0,18-7-1621 0 0,-50 21-504 0 0,0-1 1 0 0,1 1-1 0 0,-1 1 0 0 0,0-1 0 0 0,1 0 1 0 0,-1 1-1 0 0,1-1 0 0 0,-1 1 0 0 0,1 0 1 0 0,-1 0-1 0 0,1 0 0 0 0,3 1-39 0 0,-6 0 69 0 0,0 0-1 0 0,0-1 1 0 0,0 1 0 0 0,0 1-1 0 0,0-1 1 0 0,0-1 0 0 0,0 1-1 0 0,0 0 1 0 0,-1 1-1 0 0,1-1 1 0 0,0 0 0 0 0,0 0-1 0 0,-1 1 1 0 0,1-1 0 0 0,-1 0-1 0 0,1 1 1 0 0,-1-1 0 0 0,0 1-1 0 0,0-1 1 0 0,1 1 0 0 0,-1-1-1 0 0,0 0 1 0 0,0 0 0 0 0,0 1-1 0 0,0-1 1 0 0,-1 1-1 0 0,1 0 1 0 0,0-1 0 0 0,0 0-69 0 0,0 13 128 0 0,5 91 1686 0 0,-2-82-1443 0 0,1 17 439 0 0,-4 2-273 0 0,2-35-464 0 0,-1-7-320 0 0,-1 0-1124 0 0,0 0-737 0 0,1 0-1 0 0,6 3 1696 0 0</inkml:trace>
  <inkml:trace contextRef="#ctx0" brushRef="#br0" timeOffset="667.714">280 222 10130 0 0,'0'-1'60'0'0,"1"1"-1"0"0,-1-1 1 0 0,1 1 0 0 0,0-1-1 0 0,-1 1 1 0 0,1-1 0 0 0,-1 0-1 0 0,1 1 1 0 0,-1 0 0 0 0,1-1-1 0 0,-1 1 1 0 0,1 0-1 0 0,0-1 1 0 0,-1 1 0 0 0,1 0-1 0 0,0 0 1 0 0,0-1 0 0 0,-1 1-1 0 0,1 0 1 0 0,0 0 0 0 0,0 0-1 0 0,-1 0 1 0 0,1 0-1 0 0,0 0 1 0 0,0 0 0 0 0,-1 0-1 0 0,1 0 1 0 0,0 0 0 0 0,-1 1-1 0 0,1-1 1 0 0,0 0 0 0 0,-1 0-1 0 0,2 1-59 0 0,2-1 75 0 0,3 0-280 0 0,-1 0 0 0 0,1-1-1 0 0,0 0 1 0 0,0 0 0 0 0,-1-1 0 0 0,1 1-1 0 0,-1-2 1 0 0,0 1 0 0 0,0-1 0 0 0,0 0-1 0 0,0 0 1 0 0,0-1 205 0 0,6-2-1428 0 0,1 1 1132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7-16T11:09:33.766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128 329 4785 0 0,'-1'-1'180'0'0,"1"0"0"0"0,0-1 0 0 0,0 1 0 0 0,1-1 0 0 0,-1 1 0 0 0,0-1 0 0 0,0 1 0 0 0,1 0 0 0 0,0-1 0 0 0,-1 1 0 0 0,1 0 0 0 0,-1 0 1 0 0,1-1-1 0 0,-1 1 0 0 0,1 0 0 0 0,0 0 0 0 0,1-1-180 0 0,18-27 1169 0 0,-12 20 302 0 0,-8 8-1175 0 0,0 1 7 0 0,-1 5 381 0 0,-20 38-228 0 0,19-40-458 0 0,1 0 0 0 0,0 1 0 0 0,-1-1 0 0 0,1 0 0 0 0,0 1 0 0 0,0 0 0 0 0,1-1 0 0 0,-1 1 0 0 0,1 0 0 0 0,0-1 0 0 0,0 1 0 0 0,0-1 0 0 0,0 1 0 0 0,0 0 0 0 0,1 0 0 0 0,0 2 2 0 0,1-4 0 0 0,-2 0 0 0 0,1 0 0 0 0,0-1-1 0 0,0 1 1 0 0,0 0 0 0 0,0-1 0 0 0,1 1 0 0 0,-1-1-1 0 0,1 0 1 0 0,-1 1 0 0 0,1-1 0 0 0,-1 0 0 0 0,1 0-1 0 0,-1 0 1 0 0,1 0 0 0 0,0 0 0 0 0,0 0 0 0 0,-1 0-1 0 0,2-1 1 0 0,-2 1 0 0 0,1-1 0 0 0,0 0 0 0 0,0 1-1 0 0,0-1 1 0 0,0 1 0 0 0,0-1 0 0 0,7 1-12 0 0,1 1 0 0 0,-1 1 0 0 0,0 0 0 0 0,0 1 1 0 0,-1 0-1 0 0,1 0 0 0 0,-1 1 0 0 0,0 0 0 0 0,1 0 0 0 0,-2 1 0 0 0,1 1 12 0 0,16 20 434 0 0,-14-8 302 0 0,-9-18-677 0 0,0 1 0 0 0,-1-1 1 0 0,0 0-1 0 0,0 0 0 0 0,1 1 0 0 0,-1-1 1 0 0,0 0-1 0 0,0 1 0 0 0,0-1 0 0 0,0 1 0 0 0,-1-1 1 0 0,1 1-1 0 0,0-1 0 0 0,0 0 0 0 0,-1 0 1 0 0,0 1-1 0 0,1-1 0 0 0,-1 0 0 0 0,1 0 1 0 0,-1 1-1 0 0,0-1 0 0 0,1 0 0 0 0,-1 0 1 0 0,0 0-1 0 0,0 0 0 0 0,0 0 0 0 0,0 0 1 0 0,0 0-60 0 0,-5 7 304 0 0,-9 8 220 0 0,12-13-451 0 0,0 0 0 0 0,0 0 0 0 0,0-1 0 0 0,-1 0 0 0 0,1 0 0 0 0,-1 0 0 0 0,0 0 0 0 0,1-1 0 0 0,-3 2-73 0 0,-8 3 151 0 0,8-3-103 0 0,3-2-32 0 0,1 1 0 0 0,0 0-1 0 0,-1-1 1 0 0,0 0-1 0 0,0 0 1 0 0,1 1 0 0 0,-1-2-1 0 0,0 1 1 0 0,1 0 0 0 0,-2-1-1 0 0,2 1 1 0 0,-1-1 0 0 0,0 0-1 0 0,0 0 1 0 0,0 0 0 0 0,0 0-1 0 0,0-1 1 0 0,0 1 0 0 0,0-1-1 0 0,1 1 1 0 0,-1-1 0 0 0,0 0-1 0 0,-2-2-15 0 0,-8-15-1112 0 0,11 3-2585 0 0,4 6-190 0 0</inkml:trace>
  <inkml:trace contextRef="#ctx0" brushRef="#br0" timeOffset="466.501">322 254 8362 0 0,'-1'0'45'0'0,"1"0"0"0"0,-1 0 0 0 0,1 0-1 0 0,0 0 1 0 0,0 0 0 0 0,-1 0 0 0 0,1 0 0 0 0,0 0 0 0 0,0 0 0 0 0,-1 0 0 0 0,1 0 0 0 0,0 0 0 0 0,0-1 0 0 0,0 1 0 0 0,-1 0 0 0 0,1 0 0 0 0,0 0-1 0 0,0-1 1 0 0,0 1 0 0 0,-1 0 0 0 0,1-1 0 0 0,0 1 0 0 0,0 0 0 0 0,0 0 0 0 0,0-1 0 0 0,0 1 0 0 0,-1 0 0 0 0,1 0 0 0 0,0-1 0 0 0,0 1 0 0 0,0 0-1 0 0,0 0 1 0 0,0-1 0 0 0,0 1 0 0 0,0 0 0 0 0,0 0 0 0 0,0-1 0 0 0,0 1 0 0 0,0-1 0 0 0,0 1 0 0 0,0 0 0 0 0,0 0 0 0 0,0-1 0 0 0,1 1 0 0 0,-1 0-1 0 0,0 0 1 0 0,0-1 0 0 0,0 1 0 0 0,0 0 0 0 0,0 0 0 0 0,1-1 0 0 0,-1 1 0 0 0,0 0 0 0 0,0 0 0 0 0,0 0 0 0 0,0 0 0 0 0,1-1 0 0 0,-1 1 0 0 0,0 0-1 0 0,0-1 1 0 0,1 1-45 0 0,18-16 1545 0 0,1 2-1384 0 0,-15 12-95 0 0,0-1-1 0 0,0 1 1 0 0,0-1-1 0 0,0 1 1 0 0,0 0-1 0 0,1 1 1 0 0,3-1-66 0 0,-8 2 4 0 0,40-7 256 0 0,-13 5-105 0 0,-23 2-84 0 0,-5 0-69 0 0,0 0-1 0 0,0 0 1 0 0,1 0-1 0 0,-1 0 1 0 0,0 0 0 0 0,0 0-1 0 0,1 0 1 0 0,-1 0-1 0 0,0 0 1 0 0,1 0-1 0 0,-1 0 1 0 0,1 0-1 0 0,-1 0 1 0 0,0 0 0 0 0,0 0-1 0 0,1 0 1 0 0,-1 1-1 0 0,0-1 1 0 0,0 0-1 0 0,1 0 1 0 0,-1 0 0 0 0,0 0-1 0 0,0 1 1 0 0,0-1-1 0 0,1 0 1 0 0,-1 0-1 0 0,0 0 1 0 0,0 1-1 0 0,0-1 1 0 0,0 0 0 0 0,1 1-1 0 0,-1-1 1 0 0,0 0-1 0 0,0 0 1 0 0,0 1-1 0 0,0-1 1 0 0,0 0-2 0 0,2 6 61 0 0,0 0 0 0 0,-1 1 0 0 0,0-1-1 0 0,1 1 1 0 0,-2-1 0 0 0,0 1 0 0 0,0-1 0 0 0,0 1-61 0 0,0 9 172 0 0,-2 96 836 0 0,1-77-822 0 0,0-26-162 0 0,1 1 0 0 0,-1 0 0 0 0,2-1 0 0 0,-1 0 0 0 0,1 1 1 0 0,1 0-1 0 0,2 8-24 0 0,4-9-425 0 0,3-15-5000 0 0,-7 1-233 0 0</inkml:trace>
  <inkml:trace contextRef="#ctx0" brushRef="#br0" timeOffset="746.435">413 383 6713 0 0,'-24'2'2790'0'0,"22"0"-669"0"0,56-23-1492 0 0,-9-6-444 0 0,-15 8-668 0 0,2 1-4771 0 0,-23 13 3418 0 0</inkml:trace>
  <inkml:trace contextRef="#ctx0" brushRef="#br0" timeOffset="1273.783">1 280 1256 0 0,'0'0'699'0'0,"0"0"540"0"0,0 0 353 0 0,4 1 1575 0 0,-2-1 892 0 0,35-24-597 0 0,12 3-2939 0 0,-46 19-506 0 0,-2 2-10 0 0,0-1-1 0 0,0 0 0 0 0,-1 0 0 0 0,1 1 1 0 0,0-1-1 0 0,0 1 0 0 0,0-1 0 0 0,0 1 1 0 0,0 0-1 0 0,0-1 0 0 0,0 1 0 0 0,0 0 1 0 0,-1-1-1 0 0,1 1 0 0 0,1 0 0 0 0,-1 0 1 0 0,0-1-1 0 0,0 1 0 0 0,0 0 0 0 0,-1 1 1 0 0,2-1-1 0 0,-1 0 0 0 0,0 0 0 0 0,0 1 1 0 0,0-1-1 0 0,-1 0 0 0 0,2 1 0 0 0,-1-1 1 0 0,0 0-1 0 0,-1 1 0 0 0,1-1 0 0 0,0 1 1 0 0,0-1-1 0 0,-1 2 0 0 0,2-2 0 0 0,-1 1-6 0 0,0 4-74 0 0,1 0-1 0 0,-1 0 0 0 0,1 1 1 0 0,-2-1-1 0 0,1 0 0 0 0,0 1 0 0 0,-1-1 1 0 0,0 0-1 0 0,0 1 0 0 0,-1 0 1 0 0,1-1-1 0 0,-1 0 0 0 0,-2 5 75 0 0,1 6-1250 0 0,1-5 75 0 0</inkml:trace>
  <inkml:trace contextRef="#ctx0" brushRef="#br0" timeOffset="1680.952">668 330 10346 0 0,'-5'-1'888'0'0,"0"0"-231"0"0,-2-2-169 0 0,7 3 24 0 0,-6-1-368 0 0,3 3-112 0 0,0-1 64 0 0,0-1-88 0 0,3 0 24 0 0,0 0-16 0 0,0 0-40 0 0,1 1 24 0 0,3 0 24 0 0,-4-1-56 0 0,0 0-376 0 0,0 0-16 0 0,5-1-2313 0 0</inkml:trace>
  <inkml:trace contextRef="#ctx0" brushRef="#br0" timeOffset="2269.66">834 43 6905 0 0,'23'-20'5236'0'0,"-23"19"-5054"0"0,0 1-81 0 0,0 0-2 0 0,0 0-21 0 0,0 0 25 0 0,0 0 20 0 0,0 0-21 0 0,-1-7 315 0 0,-6-4-384 0 0,7 11-29 0 0,-1 0 1 0 0,1-1 0 0 0,-1 1-1 0 0,0 0 1 0 0,1-1-1 0 0,-1 1 1 0 0,0 0 0 0 0,0 0-1 0 0,1-1 1 0 0,-1 1-1 0 0,0 0 1 0 0,1 0 0 0 0,-1 0-1 0 0,0 0 1 0 0,0 0-1 0 0,0 0 1 0 0,1 0 0 0 0,-1 0-1 0 0,0 0 1 0 0,1 1-1 0 0,-1-1 1 0 0,0 0-1 0 0,0 0 1 0 0,0 0 0 0 0,0 1-5 0 0,1-1 2 0 0,-4 2 0 0 0,1 0-1 0 0,-1 0 0 0 0,1 1 0 0 0,-1-1 1 0 0,1 1-1 0 0,0-1 0 0 0,0 1 1 0 0,0 0-1 0 0,0 0 0 0 0,1 1 1 0 0,-1-1-1 0 0,1 1 0 0 0,-1-1 1 0 0,2 1-1 0 0,-1 0 0 0 0,0 0-1 0 0,-3 4 13 0 0,2-2 28 0 0,1 0 0 0 0,0 1 1 0 0,0-1-1 0 0,0 0 0 0 0,1 1 1 0 0,0 0-1 0 0,0-1 0 0 0,1 1 1 0 0,-1 5-42 0 0,-1 9 12 0 0,2 30 121 0 0,3-45-100 0 0,-2-6-65 0 0,1 0 39 0 0,-1-1-1 0 0,1 1 1 0 0,0-1-1 0 0,-1 0 1 0 0,0 1-1 0 0,1-1 1 0 0,0 0-1 0 0,-1 1 1 0 0,0-1-1 0 0,1-1 0 0 0,-1 1 1 0 0,1 0-1 0 0,-1 0-6 0 0,2-1 11 0 0,0 0 0 0 0,0 1 0 0 0,0-1-1 0 0,0 1 1 0 0,0 0 0 0 0,0 0 0 0 0,0 1 0 0 0,0-1-1 0 0,1 0 1 0 0,-1 1 0 0 0,0-1 0 0 0,3 1-11 0 0,-4 0 3 0 0,0 0 1 0 0,0 0 0 0 0,0 0-1 0 0,0 0 1 0 0,0 0 0 0 0,-1 1-1 0 0,1-1 1 0 0,0 1 0 0 0,0 0-1 0 0,0-1 1 0 0,-1 1-1 0 0,1-1 1 0 0,0 1 0 0 0,-1 0-1 0 0,3 1-3 0 0,45 35-6 0 0,-46-34 157 0 0,0 0 0 0 0,0 0 0 0 0,0 0 1 0 0,0 0-1 0 0,-1 0 0 0 0,1 1 0 0 0,-1-1 0 0 0,0 1 1 0 0,0 0-1 0 0,0 0 0 0 0,-1-1 0 0 0,1 1 0 0 0,-1 0 1 0 0,1 0-1 0 0,-2 1 0 0 0,1-1-151 0 0,-1-2 81 0 0,0 0 0 0 0,0 0 1 0 0,0 0-1 0 0,0 0 0 0 0,0 0 0 0 0,0-1 0 0 0,-1 2 1 0 0,1-2-1 0 0,-1 2 0 0 0,0-2 0 0 0,0 1 0 0 0,1 0 1 0 0,-1 0-1 0 0,0-1 0 0 0,0 1 0 0 0,0 0 0 0 0,-1-1 1 0 0,1 1-1 0 0,0-1-81 0 0,-29 21 532 0 0,20-16-405 0 0,2-1-123 0 0,-1 1 1 0 0,1-2-1 0 0,-2 1 1 0 0,1-2-1 0 0,0 1 0 0 0,-1-1 1 0 0,0-1-1 0 0,1 1 1 0 0,-5-1-5 0 0,8-2-2034 0 0,4 0-920 0 0,2 0-979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7-16T11:09:37.314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9 255 7778 0 0,'0'0'1200'0'0,"0"0"232"0"0,0 0 377 0 0,0 0-1321 0 0,0 0-440 0 0,-7 9-32 0 0,6-5-16 0 0,1 1-8 0 0,-1-1 8 0 0,1-1-8 0 0,0 1 8 0 0,0-4-56 0 0,0 0-416 0 0,0 0-1753 0 0,0 0-952 0 0,0 0-463 0 0,6-2 3680 0 0</inkml:trace>
  <inkml:trace contextRef="#ctx0" brushRef="#br0" timeOffset="481.364">219 11 5065 0 0,'-5'11'5757'0'0,"1"-2"-2689"0"0,4-9-2719 0 0,0 0-36 0 0,0 0-19 0 0,-1 0-47 0 0,-5-2-159 0 0,-1 0 0 0 0,2 0 1 0 0,-1 0-1 0 0,0-1 1 0 0,1 0-1 0 0,-3-2-88 0 0,4 4 2 0 0,1-1 0 0 0,-1 0 0 0 0,0 1 0 0 0,1-1 0 0 0,-1 1 0 0 0,0 0 0 0 0,0 1 0 0 0,0-1 0 0 0,1 1 0 0 0,-3-1-2 0 0,4 1 0 0 0,2 0-22 0 0,-2 1-10 0 0,1 0 26 0 0,0-1 3 0 0,0 0 0 0 0,1 0 0 0 0,-2 0 0 0 0,2 1 0 0 0,-1-1 0 0 0,0 0 0 0 0,1 0 0 0 0,-1 1-1 0 0,0-1 1 0 0,1 1 0 0 0,-1 0 0 0 0,0-1 0 0 0,0 0 0 0 0,1 1 0 0 0,-1 0 0 0 0,1-1 0 0 0,-1 1 0 0 0,1-1 0 0 0,-1 1 0 0 0,1 0 0 0 0,0 0-1 0 0,-1-1 1 0 0,1 1 0 0 0,0 0 0 0 0,-1-1 0 0 0,1 2 0 0 0,0-2 0 0 0,-1 1 0 0 0,1 0 0 0 0,0 0 0 0 0,0-1 0 0 0,0 2 3 0 0,4 14-40 0 0,-4-14 41 0 0,0 0 1 0 0,0-1-1 0 0,0 1 1 0 0,0 0-1 0 0,0-1 1 0 0,0 1-1 0 0,0 0 1 0 0,1-1-1 0 0,-1 0 1 0 0,0 1-1 0 0,1 0 1 0 0,-1-1-1 0 0,1 1 0 0 0,0-1 1 0 0,0 1-1 0 0,0-1 1 0 0,0 1-2 0 0,4 5-33 0 0,17 27-38 0 0,-22-32 70 0 0,1-1 0 0 0,-1-1 0 0 0,1 1 0 0 0,0 0 0 0 0,-1-1 0 0 0,1 2 0 0 0,0-2 0 0 0,-1 1 0 0 0,1-1 0 0 0,0 1 0 0 0,-1-1 0 0 0,2 1 0 0 0,-1-1 0 0 0,-1 1-1 0 0,1-1 1 0 0,0 1 0 0 0,0-1 0 0 0,0 0 0 0 0,0 1 0 0 0,0-1 0 0 0,0 0 0 0 0,1 0 1 0 0,22 6-41 0 0,2-6-19 0 0,7 8 256 0 0,-8 1 77 0 0,-23-9-221 0 0,1 1 0 0 0,0-1-1 0 0,-1 1 1 0 0,1 0 0 0 0,-1 0 0 0 0,1 0 0 0 0,-1 0-1 0 0,0 0 1 0 0,0 0 0 0 0,0 1 0 0 0,1 0 0 0 0,-1-1 0 0 0,0 1-1 0 0,-1 0 1 0 0,2-1 0 0 0,-2 2 0 0 0,1-1 0 0 0,1 2-52 0 0,-2-1 190 0 0,0 0 1 0 0,1 1-1 0 0,-1-1 1 0 0,0 0-1 0 0,0 1 1 0 0,-1 0-1 0 0,1 0 1 0 0,-1-1-1 0 0,1 1 1 0 0,-1-1-1 0 0,0 1 1 0 0,-1-1-1 0 0,1 1 1 0 0,-1 0 0 0 0,1 0-191 0 0,-1 0 136 0 0,0-1 0 0 0,0 1 0 0 0,0 0 1 0 0,0-1-1 0 0,-1 1 0 0 0,1 0 1 0 0,-1-1-1 0 0,0 0 0 0 0,0 0 1 0 0,0 0-1 0 0,-1 0 0 0 0,1 1 1 0 0,-1-2-1 0 0,1 1 0 0 0,-1-1 1 0 0,0 1-1 0 0,0-1 0 0 0,-1 1-136 0 0,-1 0-39 0 0,0 0-1 0 0,0 0 0 0 0,0-1 1 0 0,-1 0-1 0 0,1 0 0 0 0,-1-1 1 0 0,1 1-1 0 0,-1-1 0 0 0,0 0 0 0 0,1-1 1 0 0,-1 1-1 0 0,0-1 0 0 0,1 0 1 0 0,-1-1-1 0 0,0 1 0 0 0,0-1 1 0 0,0-1 39 0 0,-17-7-2741 0 0,6 3 268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7-16T11:09:36.738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18 2080 0 0,'4'95'7286'0'0,"8"7"-4343"0"0,-11-90-3702 0 0,0-13-1664 0 0,0-1 2186 0 0</inkml:trace>
  <inkml:trace contextRef="#ctx0" brushRef="#br0" timeOffset="374.77">79 50 10362 0 0,'0'-2'160'0'0,"1"0"0"0"0,0-1 0 0 0,0 1 0 0 0,-1 0 0 0 0,2 0 0 0 0,-1 0 0 0 0,0 0 0 0 0,1 1 1 0 0,-1-1-1 0 0,1 0 0 0 0,-1 0 0 0 0,1 1 0 0 0,-1-1 0 0 0,1 1 0 0 0,0-1 0 0 0,0 1 0 0 0,0 0 0 0 0,0 0 0 0 0,0 0 0 0 0,0 0 0 0 0,0 0 0 0 0,0 0 0 0 0,1 1 0 0 0,0-1-160 0 0,8-4 315 0 0,-10 5-268 0 0,0-2 1 0 0,0 2-1 0 0,1-1 1 0 0,-1 0-1 0 0,1 1 1 0 0,-1 0-1 0 0,0-1 0 0 0,1 1 1 0 0,0 0-1 0 0,-1-1 1 0 0,0 1-1 0 0,1 0 0 0 0,0 0 1 0 0,0 0-48 0 0,-1 1 23 0 0,1-1-1 0 0,-1 0 1 0 0,0 0 0 0 0,0 1-1 0 0,1-1 1 0 0,-1 1 0 0 0,0 0-1 0 0,1-1 1 0 0,-1 1 0 0 0,0 0-1 0 0,0 0 1 0 0,0 0 0 0 0,0 0-1 0 0,0-1 1 0 0,0 2 0 0 0,0-1-1 0 0,0 0 1 0 0,0 0 0 0 0,0 1-1 0 0,-1-1 1 0 0,1 0-23 0 0,-1-1 6 0 0,1 1 3 0 0,-1-1 1 0 0,1 1 0 0 0,-1 0-1 0 0,0-1 1 0 0,1 1 0 0 0,0-1 0 0 0,-1 1-1 0 0,0 0 1 0 0,0-1 0 0 0,1 1-1 0 0,-1 0 1 0 0,0 0 0 0 0,0-1-1 0 0,0 1 1 0 0,0 0 0 0 0,1-1 0 0 0,-1 2-1 0 0,0-2 1 0 0,0 1 0 0 0,-1 0-1 0 0,1-1 1 0 0,0 1 0 0 0,0 0-1 0 0,0 0 1 0 0,0 0-10 0 0,-8 20 115 0 0,4 13-37 0 0,-3-10 16 0 0,2-2-65 0 0,4-21-30 0 0,1 0 0 0 0,-1 0-1 0 0,1 0 1 0 0,-1 1 0 0 0,1-1 0 0 0,-1 0 0 0 0,0 1-1 0 0,1-1 1 0 0,0 0 0 0 0,0 1 0 0 0,0-1-1 0 0,0 1 1 0 0,-1-1 0 0 0,1 0 0 0 0,1 1 0 0 0,-1-1-1 0 0,0 0 1 0 0,0 1 0 0 0,0-1 0 0 0,1 1-1 0 0,0-1 1 0 0,-1 0 0 0 0,1 1 0 0 0,0-1 1 0 0,-1 0-1 0 0,0 0 1 0 0,0-1-1 0 0,1 0 1 0 0,-1 1-1 0 0,0-1 1 0 0,0 0 0 0 0,0 1-1 0 0,0-1 1 0 0,0 1-1 0 0,1-1 1 0 0,-1 0-1 0 0,0 1 1 0 0,0 0-1 0 0,0-1 1 0 0,0 0-1 0 0,0 1 1 0 0,0-1-1 0 0,0 1 1 0 0,0-1-1 0 0,-1 1 1 0 0,1-1 0 0 0,0 0-1 0 0,0 1 1 0 0,0 0-1 0 0,0-1 1 0 0,0 0-1 0 0,-1 1 1 0 0,1-1-1 0 0,0 0 1 0 0,0 1 0 0 0,-1 0 3 0 0,6 4 249 0 0,7-2 502 0 0,-8-1-609 0 0,-1-2-1 0 0,0 2 1 0 0,1-1-1 0 0,-1-1 1 0 0,1 0-1 0 0,-1 1 1 0 0,1-1-1 0 0,0 0 1 0 0,-1 0-1 0 0,3-1-144 0 0,1 0 35 0 0,-1-2 0 0 0,0 1 0 0 0,1 0 0 0 0,-1-1 0 0 0,0 0 0 0 0,0 0 0 0 0,-1-1 0 0 0,1 0 0 0 0,3-3-35 0 0,12-7-3021 0 0,-14 10 929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7-16T11:10:31.317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20 57 3321 0 0,'3'1'2727'0'0,"-3"-1"-209"0"0,0 0-1091 0 0,0 2 499 0 0,-3 16-209 0 0,-1-10-1086 0 0,2 0 0 0 0,-1 0 0 0 0,1 1 0 0 0,1-1 0 0 0,-1 3-631 0 0,-2 10 867 0 0,3-13-711 0 0,1 0 0 0 0,-1 0-1 0 0,1 0 1 0 0,1-1 0 0 0,-1 2-1 0 0,1-2 1 0 0,1 3-156 0 0,3 20-89 0 0,-5-29-113 0 0,0 0 1 0 0,0 0 0 0 0,0 0-1 0 0,0 1 1 0 0,0-1-1 0 0,0 0 1 0 0,0 0 0 0 0,1 0-1 0 0,-1 0 1 0 0,0 0 0 0 0,1 0-1 0 0,-1 0 1 0 0,1 1-1 0 0,-1-2 1 0 0,1 1 0 0 0,0 0-1 0 0,-1 0 1 0 0,1 0 0 0 0,0 0 201 0 0,-1-1-2740 0 0,2 1 217 0 0,7 4 2035 0 0</inkml:trace>
  <inkml:trace contextRef="#ctx0" brushRef="#br0" timeOffset="324.848">57 68 4169 0 0,'16'-6'4619'0'0,"0"-1"-3595"0"0,20-9-1450 0 0,11-3 462 0 0,8 0 391 0 0,-54 19-374 0 0,-1 0 0 0 0,1-1 0 0 0,0 1 1 0 0,0 0-1 0 0,-1 0 0 0 0,1 0 0 0 0,-1 0 1 0 0,1 1-1 0 0,0-1 0 0 0,-1 0 0 0 0,1 0 1 0 0,-1 0-1 0 0,1 0 0 0 0,-1 1 0 0 0,2-1 1 0 0,-2 0-1 0 0,1 0 0 0 0,-1 1 0 0 0,1-1 1 0 0,-1 0-1 0 0,0 1 0 0 0,1-1 0 0 0,-1 1 0 0 0,1 0 1 0 0,-1-1-1 0 0,0 1 0 0 0,1-1 0 0 0,0 1 1 0 0,-1-1-1 0 0,0 1 0 0 0,0-1 0 0 0,1 1 1 0 0,-1 0-1 0 0,0-1 0 0 0,0 1 0 0 0,0 0 1 0 0,0-1-54 0 0,1 1 152 0 0,-1 1 1 0 0,0-1-1 0 0,0 0 1 0 0,0 0-1 0 0,0 1 1 0 0,0-1-1 0 0,0 0 1 0 0,0 0-1 0 0,0 1 1 0 0,0-1-1 0 0,-1 0 1 0 0,1 0-1 0 0,0 1 1 0 0,-1-1-1 0 0,1 0 1 0 0,-1 0-153 0 0,-2 7 690 0 0,-10 35 1337 0 0,7-30-1766 0 0,1 0 0 0 0,1 0 1 0 0,0 0-1 0 0,1 0 1 0 0,0 1-1 0 0,1 1-261 0 0,-3 9 93 0 0,-3 29-865 0 0,9-50-92 0 0,0 0-990 0 0</inkml:trace>
  <inkml:trace contextRef="#ctx0" brushRef="#br0" timeOffset="589.919">114 107 13931 0 0,'0'2'592'0'0,"3"-1"-360"0"0,1 1 160 0 0,3-1-232 0 0,1 0 224 0 0,2 1-56 0 0,1-1-32 0 0,3 2 1 0 0,0-1-57 0 0,2 0-104 0 0,0-2 32 0 0,0 0-72 0 0,4-2-40 0 0,-2 1-128 0 0,1-3-544 0 0,6 3-105 0 0,-2-1-4080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7-16T11:10:41.945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 92 96 0 0,'0'0'25'0'0,"0"0"201"0"0,0 0 646 0 0,0 0 594 0 0,0 0 273 0 0,0 0 68 0 0,0 0-286 0 0,0 0-354 0 0,0 0-83 0 0,0 0-7 0 0,0 0-66 0 0,0 0-114 0 0,0 0-55 0 0,1-1-57 0 0,1-1-660 0 0,1 0 1 0 0,-1 0-1 0 0,1 0 0 0 0,-1 1 0 0 0,1 0 0 0 0,-1-1 1 0 0,1 1-1 0 0,0 0 0 0 0,0 0 0 0 0,-1 0 0 0 0,2 0 1 0 0,-2 1-1 0 0,1-1 0 0 0,0 1 0 0 0,0 0 0 0 0,0 0 1 0 0,0 0-1 0 0,0 0 0 0 0,0 1 0 0 0,0-1 0 0 0,-1 1 1 0 0,1 0-1 0 0,0 0 0 0 0,0-1 0 0 0,0 1 0 0 0,0 2-125 0 0,12 7 148 0 0,-15-10-142 0 0,0 1 0 0 0,1-1-1 0 0,-1 0 1 0 0,0 0 0 0 0,1 1 0 0 0,-1-1-1 0 0,0 0 1 0 0,0 1 0 0 0,1-1 0 0 0,-1 1-1 0 0,0-1 1 0 0,0 1 0 0 0,0-1 0 0 0,0 1-1 0 0,0-1 1 0 0,1 0 0 0 0,-1 1 0 0 0,0-1-1 0 0,0 1 1 0 0,0 0 0 0 0,0-1-1 0 0,0 1 1 0 0,0-1 0 0 0,0 0 0 0 0,-1 1-1 0 0,1-1 1 0 0,0 1 0 0 0,0-1 0 0 0,0 0-1 0 0,0 1 1 0 0,0 0 0 0 0,-1-1 0 0 0,1 0-1 0 0,0 1 1 0 0,0-1 0 0 0,-1 0 0 0 0,1 1-6 0 0,-31 25 109 0 0,7-10-276 0 0,23-15 123 0 0,1-1-8 0 0,0 0-1 0 0,0 0-15 0 0,1 0-4 0 0,24-2-398 0 0,-5-1 201 0 0,-14 3 265 0 0,1 1 0 0 0,1-1 0 0 0,-2 1 0 0 0,1 0 0 0 0,-1 1 0 0 0,1 0 0 0 0,-1 1 0 0 0,1-1 4 0 0,-5-1 47 0 0,-1-1-1 0 0,1 2 1 0 0,0-1 0 0 0,-1 0 0 0 0,0 0 0 0 0,1 0-1 0 0,-1 0 1 0 0,1 0 0 0 0,-1 1 0 0 0,0-1-1 0 0,0 1 1 0 0,0-1 0 0 0,0 1 0 0 0,0 0-1 0 0,0-1 1 0 0,0 1 0 0 0,0 1-47 0 0,-1-1 71 0 0,0-1 1 0 0,0 0-1 0 0,0 0 0 0 0,0 1 1 0 0,-1 0-1 0 0,1-1 0 0 0,0 1 1 0 0,0-1-1 0 0,-1 0 1 0 0,1 0-1 0 0,-1 1 0 0 0,1-1 1 0 0,-1 0-1 0 0,0 0 1 0 0,0 1-72 0 0,-2 5 240 0 0,1-1-29 0 0,1-4-161 0 0,0 0 0 0 0,0 1 1 0 0,1-2-1 0 0,-1 2 0 0 0,0-2 0 0 0,0 1 0 0 0,-1 0 1 0 0,1 0-1 0 0,0-1 0 0 0,0 1 0 0 0,-1 0 0 0 0,0-1 1 0 0,1 1-1 0 0,-1-1 0 0 0,-1 1-50 0 0,-32 25 197 0 0,9-14-255 0 0,25-13-97 0 0,0 1 1 0 0,-1 0-1 0 0,1-1 1 0 0,0 0-1 0 0,0 1 0 0 0,-1-1 1 0 0,0 0-1 0 0,1 0 1 0 0,0 0-1 0 0,-1 0 1 0 0,1 0-1 0 0,0 0 1 0 0,-1 0-1 0 0,1-1 1 0 0,-1 1 154 0 0,-11-8-6639 0 0,8 2 4236 0 0</inkml:trace>
  <inkml:trace contextRef="#ctx0" brushRef="#br0" timeOffset="29636.333">241 30 3521 0 0,'-2'3'3636'0'0,"-7"-7"-1427"0"0,6-5 74 0 0,2 9-2187 0 0,1-1 0 0 0,0 1-1 0 0,0 0 1 0 0,-1-1 0 0 0,1 1-1 0 0,0 0 1 0 0,-1-1 0 0 0,1 1 0 0 0,0 0-1 0 0,0-1 1 0 0,0 0 0 0 0,0 1-1 0 0,0 0 1 0 0,0-1 0 0 0,0 1 0 0 0,0-1-1 0 0,0 1 1 0 0,0-1 0 0 0,0 1-1 0 0,0 0 1 0 0,0-1 0 0 0,0 0-1 0 0,0 1 1 0 0,0 0 0 0 0,1-1 0 0 0,-1 1-1 0 0,0 0 1 0 0,1-1 0 0 0,-1 1-1 0 0,0-1-95 0 0,1 1 68 0 0,0-1-1 0 0,0 0 0 0 0,0 0 0 0 0,1 1 0 0 0,-1-1 1 0 0,0 1-1 0 0,0-1 0 0 0,0 1 0 0 0,1 0 0 0 0,-1 0 1 0 0,0-1-1 0 0,1 1 0 0 0,-1 0 0 0 0,1 0 0 0 0,-1 0 1 0 0,0 0-1 0 0,0 0 0 0 0,1 1-67 0 0,17 11 36 0 0,5 7 141 0 0,-23-18-170 0 0,-1-1-1 0 0,1 0 0 0 0,0 1 0 0 0,-1 0 0 0 0,1-1 0 0 0,-1 0 1 0 0,1 1-1 0 0,-1-1 0 0 0,0 1 0 0 0,1-1 0 0 0,-1 1 1 0 0,0-1-1 0 0,1 1 0 0 0,-1 0 0 0 0,0-1 0 0 0,0 1 0 0 0,0-1 1 0 0,1 1-1 0 0,-1 0 0 0 0,0-1 0 0 0,0 1 0 0 0,0 0 1 0 0,0 0-1 0 0,0-1 0 0 0,0 1 0 0 0,0-1 0 0 0,0 1 0 0 0,0 0 1 0 0,0 0-1 0 0,0-1 0 0 0,-1 1 0 0 0,1-1 0 0 0,0 1 1 0 0,0-1-1 0 0,-1 1 0 0 0,1 0 0 0 0,0 0 0 0 0,0-1 0 0 0,-1 1 1 0 0,1-1-1 0 0,-1 1-6 0 0,0-1 0 0 0,-1 1 0 0 0,1 0 1 0 0,0 0-1 0 0,0 0 0 0 0,0 0 1 0 0,1 0-1 0 0,-2-1 0 0 0,1 2 1 0 0,1-1-1 0 0,-1 0 0 0 0,0 0 1 0 0,1 1-1 0 0,-1-1 0 0 0,0 0 1 0 0,1 0-1 0 0,0 1 0 0 0,-1-1 1 0 0,0 0-1 0 0,1 0 0 0 0,0 1 1 0 0,0-1-1 0 0,0 0 0 0 0,-1 1 1 0 0,1-1-1 0 0,1 1 0 0 0,-1-1 1 0 0,0 1-1 0 0,0-1 0 0 0,0 0 1 0 0,1 0-1 0 0,-1 1 0 0 0,1-1 0 0 0,-1 0 1 0 0,1 1-1 0 0,-1-1 0 0 0,1 0 1 0 0,0 1-1 0 0,1 0-10 0 0,0-1 0 0 0,0 0 0 0 0,0 1-1 0 0,1-1 1 0 0,-1 0 0 0 0,0 0 0 0 0,1-1 0 0 0,-1 2 0 0 0,1-2 0 0 0,-1 1 0 0 0,0-1 0 0 0,1 0 0 0 0,-1 0 0 0 0,2 1 10 0 0,12 1-13 0 0,72 21 36 0 0,-54-10 29 0 0,-33-13-30 0 0,0 1 0 0 0,0-1 1 0 0,0 0-1 0 0,0 1 0 0 0,-1-1 0 0 0,1 0 0 0 0,0 1 0 0 0,0-1 0 0 0,0 1 0 0 0,0 0 1 0 0,0 0-1 0 0,-1-1 0 0 0,1 1 0 0 0,0 0 0 0 0,-1 0 0 0 0,1 0 0 0 0,0 0 1 0 0,-1-1-1 0 0,1 1 0 0 0,-1 1 0 0 0,1-2 0 0 0,-1 1 0 0 0,0 0 0 0 0,1 0 1 0 0,-1 0-1 0 0,0 0 0 0 0,0 0 0 0 0,0 0 0 0 0,0 0 0 0 0,0 1 0 0 0,0-1 1 0 0,0 0-1 0 0,0 0 0 0 0,0-1 0 0 0,0 2 0 0 0,0-1 0 0 0,-1 0 0 0 0,1 0 0 0 0,0 0 1 0 0,-1 0-1 0 0,1 0 0 0 0,-1 0 0 0 0,1-1 0 0 0,-1 1 0 0 0,0 1-22 0 0,-5 4 261 0 0,-1 0 1 0 0,-1 0-1 0 0,1-1 0 0 0,-1 1 0 0 0,1-1 0 0 0,-9 3-261 0 0,-3 3 88 0 0,9-5-136 0 0,1-2 0 0 0,-2 0-1 0 0,2 0 1 0 0,-2 0-1 0 0,1-1 1 0 0,-1 0 0 0 0,-1-1 48 0 0,-12-3-5064 0 0,19-1 3271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7-16T11:10:37.723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733 73 8410 0 0,'-2'-14'2306'0'0,"2"14"-2141"0"0,0 0 52 0 0,0 0 2 0 0,0 0 34 0 0,0 0 21 0 0,-1 2 358 0 0,1-2-610 0 0,-1 1 38 0 0,1 0 1 0 0,-1-1-1 0 0,1 1 0 0 0,-1-1 0 0 0,1 1 0 0 0,-1 0 0 0 0,0-1 1 0 0,0 1-1 0 0,0-1 0 0 0,1 1 0 0 0,-1-1 0 0 0,0 0 0 0 0,1 1 1 0 0,-1-1-1 0 0,0 0 0 0 0,0 0 0 0 0,0 0 0 0 0,0 1 0 0 0,0-1 1 0 0,1 0-61 0 0,-30-12 1044 0 0,28 12-1031 0 0,-1 0 1 0 0,0 0-1 0 0,1 0 0 0 0,-1 0 1 0 0,1 1-1 0 0,-1-1 1 0 0,1 1-1 0 0,0 0 0 0 0,-1 0 1 0 0,1 0-1 0 0,0 0 1 0 0,-1 0-1 0 0,1 0 1 0 0,0 1-1 0 0,0-1 0 0 0,0 1 1 0 0,0-1-1 0 0,0 1 1 0 0,-1 1-14 0 0,-9 19-12 0 0,11-18 5 0 0,0 0 1 0 0,1 0 0 0 0,-1 0 0 0 0,1-1-1 0 0,0 1 1 0 0,0 0 0 0 0,1 0 0 0 0,-1 0 0 0 0,1 0 6 0 0,-1-3 2 0 0,1 0 1 0 0,-1 0 0 0 0,1 0-1 0 0,0-1 1 0 0,0 1 0 0 0,0 0-1 0 0,-1 0 1 0 0,1-1 0 0 0,0 1-1 0 0,0-1 1 0 0,0 1 0 0 0,0-1-1 0 0,-1 0 1 0 0,2 1 0 0 0,-1-1 0 0 0,0 0-1 0 0,0 1 1 0 0,0-1 0 0 0,0 0-1 0 0,0 0 1 0 0,0 0 0 0 0,0 0-1 0 0,0 0 1 0 0,0 0 0 0 0,0 0-1 0 0,0 0 1 0 0,0-1 0 0 0,0 1-1 0 0,0 0 1 0 0,0-1-3 0 0,4 1-8 0 0,27-4-99 0 0,-29 4 78 0 0,0 2 0 0 0,0-2 0 0 0,0 1 0 0 0,0 0-1 0 0,0 0 1 0 0,0 1 0 0 0,0-1 0 0 0,-1 1 0 0 0,1 0 0 0 0,1 0 29 0 0,34 38 32 0 0,-37-37 71 0 0,0-1 0 0 0,1 1 0 0 0,-1 0 0 0 0,0 0-1 0 0,0 0 1 0 0,-1 0 0 0 0,1 0 0 0 0,-1 0 0 0 0,1 0 0 0 0,-1 2-103 0 0,1-1 187 0 0,-1-1-159 0 0,0-1 0 0 0,0 1 0 0 0,-1-1 0 0 0,1 0 0 0 0,-1 0 0 0 0,1 1 0 0 0,-1-1 0 0 0,1 0 0 0 0,-1 1 0 0 0,0-1 0 0 0,0 0 0 0 0,0 0 0 0 0,-1 0 0 0 0,1 0 0 0 0,0 0 0 0 0,0 0 0 0 0,-1-1 0 0 0,0 1 0 0 0,1 0 0 0 0,-1-1 0 0 0,0 1 0 0 0,1-1 0 0 0,-2 1-28 0 0,0 0 32 0 0,0 0 0 0 0,0 0 0 0 0,0 0 0 0 0,0-1-1 0 0,0 0 1 0 0,1 0 0 0 0,-2 1 0 0 0,1-2 0 0 0,0 1 0 0 0,0 0 0 0 0,0-1 0 0 0,0 0-1 0 0,-1 0 1 0 0,1 0 0 0 0,0 0 0 0 0,-3 0-32 0 0,0-2-893 0 0,1 0 0 0 0,0 0-1 0 0,0-1 1 0 0,0 1 0 0 0,0-1 0 0 0,0 0 0 0 0,1 0-1 0 0,-1-1 894 0 0,-1 0-5590 0 0</inkml:trace>
  <inkml:trace contextRef="#ctx0" brushRef="#br0" timeOffset="32402.7">873 94 2585 0 0,'-3'-2'119'0'0,"2"2"74"0"0,0-1-1 0 0,0 1 1 0 0,1-1 0 0 0,-2 0-1 0 0,1 0 1 0 0,0 1-1 0 0,1-1 1 0 0,-1 0 0 0 0,0 0-1 0 0,1 0 1 0 0,-2 0-1 0 0,2 0 1 0 0,-1 0 0 0 0,1 0-1 0 0,-1 0 1 0 0,1 0-1 0 0,-1 0 1 0 0,1 0 0 0 0,0-1-1 0 0,-1 1 1 0 0,1 0-1 0 0,0 0-192 0 0,-6-17 3971 0 0,4 13-988 0 0,-2 2-2675 0 0,-1 10 12 0 0,2 8-281 0 0,-2 22 43 0 0,8 10-132 0 0,-3-41 51 0 0,2 0 0 0 0,-1 0 1 0 0,0 0-1 0 0,0 0 0 0 0,1 0 0 0 0,0 0 0 0 0,1 0 1 0 0,0-1-1 0 0,-1 1 0 0 0,1-1 0 0 0,0 0 1 0 0,1 0-1 0 0,0 0 0 0 0,0 0 0 0 0,3 2-1 0 0,-5-5 2 0 0,1 0-1 0 0,0 1 0 0 0,0-1 1 0 0,0 0-1 0 0,0-1 0 0 0,0 1 1 0 0,1-1-1 0 0,-1 0 0 0 0,1 0 1 0 0,-1 0-1 0 0,0 0 0 0 0,1-1 1 0 0,-1 1-1 0 0,1 0 0 0 0,-1-1 1 0 0,1 0-1 0 0,-1 0 0 0 0,1-1 1 0 0,-1 0-1 0 0,1 1 0 0 0,-1-1 1 0 0,1 0-1 0 0,-1 0 0 0 0,1 0 1 0 0,-1-1-1 0 0,0 1 0 0 0,0-1 1 0 0,0 0-1 0 0,0 0 0 0 0,0 0 1 0 0,0 0-1 0 0,0 0 0 0 0,1-3-1 0 0,-1 0 27 0 0,-1 1 0 0 0,0-1-1 0 0,0 0 1 0 0,0 0-1 0 0,-1 0 1 0 0,0 0 0 0 0,0 0-1 0 0,0 0 1 0 0,0 0-1 0 0,-1-1 1 0 0,0 1-1 0 0,0 0 1 0 0,0 0 0 0 0,-1 0-1 0 0,0-1-26 0 0,-14-39 420 0 0,10 33-254 0 0,2 5-85 0 0,-1 0 0 0 0,1 0 0 0 0,-1 1 0 0 0,-1 0 0 0 0,1-1 0 0 0,-1 1 0 0 0,0 0 0 0 0,0 1 0 0 0,-4-3-81 0 0,6 4 28 0 0,0 1 1 0 0,-1 0-1 0 0,0 1 0 0 0,0-1 0 0 0,1 0 1 0 0,-1 1-1 0 0,-1 0 0 0 0,1 0 0 0 0,0 0 0 0 0,0 1 1 0 0,-1-1-1 0 0,1 1 0 0 0,-1 0 0 0 0,1 0 1 0 0,-1 1-1 0 0,1-1 0 0 0,-1 1 0 0 0,-3 0-28 0 0,2 2-4 0 0,1-1-1 0 0,0 2 1 0 0,0-1-1 0 0,0 0 1 0 0,0 1 0 0 0,0 0-1 0 0,1 0 1 0 0,-1 0-1 0 0,0 1 1 0 0,1 0-1 0 0,0 0 1 0 0,-1 2 4 0 0,0-1-89 0 0,0 1 1 0 0,1-1-1 0 0,-1 1 1 0 0,2 0-1 0 0,-1 1 0 0 0,1-1 1 0 0,-1 0-1 0 0,2 1 1 0 0,-3 6 88 0 0,3-6-668 0 0,0-1 1 0 0,1 0-1 0 0,0 0 0 0 0,1 0 1 0 0,-1 1-1 0 0,1-1 0 0 0,0 3 668 0 0,2 10-3832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7-16T11:08:33.531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89 7266 0 0,'0'-2'404'0'0,"0"-1"1"0"0,0 1 0 0 0,1-1-1 0 0,-1 0 1 0 0,0 1 0 0 0,1-1-1 0 0,0 1 1 0 0,-1-1 0 0 0,1 1-1 0 0,0-1 1 0 0,1 1 0 0 0,-1-1-1 0 0,0 1 1 0 0,0 0 0 0 0,1 0-1 0 0,1-2-404 0 0,-2 4 59 0 0,0-1 0 0 0,0 1 0 0 0,0-1 0 0 0,0 1 0 0 0,0-1 0 0 0,0 1 0 0 0,0 0 0 0 0,0 0 0 0 0,1-1 0 0 0,-1 1 0 0 0,0 0 0 0 0,0 0 0 0 0,0 0 0 0 0,0 0 0 0 0,1 0 0 0 0,-1 1 0 0 0,0-1 0 0 0,0 0 0 0 0,0 0 0 0 0,1 1 0 0 0,-1-1 0 0 0,0 0 0 0 0,0 1 0 0 0,0-1 0 0 0,0 1 0 0 0,0 0 0 0 0,0 0 0 0 0,0-1 0 0 0,0 2-59 0 0,3-1 43 0 0,-2 1-28 0 0,0 0 0 0 0,0-1 0 0 0,0 1 0 0 0,0 0 0 0 0,-1 0 0 0 0,2 0 0 0 0,-2 0 0 0 0,0 0 0 0 0,1 0 0 0 0,0 1 0 0 0,-1 0-15 0 0,0-1 18 0 0,-1 0-1 0 0,0 0 1 0 0,0 0-1 0 0,0 1 1 0 0,0-1-1 0 0,0 0 1 0 0,0 0-1 0 0,0 0 1 0 0,0 1-1 0 0,-1-1 1 0 0,1 0-1 0 0,-1 0 1 0 0,1 0-1 0 0,-1 0 1 0 0,-1 0-1 0 0,2 0 1 0 0,-1 0-1 0 0,0 0 1 0 0,-1 0-1 0 0,1-1 1 0 0,-1 1-1 0 0,1 0 1 0 0,-2 1-18 0 0,0 2 36 0 0,-30 46-133 0 0,32-42 63 0 0,3-8 78 0 0,-1 0 44 0 0,0-1-1 0 0,1 1 0 0 0,0 0 1 0 0,-1 0-1 0 0,1-1 1 0 0,0 1-1 0 0,-1-1 0 0 0,1 0 1 0 0,0 0-1 0 0,-1 0 0 0 0,1 0 1 0 0,-1 0-1 0 0,1 0 0 0 0,1 0-87 0 0,8-2 469 0 0,-8 1-413 0 0,1 0-1 0 0,0 1 0 0 0,0 0 0 0 0,0 0 0 0 0,-1 0 0 0 0,1 0 0 0 0,-1 0 0 0 0,3 1-55 0 0,12 5-194 0 0,-4-1-2123 0 0,1-3-5184 0 0,-11-3 6987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7-16T11:11:26.318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15 144 10410 0 0,'0'0'168'0'0,"0"0"-16"0"0,0 0 56 0 0,0 0 0 0 0,0 0 320 0 0,0 0-167 0 0,0 0-9 0 0,0 0-72 0 0,0 0-168 0 0,-5 2-80 0 0,2 1-8 0 0,-1-2-104 0 0,2 2-856 0 0</inkml:trace>
  <inkml:trace contextRef="#ctx0" brushRef="#br0" timeOffset="312.312">239 0 6105 0 0,'3'4'834'0'0,"-3"-4"-626"0"0,5 2-89 0 0,-2 8 973 0 0,-4-6-849 0 0,-1 11 322 0 0,-2 1 0 0 0,1-1 0 0 0,-2 0 0 0 0,-2 5-565 0 0,-40 95 1314 0 0,25-56-98 0 0,-17 29-1216 0 0,6-11 504 0 0,-9 32-504 0 0,31-65-2897 0 0,10-43 1529 0 0,1-1 1100 0 0</inkml:trace>
  <inkml:trace contextRef="#ctx0" brushRef="#br0" timeOffset="529.483">328 336 7586 0 0,'-2'6'2904'0'0,"0"0"-2240"0"0,0-4-544 0 0,0 4-112 0 0,0-1 48 0 0,0-4 104 0 0,-1 5-96 0 0,-1 1 89 0 0,-1-4-105 0 0,2 2-305 0 0,-2-3-599 0 0,1 1-24 0 0,0-3 888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7-16T11:11:31.777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163 46 3081 0 0,'5'-23'7358'0'0,"-1"6"-4926"0"0,-3 12-1800 0 0,-1 4-444 0 0,-1 1 25 0 0,-44 13 535 0 0,11-2-600 0 0,30-9-143 0 0,1-2 0 0 0,0 1-1 0 0,0 0 1 0 0,-1 1-1 0 0,1-1 1 0 0,1 1 0 0 0,-2 0-1 0 0,2 0 1 0 0,-2 0-5 0 0,2 0-1 0 0,0-1 1 0 0,0 2-1 0 0,0-1 0 0 0,1 0 1 0 0,-2 0-1 0 0,2 0 0 0 0,0 1 1 0 0,-1-1-1 0 0,1 1 0 0 0,0 0 1 0 0,-1 1 0 0 0,-4 9-14 0 0,-18 35 291 0 0,22-42-231 0 0,1-1 0 0 0,-2 1 1 0 0,2 0-1 0 0,0-1 0 0 0,0 1 0 0 0,0 0 1 0 0,1 0-1 0 0,-1 0 0 0 0,2 3-46 0 0,-1-9 0 0 0,0 0 0 0 0,0 1 0 0 0,0-1 0 0 0,0 0 0 0 0,0 0 0 0 0,0 1 1 0 0,0-1-1 0 0,0 1 0 0 0,0-1 0 0 0,0 0 0 0 0,1 0 0 0 0,-1 1 0 0 0,0-1 0 0 0,0 0 0 0 0,0 0 0 0 0,1 0 0 0 0,-1 1 0 0 0,0-1 0 0 0,0 0 1 0 0,0 0-1 0 0,1 0 0 0 0,-1 0 0 0 0,0 1 0 0 0,0-1 0 0 0,1 0 0 0 0,-1 0 0 0 0,0 0 0 0 0,1 0 0 0 0,-1 0 0 0 0,1 0 0 0 0,-1 0 0 0 0,0 0 0 0 0,0 0 1 0 0,1 0-1 0 0,-1 0 0 0 0,0 0 0 0 0,1 0 0 0 0,-1 0 0 0 0,0 0 0 0 0,0 0 0 0 0,1 0 0 0 0,-1 0 0 0 0,0 0 0 0 0,15-5 40 0 0,-14 5-36 0 0,41-16 36 0 0,-38 14-44 0 0,0 0-1 0 0,1 0 1 0 0,-1 1 0 0 0,0-1 0 0 0,1 1 0 0 0,0 1 0 0 0,-1-1 0 0 0,1 1-1 0 0,-1-1 1 0 0,5 2 4 0 0,-4-1 14 0 0,0 1 0 0 0,0 0 0 0 0,0 1-1 0 0,0-1 1 0 0,-1 1 0 0 0,1 0-1 0 0,-1 0 1 0 0,1 1 0 0 0,-1-1 0 0 0,2 2-14 0 0,-4-1 31 0 0,2 0 1 0 0,-2 1-1 0 0,1 0 1 0 0,-1-1 0 0 0,0 1-1 0 0,0 0 1 0 0,1 0-1 0 0,-2 0 1 0 0,1 0-1 0 0,-1 0 1 0 0,1 1-1 0 0,-1-1 1 0 0,-1 1 0 0 0,1-1-1 0 0,-1 1 1 0 0,1-1-1 0 0,-1 1 1 0 0,0-1-1 0 0,-1 0 1 0 0,1 1 0 0 0,-1 2-33 0 0,0-3 86 0 0,0 0-1 0 0,-1 0 0 0 0,0 0 1 0 0,1 0-1 0 0,-1 0 0 0 0,0-1 0 0 0,0 1 1 0 0,-1-1-1 0 0,1 0 0 0 0,-1 1 0 0 0,0-1 1 0 0,0 0-1 0 0,0 0 0 0 0,0-1 0 0 0,0 1 1 0 0,-1-1-1 0 0,1 1 0 0 0,-1-1 0 0 0,0 0 1 0 0,1-1-1 0 0,-1 1 0 0 0,0 0-84 0 0,-5 0-18 0 0,-1 1 0 0 0,1-1 0 0 0,-1 0-1 0 0,1-1 1 0 0,-1 0 0 0 0,-8-1 18 0 0,16 0-167 0 0,0 0 0 0 0,1-1-1 0 0,-1 1 1 0 0,0 0 0 0 0,0-1 0 0 0,1 1 0 0 0,-1-1 0 0 0,0 0 0 0 0,1 0-1 0 0,-1 1 1 0 0,0-1 0 0 0,0-1 167 0 0,-11-9-4727 0 0,12 10 4041 0 0,-4-4-989 0 0</inkml:trace>
  <inkml:trace contextRef="#ctx0" brushRef="#br0" timeOffset="325.128">284 154 7986 0 0,'0'0'16'0'0,"0"0"-1"0"0,-1 0 1 0 0,1 0 0 0 0,-1 0 0 0 0,1 0 0 0 0,0 0 0 0 0,-1 0 0 0 0,0 0-1 0 0,1 0 1 0 0,0 1 0 0 0,-1-1 0 0 0,1 0 0 0 0,0 0 0 0 0,-1 0 0 0 0,1 1-1 0 0,0-1 1 0 0,-1 0 0 0 0,1 0 0 0 0,0 1 0 0 0,0-1 0 0 0,-1 0-1 0 0,1 1 1 0 0,0-1 0 0 0,0 1 0 0 0,0-1 0 0 0,-1 1 0 0 0,1-1 0 0 0,0 0-1 0 0,-1 1 1 0 0,1-1 0 0 0,0 0 0 0 0,0 1 0 0 0,0 0 0 0 0,0-1 0 0 0,0 0-1 0 0,0 1 1 0 0,0-1 0 0 0,0 1 0 0 0,0-1-16 0 0,0 2 91 0 0,-1-1-27 0 0,0 3 52 0 0,0 0 1 0 0,-1 0-1 0 0,1 0 0 0 0,0 0 0 0 0,0 0 0 0 0,1 0 0 0 0,-1 0 0 0 0,1 0 1 0 0,0 1-1 0 0,0-1 0 0 0,0 0 0 0 0,1 0 0 0 0,-1 0 0 0 0,1 0 1 0 0,0 1-1 0 0,1-1 0 0 0,-1 0 0 0 0,0-1 0 0 0,1 1 0 0 0,1 2-116 0 0,-2-3 119 0 0,1-2-1 0 0,0 2 0 0 0,-1-2 0 0 0,1 1 0 0 0,0 0 1 0 0,0-1-1 0 0,0 1 0 0 0,0-1 0 0 0,0 1 1 0 0,0-1-1 0 0,0 0 0 0 0,0 0 0 0 0,1 0 1 0 0,-1 0-1 0 0,0 0 0 0 0,1-1 0 0 0,-1 1 0 0 0,1-1 1 0 0,-1 0-1 0 0,1 0-118 0 0,6-1 239 0 0,-1-1-1 0 0,0-1 1 0 0,0 0 0 0 0,0 0-1 0 0,0-1 1 0 0,0 0 0 0 0,0-1 0 0 0,-1 1-1 0 0,0-1 1 0 0,4-3-239 0 0,-6 3 140 0 0,0 1 0 0 0,0 0-1 0 0,-1-1 1 0 0,1 0 0 0 0,-1 0 0 0 0,0 0 0 0 0,0 0-1 0 0,0-1 1 0 0,-1 0 0 0 0,0 1 0 0 0,1-5-140 0 0,-1 4 147 0 0,-1 0 1 0 0,1 0-1 0 0,-2 0 0 0 0,1-1 1 0 0,0 1-1 0 0,-1 0 1 0 0,-1 0-1 0 0,1-1 0 0 0,-1 0 1 0 0,0 1-1 0 0,0-1 1 0 0,-1 1-1 0 0,0-3-147 0 0,1 8 22 0 0,0-1 1 0 0,0 1-1 0 0,-1-1 0 0 0,0 1 0 0 0,1-1 0 0 0,0 1 1 0 0,-1-1-1 0 0,1 1 0 0 0,-1-1 0 0 0,0 1 0 0 0,0 0 1 0 0,1-1-1 0 0,-2 1 0 0 0,1 0 0 0 0,1 0 0 0 0,-1 0 1 0 0,0 0-1 0 0,0 0 0 0 0,-1 0 0 0 0,1 0 0 0 0,0 1 1 0 0,-1-2-1 0 0,1 2 0 0 0,-1-1 0 0 0,1 1 0 0 0,0-1 1 0 0,0 1-1 0 0,-1-1 0 0 0,0 1 0 0 0,1 0 0 0 0,0 0 1 0 0,-1-1-1 0 0,0 1 0 0 0,1 0-22 0 0,-7 0 23 0 0,1 1 0 0 0,0-1 0 0 0,0 1 0 0 0,0 1-1 0 0,0 0 1 0 0,0-1 0 0 0,0 1 0 0 0,0 1 0 0 0,1 0 0 0 0,-1 0 0 0 0,1 1 0 0 0,-2 1-23 0 0,-8 5-1255 0 0,1 1-1 0 0,1 1 1 0 0,1 0 0 0 0,-5 4 1255 0 0,-4 9-6855 0 0,14-10 6223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6T11:11:34.427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87 403 5201,'-1'1'978,"-1"6"3896,2-6-3134,-5-2 2207,1-2-3417,-4-18-211,8 20-316,0 1 0,0-1 0,0 0 0,0 0 0,0 0 0,-1 1 0,1-1 0,0 0 0,0 1 0,-1-1 0,1 0 0,0 1 0,-1-1 0,1 0 0,-1 1 0,1-1 0,-1 1 0,1-1 0,-1 0 0,1 1 0,-1 0 0,1-1 0,-1 1 0,1 0 0,-2-1 0,2 1 0,-1 0 0,1-1 0,-1 1 0,0 0 0,1 0 0,-1 0 0,0 0 0,1 0 0,-1 0 0,0 0 0,0 0 0,1 0 0,-1 0 0,0 0 0,1 0 0,-1 0 0,0 0 0,0 1 0,1-1 0,-1 0 0,0 1-3,-1 1-14,-1 0-1,1 1 1,0-1-1,-1 1 1,2 0-1,-1 0 0,0 0 1,0 0-1,1 0 1,0 0-1,0 1 0,-1-1 1,1 0-1,0 1 15,-1 4-18,-9 47-161,9-34 154,1 2 0,1-2 0,1 1 0,1 0 25,-2-22 0,0 1 0,0 0-1,0-1 1,0 2 0,0-2 0,0 1-1,0 0 1,0-1 0,0 1 0,0 0-1,0 0 1,1 0 0,-1-1-1,0 1 1,0-1 0,1 1 0,-1 0-1,0 0 1,1-1 0,0 1 0,-1-1-1,0 1 1,1-1 0,-1 1-1,1-1 1,0 1 0,-1-1 0,1 1-1,-1-1 1,1 1 0,-1-1 0,2 0-1,-2 0 1,1 0 0,0 1-1,-1-1 1,1 0 0,0 0 0,-1 0-1,2 0 1,0-1 0,0-1 1,1 0-1,-1 1 0,0-2 0,0 1 0,0 1 0,-1-2 0,1 1 0,0-1 0,-1 1 1,1-1-1,0-1 0,2-6 16,0 0 1,0 0-1,-1 0 0,0 0 1,-1-1-1,0-2-16,-1 8 13,-1-1-1,0 0 0,0 1 0,0-1 0,0 0 1,-1 1-1,0-2-12,2 22 643,18 33-57,-19-47-581,0-1-1,1 1 1,0 0-1,-1 1 1,1-2 0,-1 1-1,2 0 1,-2 0-1,1-1 1,0 2-1,0-2 1,0 1-1,-1-1 1,2 1-1,-1-1 1,0 1 0,0-1-1,0 1 1,0-1-1,0 1 1,0-1-1,0 0 1,0 0-1,0 0 1,0 0-1,1 0 1,-1 0-1,0 0 1,0 0 0,0 0-1,0 0 1,0-1-1,0 1 1,0-1-1,0 1 1,0-1-1,1 1-4,4-5 28,-1-1-1,1 1 0,-1-1 1,0-1-1,0 1 0,-1 0 1,0 0-1,0-2 0,-1 2 1,2-4-28,9-23 61,-14 32-56,3 3-22,0 15 34,-2-6-22,1 0-1,0 1 1,0-1-1,1 0 1,0-1-1,2 1 1,1 4 5,58 100 13,-54-86-14,9 12-23,-12-31 101,-4-6-14,-2-9 47,0 2-83,-1 1 0,0-1 0,0 1 0,0-1 0,-1 1 0,1 0 0,0-1 0,-1 1 0,1 0 0,-1-1 0,0 1 0,0-1 0,0 1-27,-1-3 31,-1-4 13,-25-59 172,-20-6-75,32 51-138,0-1 0,-7-18-3,20 38-13,2 1 0,-1-1 0,1 0 1,-1 0-1,1-1 0,0 2 0,0-2 1,0 1-1,1-2 13,0 5-5,0 0 0,0 0 0,0 1-1,1-1 1,-1 0 0,0 0 0,0 0 0,1 1 0,-1-1 0,0 1 0,1-1-1,-1 0 1,1 0 0,-1 1 0,1-1 0,0 1 0,-1-1 0,1 1 0,0-1-1,-1 1 1,1 0 0,-1-1 0,1 0 0,0 1 0,0 0 0,0 0 0,-1-1-1,1 1 1,0 0 0,0 0 5,25-2 19,-9 1 29,39 4 231,-53-3-253,0 1-1,-1 0 1,0 0-1,1 0 0,0 0 1,-1 0-1,1 0 1,-1 1-1,0-1 0,1 1 1,-1 0-1,0-1 0,0 1 1,0 0-1,0 1 1,-1-1-1,1 0 0,1 2-25,11 30 292,-14-31-277,1-1 0,-1 1-1,0-1 1,0 1-1,0-1 1,-1 1-1,1-1 1,0 1-1,-1-1 1,0 1-1,0-1 1,0 1-1,0-1 1,0 0 0,-1 2-15,0 0 15,-2 4 33,-1 1 0,0-2 1,-1 1-1,1-1 0,-5 6-48,8-12-207,0 1 0,0-1-1,1 1 1,-2-1 0,2 1-1,-1-1 1,0 0 0,0-1 0,0 1-1,-1 0 1,1 0 0,0 0-1,0-1 1,0 1 0,-1-1-1,1 0 1,0 0 0,-2 0 207,3 0-101,1 0 0,0 0-1,0 0 1,0 0 0,0 0 0,-1 0 0,1 0 0,0 0 0,0 0-1,0 0 1,-1 0 0,1 0 0,0 0 0,0 0 0,0 0 0,-1-1-1,1 1 1,0 0 0,0 0 0,0 0 0,0 0 0,0 0 0,-1 0 0,1-1-1,0 1 1,0 0 0,0 0 0,0 0 0,0 0 0,0-1 0,0 1-1,0 0 1,-1-1 0,1 1 0,0 0 0,0 0 0,0 0 0,0-1-1,0 1 1,0 0 0,0 0 0,0 0 0,0-1 0,0 1 0,0 0 0,0 0-1,0 0 1,1 0 0,-1-1 0,0 1 0,0 0 0,0 0 0,0 0-1,0-1 1,0 1 0,0 0 0,0 0 0,1-1 0,-1 1 0,0 0-1,0 0 1,0 0 0,0 0 0,1 0 0,-1 0 0,0 0 0,0-1 101,6-4-450</inkml:trace>
  <inkml:trace contextRef="#ctx0" brushRef="#br0" timeOffset="354.578">366 393 6129,'14'29'2893,"-11"-21"-2244,1-1 1,-1 2-1,0-1 1,-1 0 0,2 8-650,2 10 938,-6-26-924,9 27 1349,-2 0 1,-1 1-1,-1 0 1,1 15-1364,-6-42 31,0 0 0,0 0 0,0 0 0,0 0 0,0 0 0,0 0 0,0 0 0,0 0 0,0 0 0,-1 0 0,1 0 0,0 0 0,-1 0 0,1 0 0,0 0 0,-1 0 0,0 0 0,1 0 0,-1 0 0,0 0-31,1-1 13,-1 0-1,1-1 0,0 1 1,-1 0-1,1 0 0,-1 0 1,1 0-1,0 0 1,-1 0-1,0 0 0,1-1 1,0 1-1,-1 0 1,1 0-1,0 0 0,-1-1 1,1 1-1,0 0 0,0-1 1,-1 1-1,1-1 1,0 1-1,0 0 0,-1-1 1,1 1-1,0 0 1,0-1-1,0 1 0,0-1 1,0 1-1,0-1-12,-2 0 32,-4-13 91,1 0 0,-1-1 0,1 1 0,1-2 0,1-1-123,-6-15 39,4 12-43,1 0 0,0 0 0,1-1 0,2 1 0,-1 0 0,2-15 4,1 30-11,0 1 0,-1-1 1,1 0-1,0 1 0,0-1 1,1 1-1,0 0 0,-1-1 1,1 2-1,2-5 11,-3 8 3,-1-1 1,1 1-1,-1-1 1,1 1-1,-1-1 1,1 0-1,0 1 0,0-1 1,-1 1-1,1-1 1,0 1-1,-1 0 1,1-1-1,0 1 0,0 0 1,0 0-1,0-1 1,-1 1-1,1 0 1,0 0-1,0 0 0,0 0 1,0 0-1,0 0 1,-1 0-1,1 1 1,0-1-4,4 0 54,-3 0 15,0 1 0,-1-1 0,1 1 0,-1-1 0,0 1 0,1 0 0,-1 0 0,0 0 0,1 0 0,-1 0 0,0-1 0,0 2 0,0-1 0,0 0 0,0 0 0,1 1 0,-2-1 0,1 0 0,0 1 0,0 0 0,-1-1 0,1 1 0,-1-1 0,1 1-69,1 4 67,-1 0 0,0 0 1,-1 0-1,1 0 0,-1 0 0,0 0 0,-1 0 0,1 0 0,-1 1 1,0-2-1,-1 1 0,1 0 0,-1 0 0,-2 4-67,-3 17-664,4-10-6515,3-14 5007</inkml:trace>
  <inkml:trace contextRef="#ctx0" brushRef="#br0" timeOffset="848.963">506 397 7386,'0'1'1146,"0"-1"-980,2 3 357,0-1 0,-1 0-1,1 0 1,0 1 0,-1-1 0,0 1-1,1-1 1,-1 1 0,0 0 0,-1 0-1,1 1-522,3 13 2446,-4-16-2414,-1-1-1,1 0 0,0 1 1,0-1-1,0 0 0,0 0 1,0 0-1,-1 0 0,1 0 1,0 0-1,-1 0 0,1 0 1,0 0-1,0 0 0,0 1 1,-1-1-1,1 0 0,0 0 1,0 0-1,0 0 0,0 0 1,-1 0-1,1 0 0,0 0 1,0-1-1,0 1 0,-1 0 0,1 0 1,0 0-1,0 0 0,0 0 1,0 0-1,-1 0 0,1 0 1,0 0-1,0-1 0,0 1 1,0 0-1,0 0 0,-1-1 1,1 1-1,0 0 0,0 0 1,-1 0-1,1 0 0,0-1 1,0 1-1,0 0 0,0 0 1,0 0-1,0 0 0,0-1 1,0 1-1,0 0 0,0 0 1,0 0-1,0-1 0,0 1 1,0 0-32,-4-12 25,0 0 0,1 0 1,0 0-1,1-1 0,1 1 1,-1-1-1,2 1 0,-1-1 1,2 1-1,0-1 0,1-2-25,1 4 11,1-1 0,-1 1-1,2 0 1,0 0 0,0 1-1,1-1 1,0 1 0,6-6-11,11-3-25,-12 13 44,-11 6-19,1 0 0,-1 0 0,0 0-1,0-1 1,1 1 0,-1 0 0,0 0-1,1 0 1,-1 0 0,0 0 0,1 0-1,-1 0 1,1 0 0,-1 0-1,0 0 1,1 0 0,-1 0 0,0 0-1,1 0 1,-1 0 0,0 0 0,1 0-1,-1 0 1,0 1 0,1-1 0,-1 0-1,0 0 1,0 0 0,1 0 0,-1 1-1,0-1 1,0 0 0,1 0-1,-1 1 1,0-1 0,1 1 0,-1-1-1,0 0 1,0 0 0,0 1 0,0-1-1,1 0 1,-1 1 0,0-1 0,4 16 35,2 17 9,15 24-122,-14-46 67,0-1 0,1 0 1,0 0-1,1-1 0,-1-1 1,2 1-1,-1-1 0,2-1 11,9 2 16,-4-13 147,-11 2 18,-4 1-92,1-1-1,-1 0 1,1 1 0,-1-1-1,0 0 1,1 0-1,-1 0 1,0 1-1,0-2 1,-1 1-1,1 0 1,0 0-1,0 0 1,-1 0-1,1 0 1,-1-1-1,0 2 1,0-2-1,0 0-88,1-5 76,-1 1 0,-1-1-1,1 0 1,-1 0 0,-1 1-1,0-1 1,1 1 0,-2-1 0,1 1-1,-1 0 1,-1 0 0,1 0 0,-1 0-1,0 1 1,0-1 0,-1 1-1,0 1 1,-2-3-76,-1-1 43,-1 0 1,0 0-1,-1 1 0,-9-7-43,18 14-4,-1 1-1,1-2 1,0 2-1,-1-1 1,1 0-1,-1 1 1,1-1-1,-1 1 1,0-1-1,1 0 1,-1 1-1,0 0 1,1 0-1,-1 0 1,1 0-1,-1 0 1,0 0-1,1 0 0,-1 1 1,0-1-1,1 1 1,0-1-1,-1 1 1,0-1-1,1 1 1,0 0-1,-1 0 1,0 0-1,1 0 1,0 0-1,0 0 1,0 0-1,-1 0 1,1 0-1,0 0 1,0 1-1,0-1 0,0 1 5,-1 3-44,1 0 0,-1 0-1,1 0 1,0 0-1,0 0 1,1 0 0,-1 0-1,1 0 1,0 0-1,1 2 45,-1-3-319,1-1-1,0 1 0,0-1 1,-1 1-1,1-1 0,1 1 0,-1-2 1,1 2-1,-1-1 0,1 0 1,0 0-1,0-1 0,0 1 1,1 0-1,-1 0 0,0-1 1,1 0-1,1 2 320,13 6-2605,-2 0-1025</inkml:trace>
  <inkml:trace contextRef="#ctx0" brushRef="#br0" timeOffset="1097.801">765 70 5569,'1'-7'8335,"6"14"-6508,26 41 150,-29-39-1893,2 0-1,-1-1 1,1 0-1,0 0 0,6 6-83,-2-5 12,0-2 0,0 0 0,0 0 0,1-1 0,0 0 0,0-1 0,0-1 0,1 1 0,-1-1 0,1-1-12,10 0-1763,1-3-3279,-15-2 4636</inkml:trace>
  <inkml:trace contextRef="#ctx0" brushRef="#br0" timeOffset="1346.915">929 0 12915,'0'4'420,"0"-1"0,0 1 1,-1-1-1,1 1 0,-1 0 1,0-1-1,0 1 0,0-1 0,0 1 1,-1-1-421,-1 5 504,-15 44 1167,-40 127-465,33-63-1362,22-73-4009,3-24 2358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7-18T08:50:09.508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17 18 1864 0 0,'-11'0'4531'0'0,"6"0"4852"0"0,9 1-8060 0 0,18-6 220 0 0,23-1-675 0 0,-23 5-716 0 0,1-2-67 0 0,-6 1-42 0 0,1 1-1 0 0,-1 0 0 0 0,1 1 1 0 0,4 1-43 0 0,36 1-595 0 0,-39-1-1200 0 0,-7-1-3463 0 0,-9 0 2585 0 0,3 2 2149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7-18T08:50:09.771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27 8418 0 0,'0'0'929'0'0,"0"0"273"0"0,0 0 120 0 0,0 0 60 0 0,0 0-33 0 0,0 0-226 0 0,2 1-76 0 0,35-8 1835 0 0,-27 5-2555 0 0,2 2 0 0 0,-1-1 0 0 0,1 1 0 0 0,4 1-327 0 0,14 0 148 0 0,-28-1-155 0 0,41 1-183 0 0,-1-3 0 0 0,24-4 190 0 0,-24-4-5778 0 0,-24 8 5356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7-18T08:50:08.422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115 25 2777 0 0,'0'0'578'0'0,"0"0"508"0"0,0 0 157 0 0,0 0 363 0 0,0 0 74 0 0,0 0-348 0 0,0 0-361 0 0,0 0-465 0 0,0 0-118 0 0,-2 3-70 0 0,2-2-294 0 0,-1 0 8 0 0,0 0 1 0 0,-1 0 0 0 0,1 1-1 0 0,0-1 1 0 0,1 1 0 0 0,-1-1 0 0 0,0 0-1 0 0,1 1 1 0 0,-1 0 0 0 0,0-1 0 0 0,0 1-1 0 0,1-1 1 0 0,0 1 0 0 0,-1 1-33 0 0,0 41 792 0 0,1 60 200 0 0,1-45-472 0 0,-1 68 721 0 0,-3-74-909 0 0,-2-36 25 0 0,4-17-260 0 0,-1-2-84 0 0,1 0 1 0 0,0 0-1 0 0,0 0 0 0 0,0 0 0 0 0,-1 1 0 0 0,1-2 0 0 0,0 1 0 0 0,0 0 0 0 0,1 0 1 0 0,-1-1-1 0 0,1 1 0 0 0,-1 0 0 0 0,1 0 0 0 0,0-1 0 0 0,-1 1 0 0 0,1-2-13 0 0,-1-2 14 0 0,-21-108 169 0 0,-12 4-143 0 0,29 93-33 0 0,-7-32-13 0 0,11 42 58 0 0,1 5-24 0 0,-1 0-1 0 0,1 0 1 0 0,-1 0 0 0 0,1 0-1 0 0,0-1 1 0 0,0 1 0 0 0,0 0-1 0 0,0 0 1 0 0,1-1-1 0 0,-1 1 1 0 0,0 0 0 0 0,1 0-1 0 0,-1-1 1 0 0,1 1 0 0 0,0 1-1 0 0,0-2 1 0 0,0 1 0 0 0,0 0-1 0 0,0 0 1 0 0,0 1 0 0 0,1-2-28 0 0,1 2 97 0 0,-2 0 0 0 0,1-1 1 0 0,1 2-1 0 0,-1-1 1 0 0,0 0-1 0 0,-1 1 0 0 0,2 0 1 0 0,-1-1-1 0 0,0 1 1 0 0,1 0-1 0 0,-1 0 0 0 0,0 0-97 0 0,6-1 245 0 0,17-8 375 0 0,2 1-397 0 0,-21 6-200 0 0,-1 0 0 0 0,1 1 0 0 0,0 0 0 0 0,-1 0-1 0 0,1 1 1 0 0,0 0 0 0 0,3 0-23 0 0,90-7 61 0 0,-95 7-142 0 0,0-1-1 0 0,0 1 1 0 0,0 0-1 0 0,-1-1 0 0 0,1 0 1 0 0,0 0-1 0 0,-1 0 0 0 0,1-1 1 0 0,0 0 81 0 0,13-2-1426 0 0,6-5-5852 0 0,-18 3 2581 0 0</inkml:trace>
  <inkml:trace contextRef="#ctx0" brushRef="#br0" timeOffset="264.919">105 253 10522 0 0,'6'3'3106'0'0,"0"-3"-2602"0"0,-2 0 27 0 0,39-5 1634 0 0,-31 2-2029 0 0,-7 2-118 0 0,0 0 0 0 0,0-1 0 0 0,0 1 0 0 0,0-2 0 0 0,-1 1 1 0 0,1 0-1 0 0,0-1 0 0 0,1-1-18 0 0,26-14-776 0 0,-8 1-7329 0 0,-17 12 4513 0 0,2 0 2901 0 0</inkml:trace>
  <inkml:trace contextRef="#ctx0" brushRef="#br0" timeOffset="526.913">400 27 6081 0 0,'-4'49'2782'0'0,"-6"42"1102"0"0,7-64-2991 0 0,1-6 186 0 0,1 0 0 0 0,0 0 0 0 0,3 19-1079 0 0,4-3 856 0 0,7-8-401 0 0,-10-25-430 0 0,0 0 0 0 0,0-1 0 0 0,1 0 0 0 0,-1 1 0 0 0,1-1 0 0 0,0 0 0 0 0,0-1 0 0 0,0 1 0 0 0,1-1 0 0 0,-1 0 0 0 0,2 1-25 0 0,5 0 31 0 0,0-1 0 0 0,0 0 1 0 0,0-1-1 0 0,0 0 1 0 0,0-1-1 0 0,0 0 1 0 0,0 0-1 0 0,1-2 0 0 0,-1 0 1 0 0,-1 1-1 0 0,1-2 1 0 0,0 0-1 0 0,0-1 1 0 0,-1 0-1 0 0,1-1 0 0 0,8-5-31 0 0,34-28-172 0 0,-31 16-2796 0 0,-7-1-8096 0 0,-9 16 10328 0 0</inkml:trace>
  <inkml:trace contextRef="#ctx0" brushRef="#br0" timeOffset="789.571">635 207 5873 0 0,'-9'27'2848'0'0,"5"13"834"0"0,-4-14-2286 0 0,-3 19 168 0 0,9 94 602 0 0,2-132-2094 0 0,0-1 1 0 0,1 1-1 0 0,0-1 0 0 0,0 0 0 0 0,0 0 0 0 0,1 5-71 0 0,-1-9 7 0 0,0 1 0 0 0,0-1 0 0 0,0 1 0 0 0,0-1 0 0 0,0 1 0 0 0,0-1 0 0 0,0 0 0 0 0,1 0 0 0 0,-1 0 0 0 0,0 1 0 0 0,1-2 0 0 0,0 2 0 0 0,0-2 1 0 0,0 1-1 0 0,0 0 0 0 0,0-1 0 0 0,0 1 0 0 0,1 0-8 0 0,3 0-112 0 0,-5-1-474 0 0,-1-1-259 0 0,1-2-446 0 0,7-9-980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7-18T08:50:12.354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204 83 2737 0 0,'13'-10'5651'0'0,"-12"9"-5491"0"0,0 1-1 0 0,-1-1 0 0 0,1 0 0 0 0,-1 0 0 0 0,1 0 0 0 0,-1 0 0 0 0,1 1 0 0 0,-1-1 0 0 0,1-1 0 0 0,-1 2 0 0 0,0-1 0 0 0,1 0 0 0 0,-1 0 0 0 0,0-1 0 0 0,1 1 0 0 0,-1 0 0 0 0,0 1 0 0 0,0-1 1 0 0,0-1-1 0 0,0 1 0 0 0,0 0 0 0 0,0 0 0 0 0,-1 0 0 0 0,1 0 0 0 0,-1 0 0 0 0,1 0 0 0 0,0 0 0 0 0,-1 0 0 0 0,1 0 0 0 0,-1 0-159 0 0,-2-9 722 0 0,3 9-405 0 0,-2-1-36 0 0,-18-19 440 0 0,17 19-440 0 0,-18-4 223 0 0,17 6-422 0 0,-18 4 367 0 0,-24 33-226 0 0,40-31-226 0 0,1 0 0 0 0,0 1 0 0 0,0-1 0 0 0,0 1 0 0 0,0 0 0 0 0,1 0 0 0 0,0 1 1 0 0,0-1-1 0 0,1 1 0 0 0,-1 5 3 0 0,-3 2-5 0 0,-2 11 4 0 0,1 1 1 0 0,1 0-1 0 0,1 0 0 0 0,1 0 0 0 0,1 1 1 0 0,2 0-1 0 0,1 14 1 0 0,0-31 76 0 0,2-1 0 0 0,-1 1 0 0 0,1-1 0 0 0,1 0 0 0 0,0 1 0 0 0,1-1 0 0 0,-1 0 0 0 0,2 0 0 0 0,-1-1 0 0 0,2 2 0 0 0,-1-3 0 0 0,1 2 0 0 0,0-1 0 0 0,1 0 0 0 0,5 5-76 0 0,-9-11 16 0 0,1 0-1 0 0,-1-1 0 0 0,0 0 1 0 0,1 0-1 0 0,-1 1 1 0 0,1-1-1 0 0,-1 0 1 0 0,1 0-1 0 0,0-1 0 0 0,0 1 1 0 0,0-1-1 0 0,0 0 1 0 0,0 0-1 0 0,0 1 0 0 0,1-2 1 0 0,2 2-16 0 0,-2-2 9 0 0,2 1 0 0 0,-1-1-1 0 0,1 0 1 0 0,-1 0 0 0 0,0-1 0 0 0,0 1 0 0 0,1-1 0 0 0,-1 0 0 0 0,0-1 0 0 0,0 1-1 0 0,0-1 1 0 0,0 0 0 0 0,0-1 0 0 0,0 1 0 0 0,-1-1 0 0 0,1 0 0 0 0,0-1-9 0 0,6-5-1382 0 0,-1-1 1 0 0,0 0 0 0 0,0 0 0 0 0,-1-1 0 0 0,3-5 1381 0 0,-8 11-545 0 0,12-15 55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7-18T08:50:12.634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23 1 8482 0 0,'0'0'808'0'0,"0"0"247"0"0,0 0 145 0 0,0 0 11 0 0,-1 1-115 0 0,0 0-967 0 0,0 1 1 0 0,-1 0-1 0 0,2 0 0 0 0,-1-1 0 0 0,0 1 0 0 0,1 0 0 0 0,-1 0 1 0 0,1 0-1 0 0,0 0 0 0 0,-1 0 0 0 0,1 0 0 0 0,0-1 1 0 0,0 2-1 0 0,0-2 0 0 0,0 2 0 0 0,1-1-129 0 0,-1 1 67 0 0,-8 125 2480 0 0,3 10-1005 0 0,3 17-1077 0 0,8-106-2312 0 0,-2-41-1508 0 0,4-9-5058 0 0,0-2 7753 0 0</inkml:trace>
  <inkml:trace contextRef="#ctx0" brushRef="#br0" timeOffset="170.253">111 391 5089 0 0,'0'0'1315'0'0,"0"0"1250"0"0,1 0-1186 0 0,38-18 3471 0 0,12 7-3448 0 0,-40 8-1358 0 0,1 0 1 0 0,-1 1 0 0 0,1 1 0 0 0,0 1 0 0 0,0-1 0 0 0,5 2-45 0 0,9 6-1071 0 0,-20-5-1004 0 0</inkml:trace>
  <inkml:trace contextRef="#ctx0" brushRef="#br0" timeOffset="496.357">441 58 7314 0 0,'0'0'1114'0'0,"0"0"153"0"0,0 0 87 0 0,1 1 5 0 0,1 5-977 0 0,-1 0-1 0 0,1-1 1 0 0,-1 1 0 0 0,0 0-1 0 0,0-1 1 0 0,-1 2 0 0 0,0-2-1 0 0,0 1 1 0 0,0 0 0 0 0,0 0-1 0 0,-1 0-381 0 0,-1 8 210 0 0,1 0 0 0 0,0 0-1 0 0,1 0 1 0 0,1 2-210 0 0,-5 50 461 0 0,0-14-63 0 0,5-3 7 0 0,14 7 613 0 0,-15-55-989 0 0,0 0 1 0 0,0 0 0 0 0,1 0-1 0 0,-1 0 1 0 0,0 0-1 0 0,0 0 1 0 0,1 0-1 0 0,-1 0 1 0 0,1-1-1 0 0,-1 2 1 0 0,1-1-1 0 0,-1-1 1 0 0,1 1-1 0 0,-1 0 1 0 0,1-1 0 0 0,0 2-1 0 0,0-2 1 0 0,-1 1-1 0 0,1-1 1 0 0,0 1-30 0 0,1 1 45 0 0,1 0 1 0 0,0 0 0 0 0,0 0 0 0 0,-1-1-1 0 0,2 1 1 0 0,-2-1 0 0 0,2 0 0 0 0,-2 0-1 0 0,2 0 1 0 0,-1 0 0 0 0,0 0 0 0 0,0-1-1 0 0,3 1-45 0 0,7-1 43 0 0,1 0-1 0 0,-1-2 0 0 0,0 1 0 0 0,1-1 0 0 0,7-3-42 0 0,-1 0 10 0 0,-10 2 6 0 0,0 0 1 0 0,-1-1 0 0 0,1 1-1 0 0,6-5-16 0 0,-13 7-13 0 0,-2 0-82 0 0,0 1 1 0 0,0-1-1 0 0,0 1 0 0 0,0-1 0 0 0,0 0 1 0 0,0 0-1 0 0,0 1 0 0 0,0-1 0 0 0,0 0 0 0 0,0 0 1 0 0,0 0-1 0 0,0 0 0 0 0,-1 0 0 0 0,1 0 1 0 0,0 0-1 0 0,-1 0 0 0 0,1 0 0 0 0,-1 0 1 0 0,1 0-1 0 0,0-1 0 0 0,-1 1 95 0 0,5-19-4405 0 0,-2 15 2433 0 0,-2 0-605 0 0</inkml:trace>
  <inkml:trace contextRef="#ctx0" brushRef="#br0" timeOffset="761.803">645 266 6377 0 0,'-1'0'436'0'0,"-1"0"0"0"0,0 0 0 0 0,0 0-1 0 0,0 1 1 0 0,1-1 0 0 0,-2 1 0 0 0,2-1-1 0 0,-1 1 1 0 0,0-1 0 0 0,0 1 0 0 0,1 0-1 0 0,-1-1 1 0 0,1 2 0 0 0,-1-1-1 0 0,0 0 1 0 0,1 0 0 0 0,0 0 0 0 0,-1 1-1 0 0,0-1-435 0 0,-7 10 1158 0 0,7-5-904 0 0,1 0 0 0 0,0 0 0 0 0,0 0 1 0 0,1 0-1 0 0,0 0 0 0 0,0 0 0 0 0,0 0 0 0 0,1 0 0 0 0,0 2-254 0 0,4 56 1043 0 0,5 23-217 0 0,4-43-633 0 0,-2-14-166 0 0,-12-29-55 0 0,1 1 1 0 0,-1-1-1 0 0,1 1 1 0 0,0-1-1 0 0,-1 0 1 0 0,1 1 0 0 0,0-1-1 0 0,0 0 1 0 0,0 0-1 0 0,0 1 1 0 0,1-1-1 0 0,-1 0 1 0 0,0 0 0 0 0,1 0 27 0 0,-2 0-108 0 0,0-1 1 0 0,1 0 0 0 0,-1 0 0 0 0,1 0 0 0 0,-1 1 0 0 0,1-1-1 0 0,-1 0 1 0 0,1 0 0 0 0,-1 0 0 0 0,1 0 0 0 0,0 0 0 0 0,-1 0 0 0 0,1 0-1 0 0,-1 0 1 0 0,0 0 0 0 0,1 0 0 0 0,-1 0 0 0 0,1 0 0 0 0,-1-1 0 0 0,1 1-1 0 0,-1 0 1 0 0,1 0 0 0 0,0 0 0 0 0,-1-1 0 0 0,0 1 0 0 0,1-1 0 0 0,-1 1-1 0 0,1 0 1 0 0,-1-1 107 0 0,9-10-6679 0 0,-4 5 4086 0 0</inkml:trace>
  <inkml:trace contextRef="#ctx0" brushRef="#br0" timeOffset="1182.932">752 100 9314 0 0,'2'-6'481'0'0,"1"1"0"0"0,-1 0-1 0 0,1 1 1 0 0,-1 0 0 0 0,1-1 0 0 0,0 1-1 0 0,0 0 1 0 0,1 0 0 0 0,0 0 0 0 0,-1 1-1 0 0,1-1 1 0 0,0 0 0 0 0,0 2 0 0 0,3-3-481 0 0,1 0 257 0 0,1 0 0 0 0,0 0 0 0 0,1 1 0 0 0,-1 0-1 0 0,1 1 1 0 0,0 0 0 0 0,0 0 0 0 0,0 2 0 0 0,8-2-257 0 0,75 8 690 0 0,-90-5-643 0 0,0 1 0 0 0,0-1 1 0 0,1 1-1 0 0,-1-1 0 0 0,0 1 0 0 0,0 0 1 0 0,1 1-1 0 0,-2-1 0 0 0,2 1 1 0 0,-2 0-1 0 0,1-1 0 0 0,0 1 1 0 0,0 1-48 0 0,6 3 107 0 0,-8-6-93 0 0,1 1 1 0 0,0 0 0 0 0,-1 0 0 0 0,0 0-1 0 0,0 0 1 0 0,0 1 0 0 0,0-1 0 0 0,1 0-1 0 0,-1 0 1 0 0,0 1 0 0 0,0-1 0 0 0,0 0-1 0 0,1 2-14 0 0,-2-2 2 0 0,0-1 0 0 0,0 0 0 0 0,0 1 0 0 0,0-1-1 0 0,0 0 1 0 0,-1 0 0 0 0,1 1 0 0 0,0-1 0 0 0,0 0 0 0 0,0 0 0 0 0,0 1-1 0 0,-1-1 1 0 0,1 1 0 0 0,0-1 0 0 0,0 0 0 0 0,0 0 0 0 0,0 1-1 0 0,-1-1 1 0 0,1 0 0 0 0,0 0 0 0 0,0 1 0 0 0,0-1 0 0 0,-1 0-1 0 0,1 0 1 0 0,0 0 0 0 0,0 0 0 0 0,-1 0 0 0 0,1 1 0 0 0,0-1 0 0 0,0 0-1 0 0,-1 0 1 0 0,1 0 0 0 0,0 0-2 0 0,-3 2 17 0 0,2-2-6 0 0,0 1 0 0 0,0 0 1 0 0,0 0-1 0 0,0 1 1 0 0,0-1-1 0 0,0 0 0 0 0,0 0 1 0 0,0 1-1 0 0,0-1 1 0 0,1 0-1 0 0,-1 0 0 0 0,0 1 1 0 0,0 0-1 0 0,1-1 0 0 0,-1 2-11 0 0,0 2 20 0 0,0-3-11 0 0,0 2 0 0 0,-1-1-1 0 0,0 0 1 0 0,1 0 0 0 0,-1 0 0 0 0,0 0-1 0 0,0-1 1 0 0,0 1 0 0 0,0 0 0 0 0,-1-1-1 0 0,1 0 1 0 0,-1 0 0 0 0,0 1-9 0 0,-8 3 52 0 0,-9 5-39 0 0,4 4-4 0 0,8-7 7 0 0,-7 7-13 0 0,11-13 1 0 0,0 0 1 0 0,1 1-1 0 0,0 0 0 0 0,0 0 1 0 0,0 0-1 0 0,0 0 0 0 0,1 0 1 0 0,-1 1-1 0 0,1 0 1 0 0,0 0-1 0 0,-1-1 0 0 0,2 1 1 0 0,-1 1-5 0 0,-1 1-5 0 0,-22 35 1 0 0,23-39 3 0 0,0 1 0 0 0,1 0-1 0 0,-1 0 1 0 0,1-1 0 0 0,0 2 0 0 0,0-1 0 0 0,0-1 0 0 0,0 2-1 0 0,0-1 1 0 0,1 0 0 0 0,0 0 0 0 0,-1 2 1 0 0,0 7 25 0 0,1-8-1 0 0,0-1 0 0 0,0 1 0 0 0,0 0 0 0 0,0-1 0 0 0,1 1 0 0 0,0-1 0 0 0,0 1 0 0 0,0 0 0 0 0,0-1 0 0 0,0 0 0 0 0,1 1 0 0 0,-1-1 0 0 0,2 0-24 0 0,14 27 66 0 0,2 3 32 0 0,-18-30-191 0 0,8 12-364 0 0,2-8-4086 0 0,-5-6 1678 0 0,-3 1-1729 0 0</inkml:trace>
  <inkml:trace contextRef="#ctx0" brushRef="#br0" timeOffset="1464.178">989 586 6209 0 0,'1'8'985'0'0,"-2"-4"-145"0"0,1 2 80 0 0,-2-3-368 0 0,2 2 24 0 0,0-5-112 0 0,0 0 24 0 0,8 10-104 0 0,-4-7-280 0 0,2-1-216 0 0,-3-2-352 0 0,3 0-96 0 0,2-3-2344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7-18T08:53:05.246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80 125 4297 0 0,'0'-4'893'0'0,"0"3"706"0"0,0 1 28 0 0,0 0-321 0 0,0 0-140 0 0,0 0-266 0 0,0 0-535 0 0,0 0-223 0 0,5 56 539 0 0,-2 2 353 0 0,-3-39-896 0 0,0-14-216 0 0,0 0 0 0 0,0 0 0 0 0,0 0 0 0 0,1 0 0 0 0,0 0 0 0 0,0 0 0 0 0,0 0 0 0 0,1 0 0 0 0,-1 0 0 0 0,2 1 78 0 0,2 0-1878 0 0</inkml:trace>
  <inkml:trace contextRef="#ctx0" brushRef="#br0" timeOffset="778.102">11 536 816 0 0,'-5'2'4723'0'0,"1"-2"711"0"0,3 1-5725 0 0,0-1 875 0 0,1 0-142 0 0,0 0-59 0 0,0 0-13 0 0,0 0-44 0 0,0 0-112 0 0,0 0-63 0 0,3 0 113 0 0,20-8 327 0 0,-9 2-298 0 0,2-4-18 0 0,7-2-72 0 0,-21 8-18 0 0,-1 3-181 0 0,-1 1 0 0 0,0 0 0 0 0,0 0-1 0 0,0 0 1 0 0,1 0 0 0 0,-1 0 0 0 0,1-1 0 0 0,-1 1-1 0 0,0 0 1 0 0,0 0 0 0 0,0 0 0 0 0,1 0 0 0 0,-1 0-1 0 0,0 0 1 0 0,0-1 0 0 0,1 1 0 0 0,-1 0 0 0 0,0 0-1 0 0,0 1 1 0 0,1-1 0 0 0,-1 0 0 0 0,0 0 0 0 0,0 0 0 0 0,0 0-1 0 0,1 0 1 0 0,-1 0 0 0 0,0 1 0 0 0,0-1 0 0 0,1 0-1 0 0,-1 0 1 0 0,0 0 0 0 0,0 0 0 0 0,0 0 0 0 0,1 0-1 0 0,-1 1 1 0 0,0-1 0 0 0,1 0 0 0 0,-1 0 0 0 0,0 0-1 0 0,0 1 1 0 0,0-1 0 0 0,0 0 0 0 0,0 0 0 0 0,0 0-1 0 0,0 1 1 0 0,1-1 0 0 0,-1 0 0 0 0,0 0 0 0 0,0 1-1 0 0,0-1-3 0 0,-3 14 157 0 0,-4 24-48 0 0,-3 1-61 0 0,10-37-44 0 0,-1 1-1 0 0,0-1 0 0 0,0 0 0 0 0,0 0 1 0 0,0 1-1 0 0,0-1 0 0 0,0 0 0 0 0,0 0 1 0 0,0 0-1 0 0,-1 0 0 0 0,1 0-3 0 0,-3 6 50 0 0,4-7-32 0 0,0-1-8 0 0,-2 2-26 0 0,-11 15 6 0 0,12-16 6 0 0,2 0-36 0 0,-1 0 38 0 0,1 0 3 0 0,-1-1-1 0 0,0 0 1 0 0,0 1 0 0 0,1-1-1 0 0,-1 1 1 0 0,0-1-1 0 0,0 1 1 0 0,0-1-1 0 0,0 1 1 0 0,1 0 0 0 0,-1-1-1 0 0,0 1 1 0 0,0-1-1 0 0,0 1 1 0 0,0-1 0 0 0,0 1-1 0 0,0-1 1 0 0,0 1-1 0 0,0 0 1 0 0,-1 0 0 0 0,1-1-1 0 0,0 1 1 0 0,0-1-1 0 0,0 0 1 0 0,0 1 0 0 0,-1 0-1 0 0,1 0-7 0 0,5 1-1 0 0,2-1-21 0 0,8-9-25 0 0,-8 1 48 0 0,14-13 104 0 0,-11 8-57 0 0,-8 9-104 0 0,0 0 1 0 0,0 0-1 0 0,1 0 0 0 0,0 0 0 0 0,-1 1 0 0 0,1-1 1 0 0,0 1-1 0 0,3-3 63 0 0,4 2-720 0 0,-1-2-1215 0 0</inkml:trace>
  <inkml:trace contextRef="#ctx0" brushRef="#br0" timeOffset="1891.197">223 811 2801 0 0,'0'-5'6123'0'0,"0"-5"-1520"0"0,1-8-4491 0 0,0 17-75 0 0,-1 0-1 0 0,0 0 1 0 0,0 0 0 0 0,0 0-1 0 0,1 0 1 0 0,-1 0 0 0 0,0 0-1 0 0,1 0 1 0 0,-1 1 0 0 0,1-2 0 0 0,-1 2-1 0 0,1-1 1 0 0,-1 0 0 0 0,2 0-1 0 0,-2 1 1 0 0,1-1 0 0 0,0 0-1 0 0,-1 0 1 0 0,1 1 0 0 0,0-1-1 0 0,0 1 1 0 0,-1-1 0 0 0,2 1-1 0 0,-1 0 1 0 0,-1-1 0 0 0,1 0 0 0 0,0 1-1 0 0,0 0-36 0 0,11-6 118 0 0,-12 5-107 0 0,1 1-1 0 0,-1-1 0 0 0,0 1 1 0 0,2-1-1 0 0,-2 0 0 0 0,1 1 1 0 0,-1-1-1 0 0,1 1 0 0 0,-1-1 1 0 0,1 1-1 0 0,0 0 0 0 0,-1-1 1 0 0,1 1-1 0 0,0 0 0 0 0,0 0 1 0 0,0-1-1 0 0,-1 1 0 0 0,1 0 1 0 0,0-1-1 0 0,-1 1 0 0 0,1 0 0 0 0,0 0 1 0 0,0 0-1 0 0,0 0 0 0 0,-1 0 1 0 0,1 1-1 0 0,0-1 0 0 0,0 0 1 0 0,-1 1-1 0 0,1-1 0 0 0,0 0 1 0 0,0 0-1 0 0,-1 1 0 0 0,1-1 1 0 0,0 1-1 0 0,-1-1 0 0 0,1 0 1 0 0,0 1-11 0 0,2 17 181 0 0,-3-17-141 0 0,-1 1 11 0 0,-18 36-27 0 0,8-9-741 0 0,8-21-241 0 0,8-9 826 0 0,11-2 122 0 0,-15 2 34 0 0,1 1 0 0 0,-1 0 0 0 0,1 0-1 0 0,-1 0 1 0 0,1 1 0 0 0,0-1 0 0 0,-1 0 0 0 0,0 1-1 0 0,1-1 1 0 0,-1 0 0 0 0,1 1 0 0 0,-1 0-1 0 0,1 0 1 0 0,-1-1 0 0 0,1 1 0 0 0,-1 0 0 0 0,0 0-1 0 0,0 0 1 0 0,0 0-24 0 0,9 5 212 0 0,-9-5-99 0 0,1 1 0 0 0,1-1 0 0 0,-2 1 0 0 0,1-1 0 0 0,0 1 0 0 0,0 0 0 0 0,-1 0 0 0 0,1 0 0 0 0,0 0 0 0 0,-1 0 0 0 0,0 0 0 0 0,0 1 0 0 0,0-1 0 0 0,0 1 0 0 0,0-1 0 0 0,0 0 0 0 0,0 1 0 0 0,-1-1-113 0 0,1 2 117 0 0,0-1-1 0 0,-1 1 0 0 0,1 0 1 0 0,-1-1-1 0 0,0 1 1 0 0,0 0-1 0 0,0 0 1 0 0,0-1-1 0 0,-1 1 1 0 0,1 0-1 0 0,-1 0 0 0 0,0-1 1 0 0,-1 4-117 0 0,-10 8 156 0 0,10-12-131 0 0,0 0 1 0 0,-1 0-1 0 0,0-1 1 0 0,1 1-1 0 0,-1-1 1 0 0,0 1-1 0 0,0-1 1 0 0,0 0-1 0 0,-1 0 1 0 0,1 0-1 0 0,0 0 0 0 0,0-1 1 0 0,-1 0-1 0 0,1 1 1 0 0,-1-2-1 0 0,0 1 1 0 0,-1 0-26 0 0,2-1-257 0 0,1 0 0 0 0,0 0 0 0 0,0 0 0 0 0,0 0 0 0 0,0-1 0 0 0,-1 1 0 0 0,1-1 1 0 0,0 1-1 0 0,0-2 0 0 0,0 2 0 0 0,0-1 0 0 0,-1-1 257 0 0,-2-1-1898 0 0,0-2-1040 0 0</inkml:trace>
  <inkml:trace contextRef="#ctx0" brushRef="#br0" timeOffset="7902.452">121 128 2625 0 0,'-4'-18'5338'0'0,"5"23"-5325"0"0,6 10 3 0 0,-1 16 363 0 0,-6-29-346 0 0,1 0 0 0 0,-1-1 1 0 0,0 1-1 0 0,0-1 0 0 0,1 0 0 0 0,-1 1 0 0 0,1 0 1 0 0,0-1-1 0 0,-1 0 0 0 0,1 1 0 0 0,0-1 0 0 0,-1 0 0 0 0,1 0 1 0 0,0 1-1 0 0,0-1 0 0 0,0 0 0 0 0,0 0 0 0 0,0 0 1 0 0,0 0-1 0 0,0 0 0 0 0,0-1 0 0 0,1 1 0 0 0,-1 0 0 0 0,1-1 1 0 0,-1 1-1 0 0,0 0 0 0 0,1-1 0 0 0,-1 1 0 0 0,0-1 0 0 0,1 0 1 0 0,0 1-1 0 0,-1-1 0 0 0,0 0-33 0 0,1 0 10 0 0,0-1 0 0 0,0 1 0 0 0,-1-1-1 0 0,1 1 1 0 0,0-1 0 0 0,-1 0 0 0 0,1 0 0 0 0,-1 0 0 0 0,1 0-1 0 0,0 0 1 0 0,-1 0 0 0 0,0 0 0 0 0,1 0 0 0 0,-1-1 0 0 0,0 1 0 0 0,0-1-1 0 0,0 1 1 0 0,0-1 0 0 0,1 1 0 0 0,-1-1 0 0 0,0-1-10 0 0,10-11-11 0 0,-2-4 95 0 0,-2-3-27 0 0,-7 20-14 0 0,0 1 28 0 0,0-2-42 0 0,1 0-21 0 0,-1 0 0 0 0,0-1 1 0 0,0 1-1 0 0,0 0 0 0 0,0-1 0 0 0,0 1 0 0 0,0 0 1 0 0,-1-1-1 0 0,1 1 0 0 0,-1 0 0 0 0,1 0 0 0 0,-1 0 0 0 0,0 0 1 0 0,0 0-1 0 0,0-1-8 0 0,-8-8 10 0 0,3 1 8 0 0,0 0 0 0 0,-1 0 0 0 0,0 1 1 0 0,-7-8-19 0 0,11 14 14 0 0,-9-5 4 0 0,11 8-18 0 0,0 0 1 0 0,0 0 0 0 0,0 1 0 0 0,1-1-1 0 0,-1 0 1 0 0,-1 0 0 0 0,1 0 0 0 0,1 0 0 0 0,-1 1-1 0 0,0-1 1 0 0,0 0 0 0 0,0 1 0 0 0,0-1 0 0 0,0 1-1 0 0,1-1 1 0 0,-1 1 0 0 0,0 0 0 0 0,1-1 0 0 0,-1 1-1 0 0,0 0 1 0 0,1-1 0 0 0,-1 1 0 0 0,0 0-1 0 0,1 0 1 0 0,-1 0 0 0 0,1 0 0 0 0,0-1-1 0 0,-11 40-57 0 0,9-27 59 0 0,1 1 1 0 0,0-1 0 0 0,0 1 0 0 0,2 13-3 0 0,-1-5 30 0 0,-1 2-202 0 0,2 0 1 0 0,1 0 0 0 0,0-1-1 0 0,7 23 172 0 0,-6-35-1565 0 0</inkml:trace>
  <inkml:trace contextRef="#ctx0" brushRef="#br0" timeOffset="22865.717">187 357 1272 0 0,'14'-24'4839'0'0,"-12"23"-4775"0"0,-1-1 0 0 0,0 1 1 0 0,1-1-1 0 0,-1 1 0 0 0,0 0 0 0 0,1-1 1 0 0,0 1-1 0 0,-1 1 0 0 0,1-1 1 0 0,0-1-1 0 0,-1 2 0 0 0,1-1 0 0 0,-1 0 1 0 0,2 1-1 0 0,-2-1 0 0 0,1 1 0 0 0,0 0 1 0 0,0-1-1 0 0,0 1 0 0 0,0 0-64 0 0,1 0 30 0 0,-2 1 0 0 0,1-1 0 0 0,0 1 0 0 0,0-1 0 0 0,0 1 0 0 0,0 0 0 0 0,-1 0 0 0 0,1 0 0 0 0,-1 0 0 0 0,1 0 0 0 0,0 0 0 0 0,-1 1 0 0 0,0-1 0 0 0,1 0 0 0 0,-1 1 0 0 0,1 0 0 0 0,-1 0-30 0 0,0 0 15 0 0,-1 0 0 0 0,0 1 0 0 0,0-1 0 0 0,0 0 0 0 0,0 0 0 0 0,0 0 1 0 0,0 1-1 0 0,0-1 0 0 0,-1 0 0 0 0,1 0 0 0 0,-1 0 0 0 0,1 0 0 0 0,-1 0 0 0 0,0 0 1 0 0,0 0-1 0 0,0 0 0 0 0,0 0 0 0 0,-1 1-15 0 0,-1 1 16 0 0,-16 42 145 0 0,15-36-93 0 0,4-9-87 0 0,0-1-3 0 0,0 0-1 0 0,0 0 47 0 0,0 0 4 0 0,1-5-48 0 0,12-8-36 0 0,-6 8 76 0 0,20-11 12 0 0,-11 12 37 0 0,-13 4-25 0 0,35 3 733 0 0,-37-3-692 0 0,1 1 0 0 0,0-1 0 0 0,-1 1 0 0 0,0 0 0 0 0,1 0 0 0 0,-1 0 0 0 0,1 0 0 0 0,-1 0 0 0 0,0 1 0 0 0,0-1 0 0 0,0 0 0 0 0,0 0 0 0 0,0 1 0 0 0,0-1 0 0 0,0 0 0 0 0,0 1 0 0 0,0 0 0 0 0,0-1 0 0 0,-1 1 0 0 0,1 0 0 0 0,-1-1 0 0 0,1 1 0 0 0,-1 0 0 0 0,0-1 0 0 0,0 1 0 0 0,1 0 0 0 0,-1-1 0 0 0,0 2-85 0 0,0-1 47 0 0,0 2 1 0 0,0-1-1 0 0,-1-1 0 0 0,1 1 0 0 0,-1 0 0 0 0,1 0 0 0 0,-1-1 1 0 0,0 1-1 0 0,1 0 0 0 0,-2 0 0 0 0,1 0 0 0 0,0-1 0 0 0,-1 1 1 0 0,0-1-1 0 0,1 0 0 0 0,-2 3-47 0 0,-6 2-188 0 0,-1 1 1 0 0,0 0-1 0 0,0-1 0 0 0,0-1 1 0 0,-1 0-1 0 0,0-1 0 0 0,-1 1 188 0 0,2-1-3064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7-18T08:53:07.791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0 102 5265 0 0,'0'0'1647'0'0,"0"0"-157"0"0,0 0-133 0 0,0 0-123 0 0,0 0-404 0 0,5-1 1091 0 0,11-14-1146 0 0,-13 12-439 0 0,-3 3-124 0 0,3-1-62 0 0,6-4-21 0 0,-6 4-10 0 0,-3 1-10 0 0,0 0 0 0 0,0 0-23 0 0,0 0 2 0 0,0 0-40 0 0,1 3 169 0 0,1 6-100 0 0,3 13-78 0 0,-8 1-30 0 0,1-14 7 0 0,-1 20 34 0 0,-10 38-17 0 0,16-25-61 0 0,-5-29 39 0 0,2-12-10 0 0,0-1 1 0 0,0 0-1 0 0,-1 0 1 0 0,1 1-1 0 0,0-1 1 0 0,0 0 0 0 0,0 1-1 0 0,0-1 1 0 0,-1 1-1 0 0,1-1 1 0 0,0 0-1 0 0,0 0 1 0 0,0 1-1 0 0,0-1 1 0 0,0 0-1 0 0,0 1 1 0 0,0-1-1 0 0,1 0 1 0 0,-1 0-1 0 0,0 1 1 0 0,0-1-1 0 0,0 0 1 0 0,1 0-1 0 0,-1 1 1 0 0,0-1-1 0 0,0 1 1 0 0,0-1 0 0 0,0 0-1 0 0,0 0 1 0 0,1 1-1 0 0,-1-1 1 0 0,0 0-1 0 0,0 0 1 0 0,0 0-1 0 0,1 1 1 0 0,-1-1-1 0 0,0 0 1 0 0,0 0-1 0 0,1 0 1 0 0,-1 0-2 0 0,0 0 0 0 0,3 4 312 0 0,-2-3 67 0 0,1-1-10 0 0,1 1-286 0 0,0 0 0 0 0,0 0 1 0 0,0-1-1 0 0,0 0 0 0 0,0 1 0 0 0,0-1 0 0 0,0 0 0 0 0,0-1 0 0 0,0 1 0 0 0,0-1 0 0 0,2 0-83 0 0,8-7-447 0 0,1-1 0 0 0,-1-1 0 0 0,-1 0 0 0 0,1 0 0 0 0,4-8 447 0 0,-5 7-2554 0 0,-3 2-379 0 0</inkml:trace>
  <inkml:trace contextRef="#ctx0" brushRef="#br0" timeOffset="19451.108">204 22 2521 0 0,'-10'-21'8008'0'0,"7"47"-7980"0"0,5 14-7 0 0,-1-31-41 0 0,0-1 1 0 0,0 0-1 0 0,1 1 0 0 0,0-1 0 0 0,1 0 1 0 0,0 2 19 0 0,-2-9 0 0 0,0 3 0 0 0,0-1 0 0 0,0 0-1 0 0,1 0 1 0 0,-1 1 0 0 0,1-2 0 0 0,0 2 0 0 0,0-2 0 0 0,0 1 0 0 0,0 0 0 0 0,1 0-1 0 0,-1-1 1 0 0,2 2 0 0 0,-1-1 26 0 0,1 0-1 0 0,-1-1 0 0 0,1 1 1 0 0,0-1-1 0 0,0 0 0 0 0,0 0 1 0 0,0-1-1 0 0,0 1 0 0 0,0-1 1 0 0,0 0-1 0 0,1 0 0 0 0,-1 0 1 0 0,2-1-26 0 0,0 0 60 0 0,19-3 296 0 0,52-43 65 0 0,-25 11-237 0 0,-32 21-892 0 0,-10 6-823 0 0</inkml:trace>
  <inkml:trace contextRef="#ctx0" brushRef="#br0" timeOffset="19712.822">422 27 128 0 0,'-1'1'186'0'0,"1"-1"0"0"0,-1 1 1 0 0,1 0-1 0 0,-1-1 0 0 0,1 1 0 0 0,-1 0 0 0 0,1 0 0 0 0,0-1 1 0 0,-1 1-1 0 0,1 0 0 0 0,0 0 0 0 0,0 0 0 0 0,-1-1 0 0 0,1 1 1 0 0,0 0-1 0 0,0 0 0 0 0,0 0 0 0 0,0 0 0 0 0,0 0 1 0 0,0-1-1 0 0,0 1 0 0 0,0 0 0 0 0,1 0 0 0 0,-1 0 0 0 0,0 0 1 0 0,0-1-1 0 0,0 1 0 0 0,1 0 0 0 0,-1 0 0 0 0,1 0 0 0 0,-1-1 1 0 0,0 1-1 0 0,1 0 0 0 0,-1-1 0 0 0,1 1 0 0 0,-1 0 1 0 0,1-1-1 0 0,0 1 0 0 0,0-1 0 0 0,0 1-186 0 0,3 5 355 0 0,9 22 1258 0 0,1 3-608 0 0,-10-26-918 0 0,-2-2-32 0 0,0-1-1 0 0,-1 1 0 0 0,1-1 1 0 0,0 1-1 0 0,-1-1 0 0 0,0 1 1 0 0,0-1-1 0 0,1 1 0 0 0,-1 0 1 0 0,0 0-1 0 0,-1 0-54 0 0,3 10 168 0 0,-3-13-176 0 0,0 0-283 0 0,0 0-505 0 0,0 0-1788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7-16T11:08:36.247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12 183 4273 0 0,'-8'0'3710'0'0,"7"0"-2519"0"0,-1-3 519 0 0,8-4-2 0 0,-4 4-1524 0 0,0-1 0 0 0,0 1-1 0 0,1 0 1 0 0,0-1 0 0 0,0 2 0 0 0,-1-1 0 0 0,1 0-1 0 0,0 0 1 0 0,1 1 0 0 0,-1-1 0 0 0,0 2 0 0 0,1-2-1 0 0,-1 2 1 0 0,1-1 0 0 0,0 0 0 0 0,-1 1 0 0 0,3-1-184 0 0,-4 2 11 0 0,-1 0 0 0 0,0 0 0 0 0,1 0 0 0 0,0 1 0 0 0,-1-1 0 0 0,0 0 0 0 0,0 0 0 0 0,1 1 0 0 0,-1-1 0 0 0,1 1 0 0 0,-1-1 0 0 0,0 1 0 0 0,0 0 0 0 0,1 0 0 0 0,-1-1 0 0 0,0 1 0 0 0,0 0 0 0 0,0 0 0 0 0,0 0 0 0 0,-1 0 0 0 0,2 0 0 0 0,-1 0 0 0 0,-1 0 0 0 0,1 1 0 0 0,0-1 0 0 0,-1 0 0 0 0,1 0 0 0 0,-1 1 0 0 0,1-1 0 0 0,0 1-1 0 0,-1-1 1 0 0,0 1 0 0 0,1-1 0 0 0,-1 0 0 0 0,0 1 0 0 0,0-1 0 0 0,0 2-11 0 0,0-2 15 0 0,0 0-9 0 0,0-1 0 0 0,0 1 0 0 0,0-1 1 0 0,0 1-1 0 0,-1 0 0 0 0,1-1 1 0 0,0 1-1 0 0,0-1 0 0 0,0 1 1 0 0,0-1-1 0 0,-1 1 0 0 0,1-1 1 0 0,-1 1-1 0 0,1 0 0 0 0,0-1 0 0 0,0 0 1 0 0,-1 1-1 0 0,1-1 0 0 0,-1 1 1 0 0,1-1-1 0 0,0 0 0 0 0,-1 1 1 0 0,1-1-1 0 0,-1 0-6 0 0,-15 10 177 0 0,10-7-186 0 0,6-3-14 0 0,-1 0 39 0 0,-3-1 8 0 0,3 1-32 0 0,1 0-18 0 0,0 0 26 0 0,0 0-32 0 0,2 1-5 0 0,53 36-139 0 0,-51-35 201 0 0,23 20-113 0 0,-26-21 117 0 0,-1 0 0 0 0,1 0 0 0 0,0-1 1 0 0,-1 1-1 0 0,1 0 0 0 0,-1 0 0 0 0,1 0 0 0 0,-1 0 0 0 0,0-1 0 0 0,0 1 0 0 0,1 0 0 0 0,-1 0 0 0 0,0 0 0 0 0,0 0 1 0 0,0 0-1 0 0,0 0 0 0 0,0-1 0 0 0,0 2 0 0 0,0-1 0 0 0,0-1 0 0 0,0 1 0 0 0,0 0 0 0 0,-1 0 0 0 0,1 0 0 0 0,0 0 1 0 0,0 0-1 0 0,-1 0 0 0 0,1-1 0 0 0,-1 2 0 0 0,1-2 0 0 0,-1 1 0 0 0,0 0 0 0 0,1-1 0 0 0,-1 1 0 0 0,0 0-29 0 0,0 1 79 0 0,-4 4 57 0 0,0-1 0 0 0,-1 1 0 0 0,1-1 0 0 0,-1 0 0 0 0,0 0 0 0 0,0-1 0 0 0,0 0 0 0 0,-1 1-136 0 0,-23 9 11 0 0,29-14-106 0 0,0 1 0 0 0,1-1 0 0 0,-1 0 0 0 0,0 0 0 0 0,1 1 0 0 0,-1-1 0 0 0,0 0 0 0 0,1 0 0 0 0,-1 0 0 0 0,1 0 0 0 0,-1 0 0 0 0,0 0 0 0 0,0 0-1 0 0,1 0 1 0 0,-1 0 0 0 0,0-1 0 0 0,1 1 0 0 0,-1 0 0 0 0,1 0 0 0 0,-1 0 0 0 0,0-1 0 0 0,1 1 0 0 0,-1 0 0 0 0,0-1 0 0 0,1 1 0 0 0,-1 0 0 0 0,1-1 0 0 0,-1 0 0 0 0,1 1 0 0 0,0-1 0 0 0,-1 1 0 0 0,1-1 0 0 0,-1 1 0 0 0,1-1 0 0 0,0 0 95 0 0,0-15-4224 0 0,3 5 2688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7-16T11:08:55.323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20 78 2961 0 0,'0'0'2253'0'0,"-3"0"1818"0"0,-4 0-1156 0 0,6 0-1947 0 0,1 0-106 0 0,-1 0-88 0 0,-5 0-165 0 0,5 0-576 0 0,1 0 1 0 0,0-1-1 0 0,0 1 1 0 0,0 0 0 0 0,0 0-1 0 0,0-1 1 0 0,0 1-1 0 0,0 0 1 0 0,-1 0 0 0 0,1 0-1 0 0,0-1 1 0 0,0 1 0 0 0,0-1-1 0 0,0 1 1 0 0,0 0-1 0 0,0 0 1 0 0,0-1 0 0 0,0 1-1 0 0,0 0 1 0 0,0 0-1 0 0,0-1 1 0 0,1 1 0 0 0,-1 0-1 0 0,0 0 1 0 0,0 0-1 0 0,0-1 1 0 0,0 1 0 0 0,0 0-1 0 0,0 0 1 0 0,0 0-1 0 0,1-1 1 0 0,-1 1 0 0 0,0 0-1 0 0,0-1 1 0 0,0 1-34 0 0,23-29 1005 0 0,-20 26-870 0 0,-1-1-1 0 0,1 0 0 0 0,0 1 0 0 0,0 0 0 0 0,0 0 0 0 0,1 0 1 0 0,-1 0-1 0 0,0 1 0 0 0,1-1 0 0 0,2-1-134 0 0,-4 4 16 0 0,-1-1 0 0 0,1 0 0 0 0,-1 1 0 0 0,1-1 0 0 0,-1 1 0 0 0,1 0 0 0 0,-1-1 0 0 0,1 1 0 0 0,0 0 1 0 0,-1 0-1 0 0,1 0 0 0 0,-1 0 0 0 0,1 0 0 0 0,-1 0 0 0 0,1 1 0 0 0,-1-1 0 0 0,1 0 0 0 0,0 1 0 0 0,-1-1 0 0 0,0 1 0 0 0,1-1 0 0 0,-1 1 0 0 0,1 0 0 0 0,-1 0 0 0 0,0 0 0 0 0,1 0 0 0 0,-1 0 0 0 0,0 0 0 0 0,0 0 0 0 0,0 1-16 0 0,3 2 14 0 0,-2 1-1 0 0,1-1 0 0 0,-1 1 0 0 0,0 0 0 0 0,0-1 0 0 0,-1 1 1 0 0,1 0-1 0 0,-1 0 0 0 0,0 0 0 0 0,-1 1 0 0 0,1-1 1 0 0,0 0-1 0 0,-1 0 0 0 0,0 0 0 0 0,-1 0 0 0 0,0 3-13 0 0,0 0 15 0 0,0 0 0 0 0,-1-1 0 0 0,-1 1 0 0 0,1-1 1 0 0,0 0-1 0 0,-2 0 0 0 0,-2 5-15 0 0,-1 4 13 0 0,-6 6-24 0 0,2-3 54 0 0,1-8-23 0 0,10-11-18 0 0,0 0-1 0 0,1 0 1 0 0,-1 0 0 0 0,0 0-1 0 0,0 0 1 0 0,0 0-1 0 0,0 0 1 0 0,0 0 0 0 0,0 1-1 0 0,0-1 1 0 0,0 0 0 0 0,0 0-1 0 0,0 0 1 0 0,0 0 0 0 0,0 0-1 0 0,0 0 1 0 0,0 0 0 0 0,0 0-1 0 0,0 0 1 0 0,0 0 0 0 0,0 0-1 0 0,0 0 1 0 0,0 0 0 0 0,0 0-1 0 0,0 0-1 0 0,13 0 768 0 0,-5 1-529 0 0,27 6-1 0 0,-5-1-233 0 0,8 4-5196 0 0,-9-14-841 0 0,-19 1 998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7-16T11:08:55.602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17 64 4753 0 0,'-1'4'7069'0'0,"-2"4"-5347"0"0,-4 10-1368 0 0,6-12-268 0 0,0-1 0 0 0,1 0 1 0 0,-1 1-1 0 0,1-1 1 0 0,0 0-1 0 0,1 0 0 0 0,-1 1 1 0 0,1-1-1 0 0,0 0 1 0 0,0 0-1 0 0,1 0 1 0 0,-1 1-1 0 0,1-2 0 0 0,0 1 1 0 0,0 0-1 0 0,0 0 1 0 0,1 0-1 0 0,0-1 0 0 0,0 0 1 0 0,0 1-1 0 0,1-1 1 0 0,-1-1-1 0 0,1 1 0 0 0,2 1-86 0 0,-4-4 14 0 0,-1 1 0 0 0,1-1 0 0 0,0-1 0 0 0,0 1-1 0 0,-1 0 1 0 0,2-1 0 0 0,-2 1 0 0 0,1 0-1 0 0,0-1 1 0 0,0 0 0 0 0,0 0 0 0 0,0 0 0 0 0,0 0-1 0 0,0 0 1 0 0,0 0 0 0 0,0 0 0 0 0,0 0-1 0 0,-1-1 1 0 0,2 0 0 0 0,-2 1 0 0 0,1-1 0 0 0,0 0-1 0 0,0 1 1 0 0,0-1 0 0 0,-1-1 0 0 0,1 1-1 0 0,0 0 1 0 0,-1 0 0 0 0,0 0 0 0 0,1-1-14 0 0,2 0 32 0 0,0-2 1 0 0,-1 1 0 0 0,0-1-1 0 0,0 0 1 0 0,1 0 0 0 0,-2 0-1 0 0,1 0 1 0 0,0 0-1 0 0,-1 0 1 0 0,0-1 0 0 0,0 1-1 0 0,0-1 1 0 0,0-2-33 0 0,0 2 47 0 0,-1 0-1 0 0,0 0 1 0 0,0 0 0 0 0,-1 0 0 0 0,1 0-1 0 0,-1 0 1 0 0,0-1 0 0 0,0 1 0 0 0,-1 0-1 0 0,0 0 1 0 0,1 0 0 0 0,-1 0 0 0 0,-1 0-1 0 0,1 0 1 0 0,-1 0 0 0 0,0 0 0 0 0,0 1-1 0 0,0-1 1 0 0,-1 1 0 0 0,-2-4-47 0 0,1 3 67 0 0,0 0 0 0 0,0 0 0 0 0,0 0 0 0 0,0 1 0 0 0,-1 0 0 0 0,0 0 0 0 0,-3-2-67 0 0,7 5 13 0 0,-1 0 0 0 0,0 0 0 0 0,1 0-1 0 0,0 1 1 0 0,-1-1 0 0 0,0 1 0 0 0,1-1 0 0 0,0 1 0 0 0,-1 0 0 0 0,1-1-1 0 0,-1 1 1 0 0,0 0 0 0 0,1 0 0 0 0,-1 0 0 0 0,0 0 0 0 0,1 0 0 0 0,-1 1 0 0 0,0-1-1 0 0,1 0 1 0 0,-1 1 0 0 0,1-1 0 0 0,0 1 0 0 0,-1-1 0 0 0,1 1 0 0 0,-1 0 0 0 0,1 0-1 0 0,-1 0 1 0 0,1 0 0 0 0,0 0 0 0 0,0 0 0 0 0,-1 1-13 0 0,-3 3-275 0 0,1 0 0 0 0,-1 1 0 0 0,2 0 0 0 0,-1 0 0 0 0,1 0 0 0 0,-1 0 0 0 0,2 1 0 0 0,-1 0 0 0 0,-1 4 275 0 0,2 0-2206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7-16T11:08:56.236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22 1 5889 0 0,'0'0'202'0'0,"-1"0"-1"0"0,1 0 1 0 0,-1 0-1 0 0,1 1 0 0 0,-1-1 1 0 0,0 0-1 0 0,0 0 1 0 0,1 0-1 0 0,-1 1 0 0 0,1-1 1 0 0,-1 0-1 0 0,1 1 1 0 0,-1-1-1 0 0,1 0 1 0 0,0 1-1 0 0,-1-1 0 0 0,0 1 1 0 0,1 0-1 0 0,-1-1 1 0 0,1 1-1 0 0,0-1 0 0 0,0 1 1 0 0,-1-1-1 0 0,1 1 1 0 0,0-1-1 0 0,0 1 1 0 0,-1 0-1 0 0,1-1 0 0 0,0 1 1 0 0,0 0-1 0 0,0 0-201 0 0,-9 55 5497 0 0,12 83-3396 0 0,-4-88-2094 0 0,3-25-1590 0 0,0-24 360 0 0,1-2-722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7-16T11:08:56.782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166 23 6937 0 0,'-23'-5'4239'0'0,"9"0"-4221"0"0,-1 0 212 0 0,13 4-48 0 0,-1 0 0 0 0,1 0-1 0 0,-1 0 1 0 0,0 0 0 0 0,1 1-1 0 0,-1-1 1 0 0,1 1 0 0 0,-1-1-1 0 0,0 1 1 0 0,1 0 0 0 0,-1 0-1 0 0,-1 0-181 0 0,-20 14 1253 0 0,20-11-1165 0 0,1 1 1 0 0,-1-1 0 0 0,2 0 0 0 0,-2 1 0 0 0,2 0 0 0 0,-1-1 0 0 0,1 1 0 0 0,-1 0 0 0 0,1 1 0 0 0,-1 1-89 0 0,-4 7 115 0 0,5-9-109 0 0,0 0 0 0 0,0 0 1 0 0,0 0-1 0 0,0 0 0 0 0,1 0 0 0 0,0 1 1 0 0,0-1-1 0 0,0 0 0 0 0,1 0 1 0 0,0 1-1 0 0,-1-1 0 0 0,1 1 0 0 0,0-1 1 0 0,1 3-7 0 0,-1-7 4 0 0,0 1-1 0 0,0 1 1 0 0,1-2 0 0 0,-1 1 0 0 0,0 0 0 0 0,1 0 0 0 0,-1 0-1 0 0,0 0 1 0 0,1 0 0 0 0,-1-1 0 0 0,1 1 0 0 0,-1 0-1 0 0,2-1 1 0 0,-2 1 0 0 0,1 0 0 0 0,-1-1 0 0 0,1 1 0 0 0,0-1-1 0 0,0 1 1 0 0,-1-1 0 0 0,1 1 0 0 0,0-1 0 0 0,0 0-1 0 0,0 1 1 0 0,0 0 0 0 0,0-1 0 0 0,-1 0 0 0 0,1 0 0 0 0,1 0-1 0 0,-2 0 1 0 0,1 0 0 0 0,0 0 0 0 0,0 0 0 0 0,0 0 0 0 0,0 0-1 0 0,0 0 1 0 0,0 0 0 0 0,0 0 0 0 0,0-1 0 0 0,-1 1-1 0 0,1-1 1 0 0,0 1 0 0 0,0-1 0 0 0,0 1 0 0 0,0-1-4 0 0,3 0 7 0 0,2-3-5 0 0,0 1 1 0 0,1 0 0 0 0,0 0-1 0 0,0 1 1 0 0,0-1 0 0 0,-1 2-1 0 0,1 0 1 0 0,0-1-1 0 0,0 1 1 0 0,0 1 0 0 0,1 0-3 0 0,-3 1 11 0 0,-1 0 0 0 0,0 0 1 0 0,1 1-1 0 0,-1 0 0 0 0,0 0 1 0 0,1 0-1 0 0,-1 1 0 0 0,2 1-11 0 0,11 17-21 0 0,-11-12 72 0 0,3 10 29 0 0,5-1 257 0 0,-13-16-295 0 0,-1-1-1 0 0,0 1 0 0 0,1 0 1 0 0,-1 0-1 0 0,0-1 0 0 0,0 1 1 0 0,0 0-1 0 0,0 0 0 0 0,0-1 1 0 0,0 1-1 0 0,0 0 0 0 0,-1-1 1 0 0,1 1-1 0 0,0 0 0 0 0,-1-1 1 0 0,0 1-1 0 0,1 0 0 0 0,-1-1 1 0 0,0 1-1 0 0,0-1 0 0 0,0 1 1 0 0,-1 0-42 0 0,2-1 18 0 0,-3 3 57 0 0,0 1 0 0 0,-1 0 0 0 0,0-1 0 0 0,0 1 0 0 0,0-1 0 0 0,0 0 0 0 0,-1 0-75 0 0,1-1 13 0 0,0 0 1 0 0,0 0 0 0 0,1 0 0 0 0,-2-1 0 0 0,1 0 0 0 0,-1 0 0 0 0,1 1 0 0 0,-1-2-1 0 0,1 0 1 0 0,-5 2-14 0 0,-4 0-335 0 0,-1-1-1 0 0,1-1 1 0 0,-1 0 0 0 0,0 0-1 0 0,1-2 1 0 0,-2 1 335 0 0,4-2-1195 0 0,1 2-752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7-16T11:08:57.478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1 7130 0 0,'0'0'697'0'0,"0"0"93"0"0,0 0 7 0 0,1 1 73 0 0,10 25 2325 0 0,-2 5-1315 0 0,-1 1 0 0 0,-1 0 0 0 0,-1 7-1880 0 0,-1 55-1987 0 0,-5-94 746 0 0,0 0-1250 0 0,0-1-1307 0 0,-1-4 1406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7-16T11:08:58.008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123 6 5657 0 0,'9'2'4257'0'0,"-13"-4"-1116"0"0,-5 0-1327 0 0,-50-2-505 0 0,57 5-1311 0 0,0-1 0 0 0,1 0 1 0 0,-1 0-1 0 0,1 1 0 0 0,-1-1 0 0 0,0 1 0 0 0,1 0 1 0 0,-1-1-1 0 0,0 1 0 0 0,1 0 0 0 0,0 0 0 0 0,0 0 1 0 0,-1 0-1 0 0,1 1 0 0 0,-1-1 0 0 0,1 0 0 0 0,0 0 0 0 0,0 1 1 0 0,0-1-1 0 0,0 0 0 0 0,0 0 0 0 0,0 2 2 0 0,-16 36 46 0 0,17-39-44 0 0,-3 9 10 0 0,1-2 0 0 0,0 2-1 0 0,1 0 1 0 0,0-1 0 0 0,0 0 0 0 0,1 1-12 0 0,-1-7 2 0 0,1-1 1 0 0,0 0-1 0 0,0 0 1 0 0,0 0-1 0 0,0 0 0 0 0,1 1 1 0 0,-1-1-1 0 0,0 0 1 0 0,0 0-1 0 0,0 0 1 0 0,1 0-1 0 0,-1 0 0 0 0,1 0 1 0 0,-1 0-1 0 0,1 1 1 0 0,-1-1-1 0 0,1-1 1 0 0,-1 1-1 0 0,2 0 0 0 0,-2 0 1 0 0,1 0-1 0 0,0 0 1 0 0,0-1-1 0 0,-1 1 1 0 0,1 0-1 0 0,0-1 0 0 0,1 1 1 0 0,-1 0-1 0 0,0-1 1 0 0,-1 1-1 0 0,1-1 1 0 0,0 0-1 0 0,1 1 0 0 0,-1-1 1 0 0,0 0-1 0 0,0 0 1 0 0,0 0-1 0 0,0 0 1 0 0,1 0-1 0 0,-1 0 0 0 0,0 0 1 0 0,0 0-1 0 0,0 0 1 0 0,0 0-1 0 0,1-1-2 0 0,26-17 202 0 0,2 1-192 0 0,-28 17-1 0 0,0 0 0 0 0,0 0 0 0 0,0 0 0 0 0,1 0 1 0 0,-1 1-1 0 0,0-1 0 0 0,0 1 0 0 0,0-1 0 0 0,0 1 0 0 0,1 0 0 0 0,-2 0 0 0 0,1 0 0 0 0,1 0 0 0 0,-2 1 0 0 0,1-1 0 0 0,0 0 0 0 0,0 0 0 0 0,-1 1 1 0 0,1 0-1 0 0,0 1-9 0 0,14 18 108 0 0,-3 2-63 0 0,-5-15-47 0 0,11 16 11 0 0,-15-14-19 0 0,-3-7 89 0 0,1-1 0 0 0,-1 1 1 0 0,0-1-1 0 0,0 1 1 0 0,0-1-1 0 0,-1 1 0 0 0,1 0 1 0 0,0 0-1 0 0,-1-1 0 0 0,0 1 1 0 0,0 0-1 0 0,0-1 0 0 0,0 1 1 0 0,0 0-1 0 0,-1 2-79 0 0,0-2 99 0 0,0 1 1 0 0,0-1-1 0 0,-1 0 0 0 0,1 0 1 0 0,-1 0-1 0 0,0 0 1 0 0,0 0-1 0 0,0 0 0 0 0,0 0 1 0 0,-1-1-1 0 0,1 1 1 0 0,-1-1-1 0 0,1 1 0 0 0,-1-2 1 0 0,-2 3-100 0 0,2-2 11 0 0,0 1-1 0 0,0-2 1 0 0,0 1 0 0 0,1 0 0 0 0,-2-1-1 0 0,1 1 1 0 0,0-1 0 0 0,-1 0 0 0 0,1 0-1 0 0,0 0 1 0 0,0 0 0 0 0,-1-1 0 0 0,1 1-1 0 0,-1-1 1 0 0,1 0 0 0 0,-3 0-11 0 0,0-1-336 0 0,1 0 0 0 0,-1 0 0 0 0,0 0 0 0 0,1-1 0 0 0,0 0 0 0 0,-1 0 0 0 0,1 0 1 0 0,0 0-1 0 0,-3-3 336 0 0,-7-5-2585 0 0</inkml:trace>
</inkml:ink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journals.plos.org/plosone/article?id=10.1371/journal.pone.0149362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journals.plos.org/plosone/article?id=10.1371/journal.pone.0149362" TargetMode="External"/><Relationship Id="rId1" Type="http://schemas.openxmlformats.org/officeDocument/2006/relationships/hyperlink" Target="https://bmcinfectdis.biomedcentral.com/articles/10.1186/s12879-022-07074-2" TargetMode="External"/><Relationship Id="rId6" Type="http://schemas.openxmlformats.org/officeDocument/2006/relationships/vmlDrawing" Target="../drawings/vmlDrawing3.vm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populationpyramid.net/thailand/2004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5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6.xml.rels><?xml version="1.0" encoding="UTF-8" standalone="yes"?>
<Relationships xmlns="http://schemas.openxmlformats.org/package/2006/relationships"><Relationship Id="rId26" Type="http://schemas.openxmlformats.org/officeDocument/2006/relationships/hyperlink" Target="https://pubmed.ncbi.nlm.nih.gov/26071344/" TargetMode="External"/><Relationship Id="rId21" Type="http://schemas.openxmlformats.org/officeDocument/2006/relationships/hyperlink" Target="https://pubmed.ncbi.nlm.nih.gov/26071344/" TargetMode="External"/><Relationship Id="rId42" Type="http://schemas.openxmlformats.org/officeDocument/2006/relationships/hyperlink" Target="https://pubmed.ncbi.nlm.nih.gov/26071344/" TargetMode="External"/><Relationship Id="rId47" Type="http://schemas.openxmlformats.org/officeDocument/2006/relationships/hyperlink" Target="https://doi.org/10.1371/journal.pone.0149362" TargetMode="External"/><Relationship Id="rId63" Type="http://schemas.openxmlformats.org/officeDocument/2006/relationships/hyperlink" Target="https://doi.org/10.1371/journal.pone.0149362" TargetMode="External"/><Relationship Id="rId68" Type="http://schemas.openxmlformats.org/officeDocument/2006/relationships/hyperlink" Target="https://dndi.org/press-releases/2022/thai-partners-unite-with-dndi-improve-access-treatments-diagnostics-for-people-with-hepatitisc-in-thailand/" TargetMode="External"/><Relationship Id="rId84" Type="http://schemas.openxmlformats.org/officeDocument/2006/relationships/hyperlink" Target="https://dndi.org/press-releases/2022/thai-partners-unite-with-dndi-improve-access-treatments-diagnostics-for-people-with-hepatitisc-in-thailand/" TargetMode="External"/><Relationship Id="rId89" Type="http://schemas.openxmlformats.org/officeDocument/2006/relationships/hyperlink" Target="https://journals.plos.org/plosone/article?id=10.1371/journal.pone.0202991" TargetMode="External"/><Relationship Id="rId16" Type="http://schemas.openxmlformats.org/officeDocument/2006/relationships/hyperlink" Target="https://pubmed.ncbi.nlm.nih.gov/26071344/" TargetMode="External"/><Relationship Id="rId11" Type="http://schemas.openxmlformats.org/officeDocument/2006/relationships/hyperlink" Target="https://pubmed.ncbi.nlm.nih.gov/26071344/" TargetMode="External"/><Relationship Id="rId32" Type="http://schemas.openxmlformats.org/officeDocument/2006/relationships/hyperlink" Target="https://pubmed.ncbi.nlm.nih.gov/26071344/" TargetMode="External"/><Relationship Id="rId37" Type="http://schemas.openxmlformats.org/officeDocument/2006/relationships/hyperlink" Target="https://pubmed.ncbi.nlm.nih.gov/26071344/" TargetMode="External"/><Relationship Id="rId53" Type="http://schemas.openxmlformats.org/officeDocument/2006/relationships/hyperlink" Target="https://doi.org/10.1371/journal.pone.0149362" TargetMode="External"/><Relationship Id="rId58" Type="http://schemas.openxmlformats.org/officeDocument/2006/relationships/hyperlink" Target="https://doi.org/10.1371/journal.pone.0149362" TargetMode="External"/><Relationship Id="rId74" Type="http://schemas.openxmlformats.org/officeDocument/2006/relationships/hyperlink" Target="https://dndi.org/press-releases/2022/thai-partners-unite-with-dndi-improve-access-treatments-diagnostics-for-people-with-hepatitisc-in-thailand/" TargetMode="External"/><Relationship Id="rId79" Type="http://schemas.openxmlformats.org/officeDocument/2006/relationships/hyperlink" Target="https://dndi.org/press-releases/2022/thai-partners-unite-with-dndi-improve-access-treatments-diagnostics-for-people-with-hepatitisc-in-thailand/" TargetMode="External"/><Relationship Id="rId5" Type="http://schemas.openxmlformats.org/officeDocument/2006/relationships/hyperlink" Target="https://pubmed.ncbi.nlm.nih.gov/26071344/" TargetMode="External"/><Relationship Id="rId90" Type="http://schemas.openxmlformats.org/officeDocument/2006/relationships/printerSettings" Target="../printerSettings/printerSettings25.bin"/><Relationship Id="rId14" Type="http://schemas.openxmlformats.org/officeDocument/2006/relationships/hyperlink" Target="https://pubmed.ncbi.nlm.nih.gov/26071344/" TargetMode="External"/><Relationship Id="rId22" Type="http://schemas.openxmlformats.org/officeDocument/2006/relationships/hyperlink" Target="https://pubmed.ncbi.nlm.nih.gov/26071344/" TargetMode="External"/><Relationship Id="rId27" Type="http://schemas.openxmlformats.org/officeDocument/2006/relationships/hyperlink" Target="https://pubmed.ncbi.nlm.nih.gov/26071344/" TargetMode="External"/><Relationship Id="rId30" Type="http://schemas.openxmlformats.org/officeDocument/2006/relationships/hyperlink" Target="https://pubmed.ncbi.nlm.nih.gov/26071344/" TargetMode="External"/><Relationship Id="rId35" Type="http://schemas.openxmlformats.org/officeDocument/2006/relationships/hyperlink" Target="https://pubmed.ncbi.nlm.nih.gov/26071344/" TargetMode="External"/><Relationship Id="rId43" Type="http://schemas.openxmlformats.org/officeDocument/2006/relationships/hyperlink" Target="https://pubmed.ncbi.nlm.nih.gov/26071344/" TargetMode="External"/><Relationship Id="rId48" Type="http://schemas.openxmlformats.org/officeDocument/2006/relationships/hyperlink" Target="https://doi.org/10.1371/journal.pone.0149362" TargetMode="External"/><Relationship Id="rId56" Type="http://schemas.openxmlformats.org/officeDocument/2006/relationships/hyperlink" Target="https://doi.org/10.1371/journal.pone.0149362" TargetMode="External"/><Relationship Id="rId64" Type="http://schemas.openxmlformats.org/officeDocument/2006/relationships/hyperlink" Target="https://doi.org/10.1371/journal.pone.0149362" TargetMode="External"/><Relationship Id="rId69" Type="http://schemas.openxmlformats.org/officeDocument/2006/relationships/hyperlink" Target="https://dndi.org/press-releases/2022/thai-partners-unite-with-dndi-improve-access-treatments-diagnostics-for-people-with-hepatitisc-in-thailand/" TargetMode="External"/><Relationship Id="rId77" Type="http://schemas.openxmlformats.org/officeDocument/2006/relationships/hyperlink" Target="https://dndi.org/press-releases/2022/thai-partners-unite-with-dndi-improve-access-treatments-diagnostics-for-people-with-hepatitisc-in-thailand/" TargetMode="External"/><Relationship Id="rId8" Type="http://schemas.openxmlformats.org/officeDocument/2006/relationships/hyperlink" Target="https://pubmed.ncbi.nlm.nih.gov/26071344/" TargetMode="External"/><Relationship Id="rId51" Type="http://schemas.openxmlformats.org/officeDocument/2006/relationships/hyperlink" Target="https://doi.org/10.1371/journal.pone.0149362" TargetMode="External"/><Relationship Id="rId72" Type="http://schemas.openxmlformats.org/officeDocument/2006/relationships/hyperlink" Target="https://dndi.org/press-releases/2022/thai-partners-unite-with-dndi-improve-access-treatments-diagnostics-for-people-with-hepatitisc-in-thailand/" TargetMode="External"/><Relationship Id="rId80" Type="http://schemas.openxmlformats.org/officeDocument/2006/relationships/hyperlink" Target="https://dndi.org/press-releases/2022/thai-partners-unite-with-dndi-improve-access-treatments-diagnostics-for-people-with-hepatitisc-in-thailand/" TargetMode="External"/><Relationship Id="rId85" Type="http://schemas.openxmlformats.org/officeDocument/2006/relationships/hyperlink" Target="https://dndi.org/press-releases/2022/thai-partners-unite-with-dndi-improve-access-treatments-diagnostics-for-people-with-hepatitisc-in-thailand/" TargetMode="External"/><Relationship Id="rId3" Type="http://schemas.openxmlformats.org/officeDocument/2006/relationships/hyperlink" Target="https://pubmed.ncbi.nlm.nih.gov/26071344/" TargetMode="External"/><Relationship Id="rId12" Type="http://schemas.openxmlformats.org/officeDocument/2006/relationships/hyperlink" Target="https://pubmed.ncbi.nlm.nih.gov/26071344/" TargetMode="External"/><Relationship Id="rId17" Type="http://schemas.openxmlformats.org/officeDocument/2006/relationships/hyperlink" Target="https://pubmed.ncbi.nlm.nih.gov/26071344/" TargetMode="External"/><Relationship Id="rId25" Type="http://schemas.openxmlformats.org/officeDocument/2006/relationships/hyperlink" Target="https://pubmed.ncbi.nlm.nih.gov/26071344/" TargetMode="External"/><Relationship Id="rId33" Type="http://schemas.openxmlformats.org/officeDocument/2006/relationships/hyperlink" Target="https://pubmed.ncbi.nlm.nih.gov/26071344/" TargetMode="External"/><Relationship Id="rId38" Type="http://schemas.openxmlformats.org/officeDocument/2006/relationships/hyperlink" Target="https://pubmed.ncbi.nlm.nih.gov/26071344/" TargetMode="External"/><Relationship Id="rId46" Type="http://schemas.openxmlformats.org/officeDocument/2006/relationships/hyperlink" Target="https://doi.org/10.1371/journal.pone.0149362" TargetMode="External"/><Relationship Id="rId59" Type="http://schemas.openxmlformats.org/officeDocument/2006/relationships/hyperlink" Target="https://doi.org/10.1371/journal.pone.0149362" TargetMode="External"/><Relationship Id="rId67" Type="http://schemas.openxmlformats.org/officeDocument/2006/relationships/hyperlink" Target="https://doi.org/10.1371/journal.pone.0149362" TargetMode="External"/><Relationship Id="rId20" Type="http://schemas.openxmlformats.org/officeDocument/2006/relationships/hyperlink" Target="https://pubmed.ncbi.nlm.nih.gov/26071344/" TargetMode="External"/><Relationship Id="rId41" Type="http://schemas.openxmlformats.org/officeDocument/2006/relationships/hyperlink" Target="https://pubmed.ncbi.nlm.nih.gov/26071344/" TargetMode="External"/><Relationship Id="rId54" Type="http://schemas.openxmlformats.org/officeDocument/2006/relationships/hyperlink" Target="https://doi.org/10.1371/journal.pone.0149362" TargetMode="External"/><Relationship Id="rId62" Type="http://schemas.openxmlformats.org/officeDocument/2006/relationships/hyperlink" Target="https://doi.org/10.1371/journal.pone.0149362" TargetMode="External"/><Relationship Id="rId70" Type="http://schemas.openxmlformats.org/officeDocument/2006/relationships/hyperlink" Target="https://dndi.org/press-releases/2022/thai-partners-unite-with-dndi-improve-access-treatments-diagnostics-for-people-with-hepatitisc-in-thailand/" TargetMode="External"/><Relationship Id="rId75" Type="http://schemas.openxmlformats.org/officeDocument/2006/relationships/hyperlink" Target="https://dndi.org/press-releases/2022/thai-partners-unite-with-dndi-improve-access-treatments-diagnostics-for-people-with-hepatitisc-in-thailand/" TargetMode="External"/><Relationship Id="rId83" Type="http://schemas.openxmlformats.org/officeDocument/2006/relationships/hyperlink" Target="https://dndi.org/press-releases/2022/thai-partners-unite-with-dndi-improve-access-treatments-diagnostics-for-people-with-hepatitisc-in-thailand/" TargetMode="External"/><Relationship Id="rId88" Type="http://schemas.openxmlformats.org/officeDocument/2006/relationships/hyperlink" Target="https://dndi.org/press-releases/2022/thai-partners-unite-with-dndi-improve-access-treatments-diagnostics-for-people-with-hepatitisc-in-thailand/" TargetMode="External"/><Relationship Id="rId91" Type="http://schemas.openxmlformats.org/officeDocument/2006/relationships/vmlDrawing" Target="../drawings/vmlDrawing6.vml"/><Relationship Id="rId1" Type="http://schemas.openxmlformats.org/officeDocument/2006/relationships/hyperlink" Target="https://pubmed.ncbi.nlm.nih.gov/26071344/" TargetMode="External"/><Relationship Id="rId6" Type="http://schemas.openxmlformats.org/officeDocument/2006/relationships/hyperlink" Target="https://pubmed.ncbi.nlm.nih.gov/26071344/" TargetMode="External"/><Relationship Id="rId15" Type="http://schemas.openxmlformats.org/officeDocument/2006/relationships/hyperlink" Target="https://pubmed.ncbi.nlm.nih.gov/26071344/" TargetMode="External"/><Relationship Id="rId23" Type="http://schemas.openxmlformats.org/officeDocument/2006/relationships/hyperlink" Target="https://pubmed.ncbi.nlm.nih.gov/26071344/" TargetMode="External"/><Relationship Id="rId28" Type="http://schemas.openxmlformats.org/officeDocument/2006/relationships/hyperlink" Target="https://pubmed.ncbi.nlm.nih.gov/26071344/" TargetMode="External"/><Relationship Id="rId36" Type="http://schemas.openxmlformats.org/officeDocument/2006/relationships/hyperlink" Target="https://pubmed.ncbi.nlm.nih.gov/26071344/" TargetMode="External"/><Relationship Id="rId49" Type="http://schemas.openxmlformats.org/officeDocument/2006/relationships/hyperlink" Target="https://doi.org/10.1371/journal.pone.0149362" TargetMode="External"/><Relationship Id="rId57" Type="http://schemas.openxmlformats.org/officeDocument/2006/relationships/hyperlink" Target="https://doi.org/10.1371/journal.pone.0149362" TargetMode="External"/><Relationship Id="rId10" Type="http://schemas.openxmlformats.org/officeDocument/2006/relationships/hyperlink" Target="https://pubmed.ncbi.nlm.nih.gov/26071344/" TargetMode="External"/><Relationship Id="rId31" Type="http://schemas.openxmlformats.org/officeDocument/2006/relationships/hyperlink" Target="https://pubmed.ncbi.nlm.nih.gov/26071344/" TargetMode="External"/><Relationship Id="rId44" Type="http://schemas.openxmlformats.org/officeDocument/2006/relationships/hyperlink" Target="https://pubmed.ncbi.nlm.nih.gov/26071344/" TargetMode="External"/><Relationship Id="rId52" Type="http://schemas.openxmlformats.org/officeDocument/2006/relationships/hyperlink" Target="https://doi.org/10.1371/journal.pone.0149362" TargetMode="External"/><Relationship Id="rId60" Type="http://schemas.openxmlformats.org/officeDocument/2006/relationships/hyperlink" Target="https://doi.org/10.1371/journal.pone.0149362" TargetMode="External"/><Relationship Id="rId65" Type="http://schemas.openxmlformats.org/officeDocument/2006/relationships/hyperlink" Target="https://doi.org/10.1371/journal.pone.0149362" TargetMode="External"/><Relationship Id="rId73" Type="http://schemas.openxmlformats.org/officeDocument/2006/relationships/hyperlink" Target="https://dndi.org/press-releases/2022/thai-partners-unite-with-dndi-improve-access-treatments-diagnostics-for-people-with-hepatitisc-in-thailand/" TargetMode="External"/><Relationship Id="rId78" Type="http://schemas.openxmlformats.org/officeDocument/2006/relationships/hyperlink" Target="https://dndi.org/press-releases/2022/thai-partners-unite-with-dndi-improve-access-treatments-diagnostics-for-people-with-hepatitisc-in-thailand/" TargetMode="External"/><Relationship Id="rId81" Type="http://schemas.openxmlformats.org/officeDocument/2006/relationships/hyperlink" Target="https://dndi.org/press-releases/2022/thai-partners-unite-with-dndi-improve-access-treatments-diagnostics-for-people-with-hepatitisc-in-thailand/" TargetMode="External"/><Relationship Id="rId86" Type="http://schemas.openxmlformats.org/officeDocument/2006/relationships/hyperlink" Target="https://dndi.org/press-releases/2022/thai-partners-unite-with-dndi-improve-access-treatments-diagnostics-for-people-with-hepatitisc-in-thailand/" TargetMode="External"/><Relationship Id="rId4" Type="http://schemas.openxmlformats.org/officeDocument/2006/relationships/hyperlink" Target="https://pubmed.ncbi.nlm.nih.gov/26071344/" TargetMode="External"/><Relationship Id="rId9" Type="http://schemas.openxmlformats.org/officeDocument/2006/relationships/hyperlink" Target="https://pubmed.ncbi.nlm.nih.gov/26071344/" TargetMode="External"/><Relationship Id="rId13" Type="http://schemas.openxmlformats.org/officeDocument/2006/relationships/hyperlink" Target="https://pubmed.ncbi.nlm.nih.gov/26071344/" TargetMode="External"/><Relationship Id="rId18" Type="http://schemas.openxmlformats.org/officeDocument/2006/relationships/hyperlink" Target="https://pubmed.ncbi.nlm.nih.gov/26071344/" TargetMode="External"/><Relationship Id="rId39" Type="http://schemas.openxmlformats.org/officeDocument/2006/relationships/hyperlink" Target="https://pubmed.ncbi.nlm.nih.gov/26071344/" TargetMode="External"/><Relationship Id="rId34" Type="http://schemas.openxmlformats.org/officeDocument/2006/relationships/hyperlink" Target="https://pubmed.ncbi.nlm.nih.gov/26071344/" TargetMode="External"/><Relationship Id="rId50" Type="http://schemas.openxmlformats.org/officeDocument/2006/relationships/hyperlink" Target="https://doi.org/10.1371/journal.pone.0149362" TargetMode="External"/><Relationship Id="rId55" Type="http://schemas.openxmlformats.org/officeDocument/2006/relationships/hyperlink" Target="https://doi.org/10.1371/journal.pone.0149362" TargetMode="External"/><Relationship Id="rId76" Type="http://schemas.openxmlformats.org/officeDocument/2006/relationships/hyperlink" Target="https://dndi.org/press-releases/2022/thai-partners-unite-with-dndi-improve-access-treatments-diagnostics-for-people-with-hepatitisc-in-thailand/" TargetMode="External"/><Relationship Id="rId7" Type="http://schemas.openxmlformats.org/officeDocument/2006/relationships/hyperlink" Target="https://pubmed.ncbi.nlm.nih.gov/26071344/" TargetMode="External"/><Relationship Id="rId71" Type="http://schemas.openxmlformats.org/officeDocument/2006/relationships/hyperlink" Target="https://dndi.org/press-releases/2022/thai-partners-unite-with-dndi-improve-access-treatments-diagnostics-for-people-with-hepatitisc-in-thailand/" TargetMode="External"/><Relationship Id="rId92" Type="http://schemas.openxmlformats.org/officeDocument/2006/relationships/comments" Target="../comments6.xml"/><Relationship Id="rId2" Type="http://schemas.openxmlformats.org/officeDocument/2006/relationships/hyperlink" Target="https://pubmed.ncbi.nlm.nih.gov/26071344/" TargetMode="External"/><Relationship Id="rId29" Type="http://schemas.openxmlformats.org/officeDocument/2006/relationships/hyperlink" Target="https://pubmed.ncbi.nlm.nih.gov/26071344/" TargetMode="External"/><Relationship Id="rId24" Type="http://schemas.openxmlformats.org/officeDocument/2006/relationships/hyperlink" Target="https://pubmed.ncbi.nlm.nih.gov/26071344/" TargetMode="External"/><Relationship Id="rId40" Type="http://schemas.openxmlformats.org/officeDocument/2006/relationships/hyperlink" Target="https://pubmed.ncbi.nlm.nih.gov/26071344/" TargetMode="External"/><Relationship Id="rId45" Type="http://schemas.openxmlformats.org/officeDocument/2006/relationships/hyperlink" Target="https://doi.org/10.1371/journal.pone.0149362" TargetMode="External"/><Relationship Id="rId66" Type="http://schemas.openxmlformats.org/officeDocument/2006/relationships/hyperlink" Target="https://doi.org/10.1371/journal.pone.0149362" TargetMode="External"/><Relationship Id="rId87" Type="http://schemas.openxmlformats.org/officeDocument/2006/relationships/hyperlink" Target="https://dndi.org/press-releases/2022/thai-partners-unite-with-dndi-improve-access-treatments-diagnostics-for-people-with-hepatitisc-in-thailand/" TargetMode="External"/><Relationship Id="rId61" Type="http://schemas.openxmlformats.org/officeDocument/2006/relationships/hyperlink" Target="https://doi.org/10.1371/journal.pone.0149362" TargetMode="External"/><Relationship Id="rId82" Type="http://schemas.openxmlformats.org/officeDocument/2006/relationships/hyperlink" Target="https://dndi.org/press-releases/2022/thai-partners-unite-with-dndi-improve-access-treatments-diagnostics-for-people-with-hepatitisc-in-thailand/" TargetMode="External"/><Relationship Id="rId19" Type="http://schemas.openxmlformats.org/officeDocument/2006/relationships/hyperlink" Target="https://pubmed.ncbi.nlm.nih.gov/26071344/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0.xml.rels><?xml version="1.0" encoding="UTF-8" standalone="yes"?>
<Relationships xmlns="http://schemas.openxmlformats.org/package/2006/relationships"><Relationship Id="rId26" Type="http://schemas.openxmlformats.org/officeDocument/2006/relationships/hyperlink" Target="https://pubmed.ncbi.nlm.nih.gov/26071344/" TargetMode="External"/><Relationship Id="rId21" Type="http://schemas.openxmlformats.org/officeDocument/2006/relationships/hyperlink" Target="https://pubmed.ncbi.nlm.nih.gov/26071344/" TargetMode="External"/><Relationship Id="rId42" Type="http://schemas.openxmlformats.org/officeDocument/2006/relationships/hyperlink" Target="https://pubmed.ncbi.nlm.nih.gov/26071344/" TargetMode="External"/><Relationship Id="rId47" Type="http://schemas.openxmlformats.org/officeDocument/2006/relationships/hyperlink" Target="https://doi.org/10.1371/journal.pone.0149362" TargetMode="External"/><Relationship Id="rId63" Type="http://schemas.openxmlformats.org/officeDocument/2006/relationships/hyperlink" Target="https://doi.org/10.1371/journal.pone.0149362" TargetMode="External"/><Relationship Id="rId68" Type="http://schemas.openxmlformats.org/officeDocument/2006/relationships/hyperlink" Target="https://dndi.org/press-releases/2022/thai-partners-unite-with-dndi-improve-access-treatments-diagnostics-for-people-with-hepatitisc-in-thailand/" TargetMode="External"/><Relationship Id="rId84" Type="http://schemas.openxmlformats.org/officeDocument/2006/relationships/hyperlink" Target="https://dndi.org/press-releases/2022/thai-partners-unite-with-dndi-improve-access-treatments-diagnostics-for-people-with-hepatitisc-in-thailand/" TargetMode="External"/><Relationship Id="rId89" Type="http://schemas.openxmlformats.org/officeDocument/2006/relationships/hyperlink" Target="https://journals.plos.org/plosone/article?id=10.1371/journal.pone.0202991" TargetMode="External"/><Relationship Id="rId16" Type="http://schemas.openxmlformats.org/officeDocument/2006/relationships/hyperlink" Target="https://pubmed.ncbi.nlm.nih.gov/26071344/" TargetMode="External"/><Relationship Id="rId11" Type="http://schemas.openxmlformats.org/officeDocument/2006/relationships/hyperlink" Target="https://pubmed.ncbi.nlm.nih.gov/26071344/" TargetMode="External"/><Relationship Id="rId32" Type="http://schemas.openxmlformats.org/officeDocument/2006/relationships/hyperlink" Target="https://pubmed.ncbi.nlm.nih.gov/26071344/" TargetMode="External"/><Relationship Id="rId37" Type="http://schemas.openxmlformats.org/officeDocument/2006/relationships/hyperlink" Target="https://pubmed.ncbi.nlm.nih.gov/26071344/" TargetMode="External"/><Relationship Id="rId53" Type="http://schemas.openxmlformats.org/officeDocument/2006/relationships/hyperlink" Target="https://doi.org/10.1371/journal.pone.0149362" TargetMode="External"/><Relationship Id="rId58" Type="http://schemas.openxmlformats.org/officeDocument/2006/relationships/hyperlink" Target="https://doi.org/10.1371/journal.pone.0149362" TargetMode="External"/><Relationship Id="rId74" Type="http://schemas.openxmlformats.org/officeDocument/2006/relationships/hyperlink" Target="https://dndi.org/press-releases/2022/thai-partners-unite-with-dndi-improve-access-treatments-diagnostics-for-people-with-hepatitisc-in-thailand/" TargetMode="External"/><Relationship Id="rId79" Type="http://schemas.openxmlformats.org/officeDocument/2006/relationships/hyperlink" Target="https://dndi.org/press-releases/2022/thai-partners-unite-with-dndi-improve-access-treatments-diagnostics-for-people-with-hepatitisc-in-thailand/" TargetMode="External"/><Relationship Id="rId5" Type="http://schemas.openxmlformats.org/officeDocument/2006/relationships/hyperlink" Target="https://pubmed.ncbi.nlm.nih.gov/26071344/" TargetMode="External"/><Relationship Id="rId90" Type="http://schemas.openxmlformats.org/officeDocument/2006/relationships/printerSettings" Target="../printerSettings/printerSettings27.bin"/><Relationship Id="rId14" Type="http://schemas.openxmlformats.org/officeDocument/2006/relationships/hyperlink" Target="https://pubmed.ncbi.nlm.nih.gov/26071344/" TargetMode="External"/><Relationship Id="rId22" Type="http://schemas.openxmlformats.org/officeDocument/2006/relationships/hyperlink" Target="https://pubmed.ncbi.nlm.nih.gov/26071344/" TargetMode="External"/><Relationship Id="rId27" Type="http://schemas.openxmlformats.org/officeDocument/2006/relationships/hyperlink" Target="https://pubmed.ncbi.nlm.nih.gov/26071344/" TargetMode="External"/><Relationship Id="rId30" Type="http://schemas.openxmlformats.org/officeDocument/2006/relationships/hyperlink" Target="https://pubmed.ncbi.nlm.nih.gov/26071344/" TargetMode="External"/><Relationship Id="rId35" Type="http://schemas.openxmlformats.org/officeDocument/2006/relationships/hyperlink" Target="https://pubmed.ncbi.nlm.nih.gov/26071344/" TargetMode="External"/><Relationship Id="rId43" Type="http://schemas.openxmlformats.org/officeDocument/2006/relationships/hyperlink" Target="https://pubmed.ncbi.nlm.nih.gov/26071344/" TargetMode="External"/><Relationship Id="rId48" Type="http://schemas.openxmlformats.org/officeDocument/2006/relationships/hyperlink" Target="https://doi.org/10.1371/journal.pone.0149362" TargetMode="External"/><Relationship Id="rId56" Type="http://schemas.openxmlformats.org/officeDocument/2006/relationships/hyperlink" Target="https://doi.org/10.1371/journal.pone.0149362" TargetMode="External"/><Relationship Id="rId64" Type="http://schemas.openxmlformats.org/officeDocument/2006/relationships/hyperlink" Target="https://doi.org/10.1371/journal.pone.0149362" TargetMode="External"/><Relationship Id="rId69" Type="http://schemas.openxmlformats.org/officeDocument/2006/relationships/hyperlink" Target="https://dndi.org/press-releases/2022/thai-partners-unite-with-dndi-improve-access-treatments-diagnostics-for-people-with-hepatitisc-in-thailand/" TargetMode="External"/><Relationship Id="rId77" Type="http://schemas.openxmlformats.org/officeDocument/2006/relationships/hyperlink" Target="https://dndi.org/press-releases/2022/thai-partners-unite-with-dndi-improve-access-treatments-diagnostics-for-people-with-hepatitisc-in-thailand/" TargetMode="External"/><Relationship Id="rId8" Type="http://schemas.openxmlformats.org/officeDocument/2006/relationships/hyperlink" Target="https://pubmed.ncbi.nlm.nih.gov/26071344/" TargetMode="External"/><Relationship Id="rId51" Type="http://schemas.openxmlformats.org/officeDocument/2006/relationships/hyperlink" Target="https://doi.org/10.1371/journal.pone.0149362" TargetMode="External"/><Relationship Id="rId72" Type="http://schemas.openxmlformats.org/officeDocument/2006/relationships/hyperlink" Target="https://dndi.org/press-releases/2022/thai-partners-unite-with-dndi-improve-access-treatments-diagnostics-for-people-with-hepatitisc-in-thailand/" TargetMode="External"/><Relationship Id="rId80" Type="http://schemas.openxmlformats.org/officeDocument/2006/relationships/hyperlink" Target="https://dndi.org/press-releases/2022/thai-partners-unite-with-dndi-improve-access-treatments-diagnostics-for-people-with-hepatitisc-in-thailand/" TargetMode="External"/><Relationship Id="rId85" Type="http://schemas.openxmlformats.org/officeDocument/2006/relationships/hyperlink" Target="https://dndi.org/press-releases/2022/thai-partners-unite-with-dndi-improve-access-treatments-diagnostics-for-people-with-hepatitisc-in-thailand/" TargetMode="External"/><Relationship Id="rId3" Type="http://schemas.openxmlformats.org/officeDocument/2006/relationships/hyperlink" Target="https://pubmed.ncbi.nlm.nih.gov/26071344/" TargetMode="External"/><Relationship Id="rId12" Type="http://schemas.openxmlformats.org/officeDocument/2006/relationships/hyperlink" Target="https://pubmed.ncbi.nlm.nih.gov/26071344/" TargetMode="External"/><Relationship Id="rId17" Type="http://schemas.openxmlformats.org/officeDocument/2006/relationships/hyperlink" Target="https://pubmed.ncbi.nlm.nih.gov/26071344/" TargetMode="External"/><Relationship Id="rId25" Type="http://schemas.openxmlformats.org/officeDocument/2006/relationships/hyperlink" Target="https://pubmed.ncbi.nlm.nih.gov/26071344/" TargetMode="External"/><Relationship Id="rId33" Type="http://schemas.openxmlformats.org/officeDocument/2006/relationships/hyperlink" Target="https://pubmed.ncbi.nlm.nih.gov/26071344/" TargetMode="External"/><Relationship Id="rId38" Type="http://schemas.openxmlformats.org/officeDocument/2006/relationships/hyperlink" Target="https://pubmed.ncbi.nlm.nih.gov/26071344/" TargetMode="External"/><Relationship Id="rId46" Type="http://schemas.openxmlformats.org/officeDocument/2006/relationships/hyperlink" Target="https://doi.org/10.1371/journal.pone.0149362" TargetMode="External"/><Relationship Id="rId59" Type="http://schemas.openxmlformats.org/officeDocument/2006/relationships/hyperlink" Target="https://doi.org/10.1371/journal.pone.0149362" TargetMode="External"/><Relationship Id="rId67" Type="http://schemas.openxmlformats.org/officeDocument/2006/relationships/hyperlink" Target="https://doi.org/10.1371/journal.pone.0149362" TargetMode="External"/><Relationship Id="rId20" Type="http://schemas.openxmlformats.org/officeDocument/2006/relationships/hyperlink" Target="https://pubmed.ncbi.nlm.nih.gov/26071344/" TargetMode="External"/><Relationship Id="rId41" Type="http://schemas.openxmlformats.org/officeDocument/2006/relationships/hyperlink" Target="https://pubmed.ncbi.nlm.nih.gov/26071344/" TargetMode="External"/><Relationship Id="rId54" Type="http://schemas.openxmlformats.org/officeDocument/2006/relationships/hyperlink" Target="https://doi.org/10.1371/journal.pone.0149362" TargetMode="External"/><Relationship Id="rId62" Type="http://schemas.openxmlformats.org/officeDocument/2006/relationships/hyperlink" Target="https://doi.org/10.1371/journal.pone.0149362" TargetMode="External"/><Relationship Id="rId70" Type="http://schemas.openxmlformats.org/officeDocument/2006/relationships/hyperlink" Target="https://dndi.org/press-releases/2022/thai-partners-unite-with-dndi-improve-access-treatments-diagnostics-for-people-with-hepatitisc-in-thailand/" TargetMode="External"/><Relationship Id="rId75" Type="http://schemas.openxmlformats.org/officeDocument/2006/relationships/hyperlink" Target="https://dndi.org/press-releases/2022/thai-partners-unite-with-dndi-improve-access-treatments-diagnostics-for-people-with-hepatitisc-in-thailand/" TargetMode="External"/><Relationship Id="rId83" Type="http://schemas.openxmlformats.org/officeDocument/2006/relationships/hyperlink" Target="https://dndi.org/press-releases/2022/thai-partners-unite-with-dndi-improve-access-treatments-diagnostics-for-people-with-hepatitisc-in-thailand/" TargetMode="External"/><Relationship Id="rId88" Type="http://schemas.openxmlformats.org/officeDocument/2006/relationships/hyperlink" Target="https://dndi.org/press-releases/2022/thai-partners-unite-with-dndi-improve-access-treatments-diagnostics-for-people-with-hepatitisc-in-thailand/" TargetMode="External"/><Relationship Id="rId91" Type="http://schemas.openxmlformats.org/officeDocument/2006/relationships/vmlDrawing" Target="../drawings/vmlDrawing7.vml"/><Relationship Id="rId1" Type="http://schemas.openxmlformats.org/officeDocument/2006/relationships/hyperlink" Target="https://pubmed.ncbi.nlm.nih.gov/26071344/" TargetMode="External"/><Relationship Id="rId6" Type="http://schemas.openxmlformats.org/officeDocument/2006/relationships/hyperlink" Target="https://pubmed.ncbi.nlm.nih.gov/26071344/" TargetMode="External"/><Relationship Id="rId15" Type="http://schemas.openxmlformats.org/officeDocument/2006/relationships/hyperlink" Target="https://pubmed.ncbi.nlm.nih.gov/26071344/" TargetMode="External"/><Relationship Id="rId23" Type="http://schemas.openxmlformats.org/officeDocument/2006/relationships/hyperlink" Target="https://pubmed.ncbi.nlm.nih.gov/26071344/" TargetMode="External"/><Relationship Id="rId28" Type="http://schemas.openxmlformats.org/officeDocument/2006/relationships/hyperlink" Target="https://pubmed.ncbi.nlm.nih.gov/26071344/" TargetMode="External"/><Relationship Id="rId36" Type="http://schemas.openxmlformats.org/officeDocument/2006/relationships/hyperlink" Target="https://pubmed.ncbi.nlm.nih.gov/26071344/" TargetMode="External"/><Relationship Id="rId49" Type="http://schemas.openxmlformats.org/officeDocument/2006/relationships/hyperlink" Target="https://doi.org/10.1371/journal.pone.0149362" TargetMode="External"/><Relationship Id="rId57" Type="http://schemas.openxmlformats.org/officeDocument/2006/relationships/hyperlink" Target="https://doi.org/10.1371/journal.pone.0149362" TargetMode="External"/><Relationship Id="rId10" Type="http://schemas.openxmlformats.org/officeDocument/2006/relationships/hyperlink" Target="https://pubmed.ncbi.nlm.nih.gov/26071344/" TargetMode="External"/><Relationship Id="rId31" Type="http://schemas.openxmlformats.org/officeDocument/2006/relationships/hyperlink" Target="https://pubmed.ncbi.nlm.nih.gov/26071344/" TargetMode="External"/><Relationship Id="rId44" Type="http://schemas.openxmlformats.org/officeDocument/2006/relationships/hyperlink" Target="https://pubmed.ncbi.nlm.nih.gov/26071344/" TargetMode="External"/><Relationship Id="rId52" Type="http://schemas.openxmlformats.org/officeDocument/2006/relationships/hyperlink" Target="https://doi.org/10.1371/journal.pone.0149362" TargetMode="External"/><Relationship Id="rId60" Type="http://schemas.openxmlformats.org/officeDocument/2006/relationships/hyperlink" Target="https://doi.org/10.1371/journal.pone.0149362" TargetMode="External"/><Relationship Id="rId65" Type="http://schemas.openxmlformats.org/officeDocument/2006/relationships/hyperlink" Target="https://doi.org/10.1371/journal.pone.0149362" TargetMode="External"/><Relationship Id="rId73" Type="http://schemas.openxmlformats.org/officeDocument/2006/relationships/hyperlink" Target="https://dndi.org/press-releases/2022/thai-partners-unite-with-dndi-improve-access-treatments-diagnostics-for-people-with-hepatitisc-in-thailand/" TargetMode="External"/><Relationship Id="rId78" Type="http://schemas.openxmlformats.org/officeDocument/2006/relationships/hyperlink" Target="https://dndi.org/press-releases/2022/thai-partners-unite-with-dndi-improve-access-treatments-diagnostics-for-people-with-hepatitisc-in-thailand/" TargetMode="External"/><Relationship Id="rId81" Type="http://schemas.openxmlformats.org/officeDocument/2006/relationships/hyperlink" Target="https://dndi.org/press-releases/2022/thai-partners-unite-with-dndi-improve-access-treatments-diagnostics-for-people-with-hepatitisc-in-thailand/" TargetMode="External"/><Relationship Id="rId86" Type="http://schemas.openxmlformats.org/officeDocument/2006/relationships/hyperlink" Target="https://dndi.org/press-releases/2022/thai-partners-unite-with-dndi-improve-access-treatments-diagnostics-for-people-with-hepatitisc-in-thailand/" TargetMode="External"/><Relationship Id="rId4" Type="http://schemas.openxmlformats.org/officeDocument/2006/relationships/hyperlink" Target="https://pubmed.ncbi.nlm.nih.gov/26071344/" TargetMode="External"/><Relationship Id="rId9" Type="http://schemas.openxmlformats.org/officeDocument/2006/relationships/hyperlink" Target="https://pubmed.ncbi.nlm.nih.gov/26071344/" TargetMode="External"/><Relationship Id="rId13" Type="http://schemas.openxmlformats.org/officeDocument/2006/relationships/hyperlink" Target="https://pubmed.ncbi.nlm.nih.gov/26071344/" TargetMode="External"/><Relationship Id="rId18" Type="http://schemas.openxmlformats.org/officeDocument/2006/relationships/hyperlink" Target="https://pubmed.ncbi.nlm.nih.gov/26071344/" TargetMode="External"/><Relationship Id="rId39" Type="http://schemas.openxmlformats.org/officeDocument/2006/relationships/hyperlink" Target="https://pubmed.ncbi.nlm.nih.gov/26071344/" TargetMode="External"/><Relationship Id="rId34" Type="http://schemas.openxmlformats.org/officeDocument/2006/relationships/hyperlink" Target="https://pubmed.ncbi.nlm.nih.gov/26071344/" TargetMode="External"/><Relationship Id="rId50" Type="http://schemas.openxmlformats.org/officeDocument/2006/relationships/hyperlink" Target="https://doi.org/10.1371/journal.pone.0149362" TargetMode="External"/><Relationship Id="rId55" Type="http://schemas.openxmlformats.org/officeDocument/2006/relationships/hyperlink" Target="https://doi.org/10.1371/journal.pone.0149362" TargetMode="External"/><Relationship Id="rId76" Type="http://schemas.openxmlformats.org/officeDocument/2006/relationships/hyperlink" Target="https://dndi.org/press-releases/2022/thai-partners-unite-with-dndi-improve-access-treatments-diagnostics-for-people-with-hepatitisc-in-thailand/" TargetMode="External"/><Relationship Id="rId7" Type="http://schemas.openxmlformats.org/officeDocument/2006/relationships/hyperlink" Target="https://pubmed.ncbi.nlm.nih.gov/26071344/" TargetMode="External"/><Relationship Id="rId71" Type="http://schemas.openxmlformats.org/officeDocument/2006/relationships/hyperlink" Target="https://dndi.org/press-releases/2022/thai-partners-unite-with-dndi-improve-access-treatments-diagnostics-for-people-with-hepatitisc-in-thailand/" TargetMode="External"/><Relationship Id="rId92" Type="http://schemas.openxmlformats.org/officeDocument/2006/relationships/comments" Target="../comments7.xml"/><Relationship Id="rId2" Type="http://schemas.openxmlformats.org/officeDocument/2006/relationships/hyperlink" Target="https://pubmed.ncbi.nlm.nih.gov/26071344/" TargetMode="External"/><Relationship Id="rId29" Type="http://schemas.openxmlformats.org/officeDocument/2006/relationships/hyperlink" Target="https://pubmed.ncbi.nlm.nih.gov/26071344/" TargetMode="External"/><Relationship Id="rId24" Type="http://schemas.openxmlformats.org/officeDocument/2006/relationships/hyperlink" Target="https://pubmed.ncbi.nlm.nih.gov/26071344/" TargetMode="External"/><Relationship Id="rId40" Type="http://schemas.openxmlformats.org/officeDocument/2006/relationships/hyperlink" Target="https://pubmed.ncbi.nlm.nih.gov/26071344/" TargetMode="External"/><Relationship Id="rId45" Type="http://schemas.openxmlformats.org/officeDocument/2006/relationships/hyperlink" Target="https://doi.org/10.1371/journal.pone.0149362" TargetMode="External"/><Relationship Id="rId66" Type="http://schemas.openxmlformats.org/officeDocument/2006/relationships/hyperlink" Target="https://doi.org/10.1371/journal.pone.0149362" TargetMode="External"/><Relationship Id="rId87" Type="http://schemas.openxmlformats.org/officeDocument/2006/relationships/hyperlink" Target="https://dndi.org/press-releases/2022/thai-partners-unite-with-dndi-improve-access-treatments-diagnostics-for-people-with-hepatitisc-in-thailand/" TargetMode="External"/><Relationship Id="rId61" Type="http://schemas.openxmlformats.org/officeDocument/2006/relationships/hyperlink" Target="https://doi.org/10.1371/journal.pone.0149362" TargetMode="External"/><Relationship Id="rId82" Type="http://schemas.openxmlformats.org/officeDocument/2006/relationships/hyperlink" Target="https://dndi.org/press-releases/2022/thai-partners-unite-with-dndi-improve-access-treatments-diagnostics-for-people-with-hepatitisc-in-thailand/" TargetMode="External"/><Relationship Id="rId19" Type="http://schemas.openxmlformats.org/officeDocument/2006/relationships/hyperlink" Target="https://pubmed.ncbi.nlm.nih.gov/26071344/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https://journals.plos.org/plosone/article?id=10.1371/journal.pone.0202991" TargetMode="External"/></Relationships>
</file>

<file path=xl/worksheets/_rels/sheet5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26071344/" TargetMode="External"/><Relationship Id="rId3" Type="http://schemas.openxmlformats.org/officeDocument/2006/relationships/hyperlink" Target="https://pubmed.ncbi.nlm.nih.gov/26071344/" TargetMode="External"/><Relationship Id="rId7" Type="http://schemas.openxmlformats.org/officeDocument/2006/relationships/hyperlink" Target="https://pubmed.ncbi.nlm.nih.gov/26071344/" TargetMode="External"/><Relationship Id="rId12" Type="http://schemas.openxmlformats.org/officeDocument/2006/relationships/hyperlink" Target="https://dndi.org/press-releases/2022/thai-partners-unite-with-dndi-improve-access-treatments-diagnostics-for-people-with-hepatitisc-in-thailand/" TargetMode="External"/><Relationship Id="rId2" Type="http://schemas.openxmlformats.org/officeDocument/2006/relationships/hyperlink" Target="https://pubmed.ncbi.nlm.nih.gov/26071344/" TargetMode="External"/><Relationship Id="rId1" Type="http://schemas.openxmlformats.org/officeDocument/2006/relationships/hyperlink" Target="https://pubmed.ncbi.nlm.nih.gov/26071344/" TargetMode="External"/><Relationship Id="rId6" Type="http://schemas.openxmlformats.org/officeDocument/2006/relationships/hyperlink" Target="https://pubmed.ncbi.nlm.nih.gov/26071344/" TargetMode="External"/><Relationship Id="rId11" Type="http://schemas.openxmlformats.org/officeDocument/2006/relationships/hyperlink" Target="https://dndi.org/press-releases/2022/thai-partners-unite-with-dndi-improve-access-treatments-diagnostics-for-people-with-hepatitisc-in-thailand/" TargetMode="External"/><Relationship Id="rId5" Type="http://schemas.openxmlformats.org/officeDocument/2006/relationships/hyperlink" Target="https://pubmed.ncbi.nlm.nih.gov/26071344/" TargetMode="External"/><Relationship Id="rId10" Type="http://schemas.openxmlformats.org/officeDocument/2006/relationships/hyperlink" Target="https://doi.org/10.1371/journal.pone.0149362" TargetMode="External"/><Relationship Id="rId4" Type="http://schemas.openxmlformats.org/officeDocument/2006/relationships/hyperlink" Target="https://pubmed.ncbi.nlm.nih.gov/26071344/" TargetMode="External"/><Relationship Id="rId9" Type="http://schemas.openxmlformats.org/officeDocument/2006/relationships/hyperlink" Target="https://doi.org/10.1371/journal.pone.0149362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932C2-FB33-4337-8C32-2E16499E2123}">
  <dimension ref="A1:X57"/>
  <sheetViews>
    <sheetView zoomScale="70" zoomScaleNormal="70" workbookViewId="0">
      <selection activeCell="A34" sqref="A34"/>
    </sheetView>
  </sheetViews>
  <sheetFormatPr defaultRowHeight="14.75" x14ac:dyDescent="0.75"/>
  <cols>
    <col min="1" max="2" width="8.7265625" customWidth="1"/>
  </cols>
  <sheetData>
    <row r="1" spans="1:24" x14ac:dyDescent="0.75">
      <c r="B1" t="s">
        <v>376</v>
      </c>
      <c r="D1" s="184">
        <v>0</v>
      </c>
      <c r="E1" s="184">
        <v>0</v>
      </c>
      <c r="F1" s="184">
        <v>0.31224999999999997</v>
      </c>
      <c r="G1" s="184">
        <v>3.137</v>
      </c>
      <c r="H1" s="184">
        <v>4.1219999999999999</v>
      </c>
      <c r="I1" s="184">
        <v>2.3424999999999998</v>
      </c>
      <c r="J1" s="184">
        <v>1.542</v>
      </c>
      <c r="K1" s="184">
        <v>1.0825</v>
      </c>
      <c r="L1" s="184">
        <v>1.0825</v>
      </c>
      <c r="M1" s="184">
        <v>0.54149999999999998</v>
      </c>
      <c r="N1" s="184">
        <v>0.54149999999999998</v>
      </c>
      <c r="O1" s="184">
        <v>0.27100000000000002</v>
      </c>
      <c r="P1" s="184">
        <v>0.27100000000000002</v>
      </c>
      <c r="Q1" s="184">
        <v>0.13600000000000001</v>
      </c>
      <c r="R1" s="184">
        <v>0.13600000000000001</v>
      </c>
      <c r="S1" s="184">
        <v>0</v>
      </c>
      <c r="T1" s="185">
        <v>0</v>
      </c>
      <c r="U1" s="185">
        <v>0</v>
      </c>
      <c r="V1" s="185">
        <v>0</v>
      </c>
      <c r="W1" s="185">
        <v>0</v>
      </c>
      <c r="X1" s="185">
        <v>0</v>
      </c>
    </row>
    <row r="2" spans="1:24" x14ac:dyDescent="0.75">
      <c r="A2" s="15" t="s">
        <v>4</v>
      </c>
      <c r="B2" s="15"/>
      <c r="C2" s="15" t="s">
        <v>4</v>
      </c>
      <c r="D2" s="32">
        <v>1</v>
      </c>
      <c r="E2" s="32">
        <v>2</v>
      </c>
      <c r="F2" s="32">
        <v>3</v>
      </c>
      <c r="G2" s="32">
        <v>4</v>
      </c>
      <c r="H2" s="32">
        <v>5</v>
      </c>
      <c r="I2" s="32">
        <v>6</v>
      </c>
      <c r="J2" s="32">
        <v>7</v>
      </c>
      <c r="K2" s="32">
        <v>8</v>
      </c>
      <c r="L2" s="32">
        <v>9</v>
      </c>
      <c r="M2" s="32">
        <v>10</v>
      </c>
      <c r="N2" s="32">
        <v>11</v>
      </c>
      <c r="O2" s="32">
        <v>12</v>
      </c>
      <c r="P2" s="32">
        <v>13</v>
      </c>
      <c r="Q2" s="32">
        <v>14</v>
      </c>
      <c r="R2" s="32">
        <v>15</v>
      </c>
      <c r="S2" s="32">
        <v>16</v>
      </c>
      <c r="T2" s="32">
        <v>17</v>
      </c>
      <c r="U2" s="32">
        <v>18</v>
      </c>
      <c r="V2" s="32">
        <v>19</v>
      </c>
      <c r="W2" s="32">
        <v>20</v>
      </c>
      <c r="X2" s="32">
        <v>21</v>
      </c>
    </row>
    <row r="3" spans="1:24" x14ac:dyDescent="0.75">
      <c r="A3" s="18" t="s">
        <v>7</v>
      </c>
      <c r="B3" s="184">
        <v>0</v>
      </c>
      <c r="C3" s="17">
        <v>1</v>
      </c>
      <c r="D3" s="186">
        <f t="shared" ref="D3:F5" si="0">($B3*D$1)*0</f>
        <v>0</v>
      </c>
      <c r="E3" s="186">
        <f t="shared" si="0"/>
        <v>0</v>
      </c>
      <c r="F3" s="186">
        <f t="shared" si="0"/>
        <v>0</v>
      </c>
      <c r="G3" s="186">
        <f t="shared" ref="G3:P5" si="1">($B3*G$1)*0.4</f>
        <v>0</v>
      </c>
      <c r="H3" s="186">
        <f t="shared" si="1"/>
        <v>0</v>
      </c>
      <c r="I3" s="186">
        <f t="shared" si="1"/>
        <v>0</v>
      </c>
      <c r="J3" s="186">
        <f t="shared" si="1"/>
        <v>0</v>
      </c>
      <c r="K3" s="186">
        <f t="shared" si="1"/>
        <v>0</v>
      </c>
      <c r="L3" s="186">
        <f t="shared" si="1"/>
        <v>0</v>
      </c>
      <c r="M3" s="186">
        <f t="shared" si="1"/>
        <v>0</v>
      </c>
      <c r="N3" s="186">
        <f t="shared" si="1"/>
        <v>0</v>
      </c>
      <c r="O3" s="186">
        <f t="shared" si="1"/>
        <v>0</v>
      </c>
      <c r="P3" s="186">
        <f t="shared" si="1"/>
        <v>0</v>
      </c>
      <c r="Q3" s="186">
        <f t="shared" ref="Q3:X5" si="2">($B3*Q$1)*0.4</f>
        <v>0</v>
      </c>
      <c r="R3" s="186">
        <f t="shared" si="2"/>
        <v>0</v>
      </c>
      <c r="S3" s="186">
        <f t="shared" si="2"/>
        <v>0</v>
      </c>
      <c r="T3" s="186">
        <f t="shared" si="2"/>
        <v>0</v>
      </c>
      <c r="U3" s="186">
        <f t="shared" si="2"/>
        <v>0</v>
      </c>
      <c r="V3" s="186">
        <f t="shared" si="2"/>
        <v>0</v>
      </c>
      <c r="W3" s="186">
        <f t="shared" si="2"/>
        <v>0</v>
      </c>
      <c r="X3" s="186">
        <f t="shared" si="2"/>
        <v>0</v>
      </c>
    </row>
    <row r="4" spans="1:24" x14ac:dyDescent="0.75">
      <c r="A4" s="18" t="s">
        <v>8</v>
      </c>
      <c r="B4" s="184">
        <v>0</v>
      </c>
      <c r="C4" s="17">
        <v>2</v>
      </c>
      <c r="D4" s="186">
        <f t="shared" si="0"/>
        <v>0</v>
      </c>
      <c r="E4" s="186">
        <f t="shared" si="0"/>
        <v>0</v>
      </c>
      <c r="F4" s="186">
        <f t="shared" si="0"/>
        <v>0</v>
      </c>
      <c r="G4" s="186">
        <f t="shared" si="1"/>
        <v>0</v>
      </c>
      <c r="H4" s="186">
        <f t="shared" si="1"/>
        <v>0</v>
      </c>
      <c r="I4" s="186">
        <f t="shared" si="1"/>
        <v>0</v>
      </c>
      <c r="J4" s="186">
        <f t="shared" si="1"/>
        <v>0</v>
      </c>
      <c r="K4" s="186">
        <f t="shared" si="1"/>
        <v>0</v>
      </c>
      <c r="L4" s="186">
        <f t="shared" si="1"/>
        <v>0</v>
      </c>
      <c r="M4" s="186">
        <f t="shared" si="1"/>
        <v>0</v>
      </c>
      <c r="N4" s="186">
        <f t="shared" si="1"/>
        <v>0</v>
      </c>
      <c r="O4" s="186">
        <f t="shared" si="1"/>
        <v>0</v>
      </c>
      <c r="P4" s="186">
        <f t="shared" si="1"/>
        <v>0</v>
      </c>
      <c r="Q4" s="186">
        <f t="shared" si="2"/>
        <v>0</v>
      </c>
      <c r="R4" s="186">
        <f t="shared" si="2"/>
        <v>0</v>
      </c>
      <c r="S4" s="186">
        <f t="shared" si="2"/>
        <v>0</v>
      </c>
      <c r="T4" s="186">
        <f t="shared" si="2"/>
        <v>0</v>
      </c>
      <c r="U4" s="186">
        <f t="shared" si="2"/>
        <v>0</v>
      </c>
      <c r="V4" s="186">
        <f t="shared" si="2"/>
        <v>0</v>
      </c>
      <c r="W4" s="186">
        <f t="shared" si="2"/>
        <v>0</v>
      </c>
      <c r="X4" s="186">
        <f t="shared" si="2"/>
        <v>0</v>
      </c>
    </row>
    <row r="5" spans="1:24" x14ac:dyDescent="0.75">
      <c r="A5" s="18" t="s">
        <v>9</v>
      </c>
      <c r="B5" s="184">
        <v>0.31224999999999997</v>
      </c>
      <c r="C5" s="17">
        <v>3</v>
      </c>
      <c r="D5" s="186">
        <f t="shared" si="0"/>
        <v>0</v>
      </c>
      <c r="E5" s="186">
        <f t="shared" si="0"/>
        <v>0</v>
      </c>
      <c r="F5" s="186">
        <f t="shared" si="0"/>
        <v>0</v>
      </c>
      <c r="G5" s="186">
        <f t="shared" si="1"/>
        <v>0.39181129999999997</v>
      </c>
      <c r="H5" s="186">
        <f t="shared" si="1"/>
        <v>0.5148377999999999</v>
      </c>
      <c r="I5" s="186">
        <f t="shared" si="1"/>
        <v>0.29257824999999998</v>
      </c>
      <c r="J5" s="186">
        <f t="shared" si="1"/>
        <v>0.19259579999999998</v>
      </c>
      <c r="K5" s="186">
        <f t="shared" si="1"/>
        <v>0.13520425</v>
      </c>
      <c r="L5" s="186">
        <f t="shared" si="1"/>
        <v>0.13520425</v>
      </c>
      <c r="M5" s="186">
        <f t="shared" si="1"/>
        <v>6.7633349999999995E-2</v>
      </c>
      <c r="N5" s="186">
        <f t="shared" si="1"/>
        <v>6.7633349999999995E-2</v>
      </c>
      <c r="O5" s="186">
        <f t="shared" si="1"/>
        <v>3.38479E-2</v>
      </c>
      <c r="P5" s="186">
        <f t="shared" si="1"/>
        <v>3.38479E-2</v>
      </c>
      <c r="Q5" s="186">
        <f t="shared" si="2"/>
        <v>1.6986399999999999E-2</v>
      </c>
      <c r="R5" s="186">
        <f t="shared" si="2"/>
        <v>1.6986399999999999E-2</v>
      </c>
      <c r="S5" s="186">
        <f t="shared" si="2"/>
        <v>0</v>
      </c>
      <c r="T5" s="186">
        <f t="shared" si="2"/>
        <v>0</v>
      </c>
      <c r="U5" s="186">
        <f t="shared" si="2"/>
        <v>0</v>
      </c>
      <c r="V5" s="186">
        <f t="shared" si="2"/>
        <v>0</v>
      </c>
      <c r="W5" s="186">
        <f t="shared" si="2"/>
        <v>0</v>
      </c>
      <c r="X5" s="186">
        <f t="shared" si="2"/>
        <v>0</v>
      </c>
    </row>
    <row r="6" spans="1:24" x14ac:dyDescent="0.75">
      <c r="A6" s="18" t="s">
        <v>10</v>
      </c>
      <c r="B6" s="184">
        <v>3.137</v>
      </c>
      <c r="C6" s="17">
        <v>4</v>
      </c>
      <c r="D6" s="186">
        <f t="shared" ref="D6:F23" si="3">($B6*D$1)*0.4</f>
        <v>0</v>
      </c>
      <c r="E6" s="186">
        <f t="shared" si="3"/>
        <v>0</v>
      </c>
      <c r="F6" s="186">
        <f t="shared" si="3"/>
        <v>0.39181129999999997</v>
      </c>
      <c r="G6" s="186">
        <f>($B6*G$1)*0.6</f>
        <v>5.9044613999999997</v>
      </c>
      <c r="H6" s="186">
        <f t="shared" ref="H6:X6" si="4">($B6*H$1)*0.4</f>
        <v>5.1722856000000004</v>
      </c>
      <c r="I6" s="186">
        <f t="shared" si="4"/>
        <v>2.9393689999999997</v>
      </c>
      <c r="J6" s="186">
        <f t="shared" si="4"/>
        <v>1.9349015999999999</v>
      </c>
      <c r="K6" s="186">
        <f t="shared" si="4"/>
        <v>1.3583210000000001</v>
      </c>
      <c r="L6" s="186">
        <f t="shared" si="4"/>
        <v>1.3583210000000001</v>
      </c>
      <c r="M6" s="186">
        <f t="shared" si="4"/>
        <v>0.67947420000000003</v>
      </c>
      <c r="N6" s="186">
        <f t="shared" si="4"/>
        <v>0.67947420000000003</v>
      </c>
      <c r="O6" s="186">
        <f t="shared" si="4"/>
        <v>0.34005080000000004</v>
      </c>
      <c r="P6" s="186">
        <f t="shared" si="4"/>
        <v>0.34005080000000004</v>
      </c>
      <c r="Q6" s="186">
        <f t="shared" si="4"/>
        <v>0.17065280000000002</v>
      </c>
      <c r="R6" s="186">
        <f t="shared" si="4"/>
        <v>0.17065280000000002</v>
      </c>
      <c r="S6" s="186">
        <f t="shared" si="4"/>
        <v>0</v>
      </c>
      <c r="T6" s="186">
        <f t="shared" si="4"/>
        <v>0</v>
      </c>
      <c r="U6" s="186">
        <f t="shared" si="4"/>
        <v>0</v>
      </c>
      <c r="V6" s="186">
        <f t="shared" si="4"/>
        <v>0</v>
      </c>
      <c r="W6" s="186">
        <f t="shared" si="4"/>
        <v>0</v>
      </c>
      <c r="X6" s="186">
        <f t="shared" si="4"/>
        <v>0</v>
      </c>
    </row>
    <row r="7" spans="1:24" x14ac:dyDescent="0.75">
      <c r="A7" s="18" t="s">
        <v>11</v>
      </c>
      <c r="B7" s="184">
        <v>4.1219999999999999</v>
      </c>
      <c r="C7" s="17">
        <v>5</v>
      </c>
      <c r="D7" s="186">
        <f t="shared" si="3"/>
        <v>0</v>
      </c>
      <c r="E7" s="186">
        <f t="shared" si="3"/>
        <v>0</v>
      </c>
      <c r="F7" s="186">
        <f t="shared" si="3"/>
        <v>0.5148377999999999</v>
      </c>
      <c r="G7" s="186">
        <f t="shared" ref="G7:G23" si="5">($B7*G$1)*0.4</f>
        <v>5.1722856000000004</v>
      </c>
      <c r="H7" s="186">
        <f>($B7*H$1)*0.6</f>
        <v>10.194530399999998</v>
      </c>
      <c r="I7" s="186">
        <f t="shared" ref="I7:X7" si="6">($B7*I$1)*0.4</f>
        <v>3.8623139999999996</v>
      </c>
      <c r="J7" s="186">
        <f t="shared" si="6"/>
        <v>2.5424496000000003</v>
      </c>
      <c r="K7" s="186">
        <f t="shared" si="6"/>
        <v>1.784826</v>
      </c>
      <c r="L7" s="186">
        <f t="shared" si="6"/>
        <v>1.784826</v>
      </c>
      <c r="M7" s="186">
        <f t="shared" si="6"/>
        <v>0.89282519999999987</v>
      </c>
      <c r="N7" s="186">
        <f t="shared" si="6"/>
        <v>0.89282519999999987</v>
      </c>
      <c r="O7" s="186">
        <f t="shared" si="6"/>
        <v>0.44682480000000002</v>
      </c>
      <c r="P7" s="186">
        <f t="shared" si="6"/>
        <v>0.44682480000000002</v>
      </c>
      <c r="Q7" s="186">
        <f t="shared" si="6"/>
        <v>0.22423680000000001</v>
      </c>
      <c r="R7" s="186">
        <f t="shared" si="6"/>
        <v>0.22423680000000001</v>
      </c>
      <c r="S7" s="186">
        <f t="shared" si="6"/>
        <v>0</v>
      </c>
      <c r="T7" s="186">
        <f t="shared" si="6"/>
        <v>0</v>
      </c>
      <c r="U7" s="186">
        <f t="shared" si="6"/>
        <v>0</v>
      </c>
      <c r="V7" s="186">
        <f t="shared" si="6"/>
        <v>0</v>
      </c>
      <c r="W7" s="186">
        <f t="shared" si="6"/>
        <v>0</v>
      </c>
      <c r="X7" s="186">
        <f t="shared" si="6"/>
        <v>0</v>
      </c>
    </row>
    <row r="8" spans="1:24" x14ac:dyDescent="0.75">
      <c r="A8" s="18" t="s">
        <v>12</v>
      </c>
      <c r="B8" s="184">
        <v>2.3424999999999998</v>
      </c>
      <c r="C8" s="17">
        <v>6</v>
      </c>
      <c r="D8" s="186">
        <f t="shared" si="3"/>
        <v>0</v>
      </c>
      <c r="E8" s="186">
        <f t="shared" si="3"/>
        <v>0</v>
      </c>
      <c r="F8" s="186">
        <f t="shared" si="3"/>
        <v>0.29257824999999998</v>
      </c>
      <c r="G8" s="186">
        <f t="shared" si="5"/>
        <v>2.9393689999999997</v>
      </c>
      <c r="H8" s="186">
        <f t="shared" ref="H8:H23" si="7">($B8*H$1)*0.4</f>
        <v>3.8623139999999996</v>
      </c>
      <c r="I8" s="186">
        <f>($B8*I$1)*0.6</f>
        <v>3.2923837499999991</v>
      </c>
      <c r="J8" s="186">
        <f t="shared" ref="J8:X8" si="8">($B8*J$1)*0.4</f>
        <v>1.4448540000000001</v>
      </c>
      <c r="K8" s="186">
        <f t="shared" si="8"/>
        <v>1.0143025000000001</v>
      </c>
      <c r="L8" s="186">
        <f t="shared" si="8"/>
        <v>1.0143025000000001</v>
      </c>
      <c r="M8" s="186">
        <f t="shared" si="8"/>
        <v>0.50738549999999993</v>
      </c>
      <c r="N8" s="186">
        <f t="shared" si="8"/>
        <v>0.50738549999999993</v>
      </c>
      <c r="O8" s="186">
        <f t="shared" si="8"/>
        <v>0.25392700000000001</v>
      </c>
      <c r="P8" s="186">
        <f t="shared" si="8"/>
        <v>0.25392700000000001</v>
      </c>
      <c r="Q8" s="186">
        <f t="shared" si="8"/>
        <v>0.12743199999999999</v>
      </c>
      <c r="R8" s="186">
        <f t="shared" si="8"/>
        <v>0.12743199999999999</v>
      </c>
      <c r="S8" s="186">
        <f t="shared" si="8"/>
        <v>0</v>
      </c>
      <c r="T8" s="186">
        <f t="shared" si="8"/>
        <v>0</v>
      </c>
      <c r="U8" s="186">
        <f t="shared" si="8"/>
        <v>0</v>
      </c>
      <c r="V8" s="186">
        <f t="shared" si="8"/>
        <v>0</v>
      </c>
      <c r="W8" s="186">
        <f t="shared" si="8"/>
        <v>0</v>
      </c>
      <c r="X8" s="186">
        <f t="shared" si="8"/>
        <v>0</v>
      </c>
    </row>
    <row r="9" spans="1:24" x14ac:dyDescent="0.75">
      <c r="A9" s="18" t="s">
        <v>13</v>
      </c>
      <c r="B9" s="184">
        <v>1.542</v>
      </c>
      <c r="C9" s="17">
        <v>7</v>
      </c>
      <c r="D9" s="186">
        <f t="shared" si="3"/>
        <v>0</v>
      </c>
      <c r="E9" s="186">
        <f t="shared" si="3"/>
        <v>0</v>
      </c>
      <c r="F9" s="186">
        <f t="shared" si="3"/>
        <v>0.19259579999999998</v>
      </c>
      <c r="G9" s="186">
        <f t="shared" si="5"/>
        <v>1.9349015999999999</v>
      </c>
      <c r="H9" s="186">
        <f t="shared" si="7"/>
        <v>2.5424496000000003</v>
      </c>
      <c r="I9" s="186">
        <f t="shared" ref="I9:I23" si="9">($B9*I$1)*0.4</f>
        <v>1.4448540000000001</v>
      </c>
      <c r="J9" s="186">
        <f>($B9*J$1)*0.6</f>
        <v>1.4266584</v>
      </c>
      <c r="K9" s="186">
        <f t="shared" ref="K9:X9" si="10">($B9*K$1)*0.4</f>
        <v>0.66768600000000011</v>
      </c>
      <c r="L9" s="186">
        <f t="shared" si="10"/>
        <v>0.66768600000000011</v>
      </c>
      <c r="M9" s="186">
        <f t="shared" si="10"/>
        <v>0.33399719999999999</v>
      </c>
      <c r="N9" s="186">
        <f t="shared" si="10"/>
        <v>0.33399719999999999</v>
      </c>
      <c r="O9" s="186">
        <f t="shared" si="10"/>
        <v>0.16715280000000002</v>
      </c>
      <c r="P9" s="186">
        <f t="shared" si="10"/>
        <v>0.16715280000000002</v>
      </c>
      <c r="Q9" s="186">
        <f t="shared" si="10"/>
        <v>8.3884800000000009E-2</v>
      </c>
      <c r="R9" s="186">
        <f t="shared" si="10"/>
        <v>8.3884800000000009E-2</v>
      </c>
      <c r="S9" s="186">
        <f t="shared" si="10"/>
        <v>0</v>
      </c>
      <c r="T9" s="186">
        <f t="shared" si="10"/>
        <v>0</v>
      </c>
      <c r="U9" s="186">
        <f t="shared" si="10"/>
        <v>0</v>
      </c>
      <c r="V9" s="186">
        <f t="shared" si="10"/>
        <v>0</v>
      </c>
      <c r="W9" s="186">
        <f t="shared" si="10"/>
        <v>0</v>
      </c>
      <c r="X9" s="186">
        <f t="shared" si="10"/>
        <v>0</v>
      </c>
    </row>
    <row r="10" spans="1:24" x14ac:dyDescent="0.75">
      <c r="A10" s="18" t="s">
        <v>14</v>
      </c>
      <c r="B10" s="184">
        <v>1.0825</v>
      </c>
      <c r="C10" s="17">
        <v>8</v>
      </c>
      <c r="D10" s="186">
        <f t="shared" si="3"/>
        <v>0</v>
      </c>
      <c r="E10" s="186">
        <f t="shared" si="3"/>
        <v>0</v>
      </c>
      <c r="F10" s="186">
        <f t="shared" si="3"/>
        <v>0.13520425</v>
      </c>
      <c r="G10" s="186">
        <f t="shared" si="5"/>
        <v>1.3583210000000001</v>
      </c>
      <c r="H10" s="186">
        <f t="shared" si="7"/>
        <v>1.784826</v>
      </c>
      <c r="I10" s="186">
        <f t="shared" si="9"/>
        <v>1.0143025000000001</v>
      </c>
      <c r="J10" s="186">
        <f t="shared" ref="J10:J23" si="11">($B10*J$1)*0.4</f>
        <v>0.66768600000000011</v>
      </c>
      <c r="K10" s="186">
        <f>($B10*K$1)*0.6</f>
        <v>0.7030837499999999</v>
      </c>
      <c r="L10" s="186">
        <f t="shared" ref="L10:X10" si="12">($B10*L$1)*0.4</f>
        <v>0.46872249999999999</v>
      </c>
      <c r="M10" s="186">
        <f t="shared" si="12"/>
        <v>0.2344695</v>
      </c>
      <c r="N10" s="186">
        <f t="shared" si="12"/>
        <v>0.2344695</v>
      </c>
      <c r="O10" s="186">
        <f t="shared" si="12"/>
        <v>0.11734300000000003</v>
      </c>
      <c r="P10" s="186">
        <f t="shared" si="12"/>
        <v>0.11734300000000003</v>
      </c>
      <c r="Q10" s="186">
        <f t="shared" si="12"/>
        <v>5.888800000000001E-2</v>
      </c>
      <c r="R10" s="186">
        <f t="shared" si="12"/>
        <v>5.888800000000001E-2</v>
      </c>
      <c r="S10" s="186">
        <f t="shared" si="12"/>
        <v>0</v>
      </c>
      <c r="T10" s="186">
        <f t="shared" si="12"/>
        <v>0</v>
      </c>
      <c r="U10" s="186">
        <f t="shared" si="12"/>
        <v>0</v>
      </c>
      <c r="V10" s="186">
        <f t="shared" si="12"/>
        <v>0</v>
      </c>
      <c r="W10" s="186">
        <f t="shared" si="12"/>
        <v>0</v>
      </c>
      <c r="X10" s="186">
        <f t="shared" si="12"/>
        <v>0</v>
      </c>
    </row>
    <row r="11" spans="1:24" x14ac:dyDescent="0.75">
      <c r="A11" s="18" t="s">
        <v>15</v>
      </c>
      <c r="B11" s="184">
        <v>1.0825</v>
      </c>
      <c r="C11" s="17">
        <v>9</v>
      </c>
      <c r="D11" s="186">
        <f t="shared" si="3"/>
        <v>0</v>
      </c>
      <c r="E11" s="186">
        <f t="shared" si="3"/>
        <v>0</v>
      </c>
      <c r="F11" s="186">
        <f t="shared" si="3"/>
        <v>0.13520425</v>
      </c>
      <c r="G11" s="186">
        <f t="shared" si="5"/>
        <v>1.3583210000000001</v>
      </c>
      <c r="H11" s="186">
        <f t="shared" si="7"/>
        <v>1.784826</v>
      </c>
      <c r="I11" s="186">
        <f t="shared" si="9"/>
        <v>1.0143025000000001</v>
      </c>
      <c r="J11" s="186">
        <f t="shared" si="11"/>
        <v>0.66768600000000011</v>
      </c>
      <c r="K11" s="186">
        <f t="shared" ref="K11:K23" si="13">($B11*K$1)*0.4</f>
        <v>0.46872249999999999</v>
      </c>
      <c r="L11" s="186">
        <f>($B11*L$1)*0.6</f>
        <v>0.7030837499999999</v>
      </c>
      <c r="M11" s="186">
        <f t="shared" ref="M11:X11" si="14">($B11*M$1)*0.4</f>
        <v>0.2344695</v>
      </c>
      <c r="N11" s="186">
        <f t="shared" si="14"/>
        <v>0.2344695</v>
      </c>
      <c r="O11" s="186">
        <f t="shared" si="14"/>
        <v>0.11734300000000003</v>
      </c>
      <c r="P11" s="186">
        <f t="shared" si="14"/>
        <v>0.11734300000000003</v>
      </c>
      <c r="Q11" s="186">
        <f t="shared" si="14"/>
        <v>5.888800000000001E-2</v>
      </c>
      <c r="R11" s="186">
        <f t="shared" si="14"/>
        <v>5.888800000000001E-2</v>
      </c>
      <c r="S11" s="186">
        <f t="shared" si="14"/>
        <v>0</v>
      </c>
      <c r="T11" s="186">
        <f t="shared" si="14"/>
        <v>0</v>
      </c>
      <c r="U11" s="186">
        <f t="shared" si="14"/>
        <v>0</v>
      </c>
      <c r="V11" s="186">
        <f t="shared" si="14"/>
        <v>0</v>
      </c>
      <c r="W11" s="186">
        <f t="shared" si="14"/>
        <v>0</v>
      </c>
      <c r="X11" s="186">
        <f t="shared" si="14"/>
        <v>0</v>
      </c>
    </row>
    <row r="12" spans="1:24" x14ac:dyDescent="0.75">
      <c r="A12" s="18" t="s">
        <v>16</v>
      </c>
      <c r="B12" s="184">
        <v>0.54149999999999998</v>
      </c>
      <c r="C12" s="17">
        <v>10</v>
      </c>
      <c r="D12" s="186">
        <f t="shared" si="3"/>
        <v>0</v>
      </c>
      <c r="E12" s="186">
        <f t="shared" si="3"/>
        <v>0</v>
      </c>
      <c r="F12" s="186">
        <f t="shared" si="3"/>
        <v>6.7633349999999995E-2</v>
      </c>
      <c r="G12" s="186">
        <f t="shared" si="5"/>
        <v>0.67947420000000003</v>
      </c>
      <c r="H12" s="186">
        <f t="shared" si="7"/>
        <v>0.89282519999999987</v>
      </c>
      <c r="I12" s="186">
        <f t="shared" si="9"/>
        <v>0.50738549999999993</v>
      </c>
      <c r="J12" s="186">
        <f t="shared" si="11"/>
        <v>0.33399719999999999</v>
      </c>
      <c r="K12" s="186">
        <f t="shared" si="13"/>
        <v>0.2344695</v>
      </c>
      <c r="L12" s="186">
        <f t="shared" ref="L12:L23" si="15">($B12*L$1)*0.4</f>
        <v>0.2344695</v>
      </c>
      <c r="M12" s="186">
        <f>($B12*M$1)*0.6</f>
        <v>0.17593334999999996</v>
      </c>
      <c r="N12" s="186">
        <f t="shared" ref="N12:X12" si="16">($B12*N$1)*0.4</f>
        <v>0.11728889999999999</v>
      </c>
      <c r="O12" s="186">
        <f t="shared" si="16"/>
        <v>5.8698600000000004E-2</v>
      </c>
      <c r="P12" s="186">
        <f t="shared" si="16"/>
        <v>5.8698600000000004E-2</v>
      </c>
      <c r="Q12" s="186">
        <f t="shared" si="16"/>
        <v>2.94576E-2</v>
      </c>
      <c r="R12" s="186">
        <f t="shared" si="16"/>
        <v>2.94576E-2</v>
      </c>
      <c r="S12" s="186">
        <f t="shared" si="16"/>
        <v>0</v>
      </c>
      <c r="T12" s="186">
        <f t="shared" si="16"/>
        <v>0</v>
      </c>
      <c r="U12" s="186">
        <f t="shared" si="16"/>
        <v>0</v>
      </c>
      <c r="V12" s="186">
        <f t="shared" si="16"/>
        <v>0</v>
      </c>
      <c r="W12" s="186">
        <f t="shared" si="16"/>
        <v>0</v>
      </c>
      <c r="X12" s="186">
        <f t="shared" si="16"/>
        <v>0</v>
      </c>
    </row>
    <row r="13" spans="1:24" x14ac:dyDescent="0.75">
      <c r="A13" s="18" t="s">
        <v>17</v>
      </c>
      <c r="B13" s="184">
        <v>0.54149999999999998</v>
      </c>
      <c r="C13" s="17">
        <v>11</v>
      </c>
      <c r="D13" s="186">
        <f t="shared" si="3"/>
        <v>0</v>
      </c>
      <c r="E13" s="186">
        <f t="shared" si="3"/>
        <v>0</v>
      </c>
      <c r="F13" s="186">
        <f t="shared" si="3"/>
        <v>6.7633349999999995E-2</v>
      </c>
      <c r="G13" s="186">
        <f t="shared" si="5"/>
        <v>0.67947420000000003</v>
      </c>
      <c r="H13" s="186">
        <f t="shared" si="7"/>
        <v>0.89282519999999987</v>
      </c>
      <c r="I13" s="186">
        <f t="shared" si="9"/>
        <v>0.50738549999999993</v>
      </c>
      <c r="J13" s="186">
        <f t="shared" si="11"/>
        <v>0.33399719999999999</v>
      </c>
      <c r="K13" s="186">
        <f t="shared" si="13"/>
        <v>0.2344695</v>
      </c>
      <c r="L13" s="186">
        <f t="shared" si="15"/>
        <v>0.2344695</v>
      </c>
      <c r="M13" s="186">
        <f t="shared" ref="M13:M23" si="17">($B13*M$1)*0.4</f>
        <v>0.11728889999999999</v>
      </c>
      <c r="N13" s="186">
        <f>($B13*N$1)*0.6</f>
        <v>0.17593334999999996</v>
      </c>
      <c r="O13" s="186">
        <f t="shared" ref="O13:X13" si="18">($B13*O$1)*0.4</f>
        <v>5.8698600000000004E-2</v>
      </c>
      <c r="P13" s="186">
        <f t="shared" si="18"/>
        <v>5.8698600000000004E-2</v>
      </c>
      <c r="Q13" s="186">
        <f t="shared" si="18"/>
        <v>2.94576E-2</v>
      </c>
      <c r="R13" s="186">
        <f t="shared" si="18"/>
        <v>2.94576E-2</v>
      </c>
      <c r="S13" s="186">
        <f t="shared" si="18"/>
        <v>0</v>
      </c>
      <c r="T13" s="186">
        <f t="shared" si="18"/>
        <v>0</v>
      </c>
      <c r="U13" s="186">
        <f t="shared" si="18"/>
        <v>0</v>
      </c>
      <c r="V13" s="186">
        <f t="shared" si="18"/>
        <v>0</v>
      </c>
      <c r="W13" s="186">
        <f t="shared" si="18"/>
        <v>0</v>
      </c>
      <c r="X13" s="186">
        <f t="shared" si="18"/>
        <v>0</v>
      </c>
    </row>
    <row r="14" spans="1:24" x14ac:dyDescent="0.75">
      <c r="A14" s="18" t="s">
        <v>18</v>
      </c>
      <c r="B14" s="184">
        <v>0.27100000000000002</v>
      </c>
      <c r="C14" s="17">
        <v>12</v>
      </c>
      <c r="D14" s="186">
        <f t="shared" si="3"/>
        <v>0</v>
      </c>
      <c r="E14" s="186">
        <f t="shared" si="3"/>
        <v>0</v>
      </c>
      <c r="F14" s="186">
        <f t="shared" si="3"/>
        <v>3.38479E-2</v>
      </c>
      <c r="G14" s="186">
        <f t="shared" si="5"/>
        <v>0.34005080000000004</v>
      </c>
      <c r="H14" s="186">
        <f t="shared" si="7"/>
        <v>0.44682480000000002</v>
      </c>
      <c r="I14" s="186">
        <f t="shared" si="9"/>
        <v>0.25392700000000001</v>
      </c>
      <c r="J14" s="186">
        <f t="shared" si="11"/>
        <v>0.16715280000000002</v>
      </c>
      <c r="K14" s="186">
        <f t="shared" si="13"/>
        <v>0.11734300000000003</v>
      </c>
      <c r="L14" s="186">
        <f t="shared" si="15"/>
        <v>0.11734300000000003</v>
      </c>
      <c r="M14" s="186">
        <f t="shared" si="17"/>
        <v>5.8698600000000004E-2</v>
      </c>
      <c r="N14" s="186">
        <f t="shared" ref="N14:N23" si="19">($B14*N$1)*0.4</f>
        <v>5.8698600000000004E-2</v>
      </c>
      <c r="O14" s="186">
        <f>($B14*O$1)*0.6</f>
        <v>4.4064600000000002E-2</v>
      </c>
      <c r="P14" s="186">
        <f t="shared" ref="P14:X14" si="20">($B14*P$1)*0.4</f>
        <v>2.9376400000000004E-2</v>
      </c>
      <c r="Q14" s="186">
        <f t="shared" si="20"/>
        <v>1.4742400000000003E-2</v>
      </c>
      <c r="R14" s="186">
        <f t="shared" si="20"/>
        <v>1.4742400000000003E-2</v>
      </c>
      <c r="S14" s="186">
        <f t="shared" si="20"/>
        <v>0</v>
      </c>
      <c r="T14" s="186">
        <f t="shared" si="20"/>
        <v>0</v>
      </c>
      <c r="U14" s="186">
        <f t="shared" si="20"/>
        <v>0</v>
      </c>
      <c r="V14" s="186">
        <f t="shared" si="20"/>
        <v>0</v>
      </c>
      <c r="W14" s="186">
        <f t="shared" si="20"/>
        <v>0</v>
      </c>
      <c r="X14" s="186">
        <f t="shared" si="20"/>
        <v>0</v>
      </c>
    </row>
    <row r="15" spans="1:24" x14ac:dyDescent="0.75">
      <c r="A15" s="18" t="s">
        <v>19</v>
      </c>
      <c r="B15" s="184">
        <v>0.27100000000000002</v>
      </c>
      <c r="C15" s="17">
        <v>13</v>
      </c>
      <c r="D15" s="186">
        <f t="shared" si="3"/>
        <v>0</v>
      </c>
      <c r="E15" s="186">
        <f t="shared" si="3"/>
        <v>0</v>
      </c>
      <c r="F15" s="186">
        <f t="shared" si="3"/>
        <v>3.38479E-2</v>
      </c>
      <c r="G15" s="186">
        <f t="shared" si="5"/>
        <v>0.34005080000000004</v>
      </c>
      <c r="H15" s="186">
        <f t="shared" si="7"/>
        <v>0.44682480000000002</v>
      </c>
      <c r="I15" s="186">
        <f t="shared" si="9"/>
        <v>0.25392700000000001</v>
      </c>
      <c r="J15" s="186">
        <f t="shared" si="11"/>
        <v>0.16715280000000002</v>
      </c>
      <c r="K15" s="186">
        <f t="shared" si="13"/>
        <v>0.11734300000000003</v>
      </c>
      <c r="L15" s="186">
        <f t="shared" si="15"/>
        <v>0.11734300000000003</v>
      </c>
      <c r="M15" s="186">
        <f t="shared" si="17"/>
        <v>5.8698600000000004E-2</v>
      </c>
      <c r="N15" s="186">
        <f t="shared" si="19"/>
        <v>5.8698600000000004E-2</v>
      </c>
      <c r="O15" s="186">
        <f t="shared" ref="O15:O23" si="21">($B15*O$1)*0.4</f>
        <v>2.9376400000000004E-2</v>
      </c>
      <c r="P15" s="186">
        <f>($B15*P$1)*0.6</f>
        <v>4.4064600000000002E-2</v>
      </c>
      <c r="Q15" s="186">
        <f t="shared" ref="Q15:X15" si="22">($B15*Q$1)*0.4</f>
        <v>1.4742400000000003E-2</v>
      </c>
      <c r="R15" s="186">
        <f t="shared" si="22"/>
        <v>1.4742400000000003E-2</v>
      </c>
      <c r="S15" s="186">
        <f t="shared" si="22"/>
        <v>0</v>
      </c>
      <c r="T15" s="186">
        <f t="shared" si="22"/>
        <v>0</v>
      </c>
      <c r="U15" s="186">
        <f t="shared" si="22"/>
        <v>0</v>
      </c>
      <c r="V15" s="186">
        <f t="shared" si="22"/>
        <v>0</v>
      </c>
      <c r="W15" s="186">
        <f t="shared" si="22"/>
        <v>0</v>
      </c>
      <c r="X15" s="186">
        <f t="shared" si="22"/>
        <v>0</v>
      </c>
    </row>
    <row r="16" spans="1:24" x14ac:dyDescent="0.75">
      <c r="A16" s="18" t="s">
        <v>20</v>
      </c>
      <c r="B16" s="184">
        <v>0.13600000000000001</v>
      </c>
      <c r="C16" s="17">
        <v>14</v>
      </c>
      <c r="D16" s="186">
        <f t="shared" si="3"/>
        <v>0</v>
      </c>
      <c r="E16" s="186">
        <f t="shared" si="3"/>
        <v>0</v>
      </c>
      <c r="F16" s="186">
        <f t="shared" si="3"/>
        <v>1.6986399999999999E-2</v>
      </c>
      <c r="G16" s="186">
        <f t="shared" si="5"/>
        <v>0.17065280000000002</v>
      </c>
      <c r="H16" s="186">
        <f t="shared" si="7"/>
        <v>0.22423680000000001</v>
      </c>
      <c r="I16" s="186">
        <f t="shared" si="9"/>
        <v>0.12743199999999999</v>
      </c>
      <c r="J16" s="186">
        <f t="shared" si="11"/>
        <v>8.3884800000000009E-2</v>
      </c>
      <c r="K16" s="186">
        <f t="shared" si="13"/>
        <v>5.888800000000001E-2</v>
      </c>
      <c r="L16" s="186">
        <f t="shared" si="15"/>
        <v>5.888800000000001E-2</v>
      </c>
      <c r="M16" s="186">
        <f t="shared" si="17"/>
        <v>2.94576E-2</v>
      </c>
      <c r="N16" s="186">
        <f t="shared" si="19"/>
        <v>2.94576E-2</v>
      </c>
      <c r="O16" s="186">
        <f t="shared" si="21"/>
        <v>1.4742400000000003E-2</v>
      </c>
      <c r="P16" s="186">
        <f t="shared" ref="P16:P23" si="23">($B16*P$1)*0.4</f>
        <v>1.4742400000000003E-2</v>
      </c>
      <c r="Q16" s="186">
        <f>($B16*Q$1)*0.6</f>
        <v>1.1097600000000001E-2</v>
      </c>
      <c r="R16" s="186">
        <f t="shared" ref="R16:X16" si="24">($B16*R$1)*0.4</f>
        <v>7.3984000000000012E-3</v>
      </c>
      <c r="S16" s="186">
        <f t="shared" si="24"/>
        <v>0</v>
      </c>
      <c r="T16" s="186">
        <f t="shared" si="24"/>
        <v>0</v>
      </c>
      <c r="U16" s="186">
        <f t="shared" si="24"/>
        <v>0</v>
      </c>
      <c r="V16" s="186">
        <f t="shared" si="24"/>
        <v>0</v>
      </c>
      <c r="W16" s="186">
        <f t="shared" si="24"/>
        <v>0</v>
      </c>
      <c r="X16" s="186">
        <f t="shared" si="24"/>
        <v>0</v>
      </c>
    </row>
    <row r="17" spans="1:24" x14ac:dyDescent="0.75">
      <c r="A17" s="18" t="s">
        <v>21</v>
      </c>
      <c r="B17" s="184">
        <v>0.13600000000000001</v>
      </c>
      <c r="C17" s="17">
        <v>15</v>
      </c>
      <c r="D17" s="186">
        <f t="shared" si="3"/>
        <v>0</v>
      </c>
      <c r="E17" s="186">
        <f t="shared" si="3"/>
        <v>0</v>
      </c>
      <c r="F17" s="186">
        <f t="shared" si="3"/>
        <v>1.6986399999999999E-2</v>
      </c>
      <c r="G17" s="186">
        <f t="shared" si="5"/>
        <v>0.17065280000000002</v>
      </c>
      <c r="H17" s="186">
        <f t="shared" si="7"/>
        <v>0.22423680000000001</v>
      </c>
      <c r="I17" s="186">
        <f t="shared" si="9"/>
        <v>0.12743199999999999</v>
      </c>
      <c r="J17" s="186">
        <f t="shared" si="11"/>
        <v>8.3884800000000009E-2</v>
      </c>
      <c r="K17" s="186">
        <f t="shared" si="13"/>
        <v>5.888800000000001E-2</v>
      </c>
      <c r="L17" s="186">
        <f t="shared" si="15"/>
        <v>5.888800000000001E-2</v>
      </c>
      <c r="M17" s="186">
        <f t="shared" si="17"/>
        <v>2.94576E-2</v>
      </c>
      <c r="N17" s="186">
        <f t="shared" si="19"/>
        <v>2.94576E-2</v>
      </c>
      <c r="O17" s="186">
        <f t="shared" si="21"/>
        <v>1.4742400000000003E-2</v>
      </c>
      <c r="P17" s="186">
        <f t="shared" si="23"/>
        <v>1.4742400000000003E-2</v>
      </c>
      <c r="Q17" s="186">
        <f t="shared" ref="Q17:Q23" si="25">($B17*Q$1)*0.4</f>
        <v>7.3984000000000012E-3</v>
      </c>
      <c r="R17" s="186">
        <f>($B17*R$1)*0.6</f>
        <v>1.1097600000000001E-2</v>
      </c>
      <c r="S17" s="186">
        <f t="shared" ref="S17:X17" si="26">($B17*S$1)*0.4</f>
        <v>0</v>
      </c>
      <c r="T17" s="186">
        <f t="shared" si="26"/>
        <v>0</v>
      </c>
      <c r="U17" s="186">
        <f t="shared" si="26"/>
        <v>0</v>
      </c>
      <c r="V17" s="186">
        <f t="shared" si="26"/>
        <v>0</v>
      </c>
      <c r="W17" s="186">
        <f t="shared" si="26"/>
        <v>0</v>
      </c>
      <c r="X17" s="186">
        <f t="shared" si="26"/>
        <v>0</v>
      </c>
    </row>
    <row r="18" spans="1:24" x14ac:dyDescent="0.75">
      <c r="A18" s="18" t="s">
        <v>22</v>
      </c>
      <c r="B18" s="184">
        <v>0</v>
      </c>
      <c r="C18" s="17">
        <v>16</v>
      </c>
      <c r="D18" s="186">
        <f t="shared" si="3"/>
        <v>0</v>
      </c>
      <c r="E18" s="186">
        <f t="shared" si="3"/>
        <v>0</v>
      </c>
      <c r="F18" s="186">
        <f t="shared" si="3"/>
        <v>0</v>
      </c>
      <c r="G18" s="186">
        <f t="shared" si="5"/>
        <v>0</v>
      </c>
      <c r="H18" s="186">
        <f t="shared" si="7"/>
        <v>0</v>
      </c>
      <c r="I18" s="186">
        <f t="shared" si="9"/>
        <v>0</v>
      </c>
      <c r="J18" s="186">
        <f t="shared" si="11"/>
        <v>0</v>
      </c>
      <c r="K18" s="186">
        <f t="shared" si="13"/>
        <v>0</v>
      </c>
      <c r="L18" s="186">
        <f t="shared" si="15"/>
        <v>0</v>
      </c>
      <c r="M18" s="186">
        <f t="shared" si="17"/>
        <v>0</v>
      </c>
      <c r="N18" s="186">
        <f t="shared" si="19"/>
        <v>0</v>
      </c>
      <c r="O18" s="186">
        <f t="shared" si="21"/>
        <v>0</v>
      </c>
      <c r="P18" s="186">
        <f t="shared" si="23"/>
        <v>0</v>
      </c>
      <c r="Q18" s="186">
        <f t="shared" si="25"/>
        <v>0</v>
      </c>
      <c r="R18" s="186">
        <f t="shared" ref="R18:R23" si="27">($B18*R$1)*0.4</f>
        <v>0</v>
      </c>
      <c r="S18" s="186">
        <f>($B18*S$1)*0.6</f>
        <v>0</v>
      </c>
      <c r="T18" s="186">
        <f>($B18*T$1)*0.4</f>
        <v>0</v>
      </c>
      <c r="U18" s="186">
        <f>($B18*U$1)*0.4</f>
        <v>0</v>
      </c>
      <c r="V18" s="186">
        <f>($B18*V$1)*0.4</f>
        <v>0</v>
      </c>
      <c r="W18" s="186">
        <f>($B18*W$1)*0.4</f>
        <v>0</v>
      </c>
      <c r="X18" s="186">
        <f>($B18*X$1)*0.4</f>
        <v>0</v>
      </c>
    </row>
    <row r="19" spans="1:24" x14ac:dyDescent="0.75">
      <c r="A19" s="13" t="s">
        <v>23</v>
      </c>
      <c r="B19" s="185">
        <v>0</v>
      </c>
      <c r="C19" s="17">
        <v>17</v>
      </c>
      <c r="D19" s="186">
        <f t="shared" si="3"/>
        <v>0</v>
      </c>
      <c r="E19" s="186">
        <f t="shared" si="3"/>
        <v>0</v>
      </c>
      <c r="F19" s="186">
        <f t="shared" si="3"/>
        <v>0</v>
      </c>
      <c r="G19" s="186">
        <f t="shared" si="5"/>
        <v>0</v>
      </c>
      <c r="H19" s="186">
        <f t="shared" si="7"/>
        <v>0</v>
      </c>
      <c r="I19" s="186">
        <f t="shared" si="9"/>
        <v>0</v>
      </c>
      <c r="J19" s="186">
        <f t="shared" si="11"/>
        <v>0</v>
      </c>
      <c r="K19" s="186">
        <f t="shared" si="13"/>
        <v>0</v>
      </c>
      <c r="L19" s="186">
        <f t="shared" si="15"/>
        <v>0</v>
      </c>
      <c r="M19" s="186">
        <f t="shared" si="17"/>
        <v>0</v>
      </c>
      <c r="N19" s="186">
        <f t="shared" si="19"/>
        <v>0</v>
      </c>
      <c r="O19" s="186">
        <f t="shared" si="21"/>
        <v>0</v>
      </c>
      <c r="P19" s="186">
        <f t="shared" si="23"/>
        <v>0</v>
      </c>
      <c r="Q19" s="186">
        <f t="shared" si="25"/>
        <v>0</v>
      </c>
      <c r="R19" s="186">
        <f t="shared" si="27"/>
        <v>0</v>
      </c>
      <c r="S19" s="186">
        <f>($B19*S$1)*0.4</f>
        <v>0</v>
      </c>
      <c r="T19" s="186">
        <f>($B19*T$1)*0.6</f>
        <v>0</v>
      </c>
      <c r="U19" s="186">
        <f>($B19*U$1)*0.4</f>
        <v>0</v>
      </c>
      <c r="V19" s="186">
        <f>($B19*V$1)*0.4</f>
        <v>0</v>
      </c>
      <c r="W19" s="186">
        <f>($B19*W$1)*0.4</f>
        <v>0</v>
      </c>
      <c r="X19" s="186">
        <f>($B19*X$1)*0.4</f>
        <v>0</v>
      </c>
    </row>
    <row r="20" spans="1:24" x14ac:dyDescent="0.75">
      <c r="A20" s="13" t="s">
        <v>24</v>
      </c>
      <c r="B20" s="185">
        <v>0</v>
      </c>
      <c r="C20" s="17">
        <v>18</v>
      </c>
      <c r="D20" s="186">
        <f t="shared" si="3"/>
        <v>0</v>
      </c>
      <c r="E20" s="186">
        <f t="shared" si="3"/>
        <v>0</v>
      </c>
      <c r="F20" s="186">
        <f t="shared" si="3"/>
        <v>0</v>
      </c>
      <c r="G20" s="186">
        <f t="shared" si="5"/>
        <v>0</v>
      </c>
      <c r="H20" s="186">
        <f t="shared" si="7"/>
        <v>0</v>
      </c>
      <c r="I20" s="186">
        <f t="shared" si="9"/>
        <v>0</v>
      </c>
      <c r="J20" s="186">
        <f t="shared" si="11"/>
        <v>0</v>
      </c>
      <c r="K20" s="186">
        <f t="shared" si="13"/>
        <v>0</v>
      </c>
      <c r="L20" s="186">
        <f t="shared" si="15"/>
        <v>0</v>
      </c>
      <c r="M20" s="186">
        <f t="shared" si="17"/>
        <v>0</v>
      </c>
      <c r="N20" s="186">
        <f t="shared" si="19"/>
        <v>0</v>
      </c>
      <c r="O20" s="186">
        <f t="shared" si="21"/>
        <v>0</v>
      </c>
      <c r="P20" s="186">
        <f t="shared" si="23"/>
        <v>0</v>
      </c>
      <c r="Q20" s="186">
        <f t="shared" si="25"/>
        <v>0</v>
      </c>
      <c r="R20" s="186">
        <f t="shared" si="27"/>
        <v>0</v>
      </c>
      <c r="S20" s="186">
        <f>($B20*S$1)*0.4</f>
        <v>0</v>
      </c>
      <c r="T20" s="186">
        <f>($B20*T$1)*0.4</f>
        <v>0</v>
      </c>
      <c r="U20" s="186">
        <f>($B20*U$1)*0.6</f>
        <v>0</v>
      </c>
      <c r="V20" s="186">
        <f>($B20*V$1)*0.4</f>
        <v>0</v>
      </c>
      <c r="W20" s="186">
        <f>($B20*W$1)*0.4</f>
        <v>0</v>
      </c>
      <c r="X20" s="186">
        <f>($B20*X$1)*0.4</f>
        <v>0</v>
      </c>
    </row>
    <row r="21" spans="1:24" x14ac:dyDescent="0.75">
      <c r="A21" s="13" t="s">
        <v>25</v>
      </c>
      <c r="B21" s="185">
        <v>0</v>
      </c>
      <c r="C21" s="17">
        <v>19</v>
      </c>
      <c r="D21" s="186">
        <f t="shared" si="3"/>
        <v>0</v>
      </c>
      <c r="E21" s="186">
        <f t="shared" si="3"/>
        <v>0</v>
      </c>
      <c r="F21" s="186">
        <f t="shared" si="3"/>
        <v>0</v>
      </c>
      <c r="G21" s="186">
        <f t="shared" si="5"/>
        <v>0</v>
      </c>
      <c r="H21" s="186">
        <f t="shared" si="7"/>
        <v>0</v>
      </c>
      <c r="I21" s="186">
        <f t="shared" si="9"/>
        <v>0</v>
      </c>
      <c r="J21" s="186">
        <f t="shared" si="11"/>
        <v>0</v>
      </c>
      <c r="K21" s="186">
        <f t="shared" si="13"/>
        <v>0</v>
      </c>
      <c r="L21" s="186">
        <f t="shared" si="15"/>
        <v>0</v>
      </c>
      <c r="M21" s="186">
        <f t="shared" si="17"/>
        <v>0</v>
      </c>
      <c r="N21" s="186">
        <f t="shared" si="19"/>
        <v>0</v>
      </c>
      <c r="O21" s="186">
        <f t="shared" si="21"/>
        <v>0</v>
      </c>
      <c r="P21" s="186">
        <f t="shared" si="23"/>
        <v>0</v>
      </c>
      <c r="Q21" s="186">
        <f t="shared" si="25"/>
        <v>0</v>
      </c>
      <c r="R21" s="186">
        <f t="shared" si="27"/>
        <v>0</v>
      </c>
      <c r="S21" s="186">
        <f>($B21*S$1)*0.4</f>
        <v>0</v>
      </c>
      <c r="T21" s="186">
        <f>($B21*T$1)*0.4</f>
        <v>0</v>
      </c>
      <c r="U21" s="186">
        <f>($B21*U$1)*0.4</f>
        <v>0</v>
      </c>
      <c r="V21" s="186">
        <f>($B21*V$1)*0.6</f>
        <v>0</v>
      </c>
      <c r="W21" s="186">
        <f>($B21*W$1)*0.4</f>
        <v>0</v>
      </c>
      <c r="X21" s="186">
        <f>($B21*X$1)*0.4</f>
        <v>0</v>
      </c>
    </row>
    <row r="22" spans="1:24" x14ac:dyDescent="0.75">
      <c r="A22" s="13" t="s">
        <v>26</v>
      </c>
      <c r="B22" s="185">
        <v>0</v>
      </c>
      <c r="C22" s="17">
        <v>20</v>
      </c>
      <c r="D22" s="186">
        <f t="shared" si="3"/>
        <v>0</v>
      </c>
      <c r="E22" s="186">
        <f t="shared" si="3"/>
        <v>0</v>
      </c>
      <c r="F22" s="186">
        <f t="shared" si="3"/>
        <v>0</v>
      </c>
      <c r="G22" s="186">
        <f t="shared" si="5"/>
        <v>0</v>
      </c>
      <c r="H22" s="186">
        <f t="shared" si="7"/>
        <v>0</v>
      </c>
      <c r="I22" s="186">
        <f t="shared" si="9"/>
        <v>0</v>
      </c>
      <c r="J22" s="186">
        <f t="shared" si="11"/>
        <v>0</v>
      </c>
      <c r="K22" s="186">
        <f t="shared" si="13"/>
        <v>0</v>
      </c>
      <c r="L22" s="186">
        <f t="shared" si="15"/>
        <v>0</v>
      </c>
      <c r="M22" s="186">
        <f t="shared" si="17"/>
        <v>0</v>
      </c>
      <c r="N22" s="186">
        <f t="shared" si="19"/>
        <v>0</v>
      </c>
      <c r="O22" s="186">
        <f t="shared" si="21"/>
        <v>0</v>
      </c>
      <c r="P22" s="186">
        <f t="shared" si="23"/>
        <v>0</v>
      </c>
      <c r="Q22" s="186">
        <f t="shared" si="25"/>
        <v>0</v>
      </c>
      <c r="R22" s="186">
        <f t="shared" si="27"/>
        <v>0</v>
      </c>
      <c r="S22" s="186">
        <f>($B22*S$1)*0.4</f>
        <v>0</v>
      </c>
      <c r="T22" s="186">
        <f>($B22*T$1)*0.4</f>
        <v>0</v>
      </c>
      <c r="U22" s="186">
        <f>($B22*U$1)*0.4</f>
        <v>0</v>
      </c>
      <c r="V22" s="186">
        <f>($B22*V$1)*0.4</f>
        <v>0</v>
      </c>
      <c r="W22" s="186">
        <f>($B22*W$1)*0.6</f>
        <v>0</v>
      </c>
      <c r="X22" s="186">
        <f>($B22*X$1)*0.4</f>
        <v>0</v>
      </c>
    </row>
    <row r="23" spans="1:24" x14ac:dyDescent="0.75">
      <c r="A23" s="13" t="s">
        <v>27</v>
      </c>
      <c r="B23" s="185">
        <v>0</v>
      </c>
      <c r="C23" s="17">
        <v>21</v>
      </c>
      <c r="D23" s="186">
        <f t="shared" si="3"/>
        <v>0</v>
      </c>
      <c r="E23" s="186">
        <f t="shared" si="3"/>
        <v>0</v>
      </c>
      <c r="F23" s="186">
        <f t="shared" si="3"/>
        <v>0</v>
      </c>
      <c r="G23" s="186">
        <f t="shared" si="5"/>
        <v>0</v>
      </c>
      <c r="H23" s="186">
        <f t="shared" si="7"/>
        <v>0</v>
      </c>
      <c r="I23" s="186">
        <f t="shared" si="9"/>
        <v>0</v>
      </c>
      <c r="J23" s="186">
        <f t="shared" si="11"/>
        <v>0</v>
      </c>
      <c r="K23" s="186">
        <f t="shared" si="13"/>
        <v>0</v>
      </c>
      <c r="L23" s="186">
        <f t="shared" si="15"/>
        <v>0</v>
      </c>
      <c r="M23" s="186">
        <f t="shared" si="17"/>
        <v>0</v>
      </c>
      <c r="N23" s="186">
        <f t="shared" si="19"/>
        <v>0</v>
      </c>
      <c r="O23" s="186">
        <f t="shared" si="21"/>
        <v>0</v>
      </c>
      <c r="P23" s="186">
        <f t="shared" si="23"/>
        <v>0</v>
      </c>
      <c r="Q23" s="186">
        <f t="shared" si="25"/>
        <v>0</v>
      </c>
      <c r="R23" s="186">
        <f t="shared" si="27"/>
        <v>0</v>
      </c>
      <c r="S23" s="186">
        <f>($B23*S$1)*0.4</f>
        <v>0</v>
      </c>
      <c r="T23" s="186">
        <f>($B23*T$1)*0.4</f>
        <v>0</v>
      </c>
      <c r="U23" s="186">
        <f>($B23*U$1)*0.4</f>
        <v>0</v>
      </c>
      <c r="V23" s="186">
        <f>($B23*V$1)*0.4</f>
        <v>0</v>
      </c>
      <c r="W23" s="186">
        <f>($B23*W$1)*0.4</f>
        <v>0</v>
      </c>
      <c r="X23" s="186">
        <f>($B23*X$1)*0.6</f>
        <v>0</v>
      </c>
    </row>
    <row r="27" spans="1:24" x14ac:dyDescent="0.75">
      <c r="A27" t="s">
        <v>69</v>
      </c>
      <c r="C27" s="248" t="s">
        <v>368</v>
      </c>
      <c r="D27" s="248"/>
    </row>
    <row r="28" spans="1:24" ht="14.75" customHeight="1" x14ac:dyDescent="0.75">
      <c r="A28" t="s">
        <v>369</v>
      </c>
      <c r="C28">
        <v>0.6</v>
      </c>
      <c r="D28">
        <v>0.4</v>
      </c>
      <c r="F28" s="249" t="s">
        <v>474</v>
      </c>
      <c r="G28" s="249"/>
      <c r="H28" s="249"/>
      <c r="I28" s="249"/>
    </row>
    <row r="29" spans="1:24" x14ac:dyDescent="0.75">
      <c r="A29" t="s">
        <v>370</v>
      </c>
      <c r="C29">
        <v>0.4</v>
      </c>
      <c r="D29">
        <v>0.6</v>
      </c>
      <c r="F29" s="249"/>
      <c r="G29" s="249"/>
      <c r="H29" s="249"/>
      <c r="I29" s="249"/>
    </row>
    <row r="32" spans="1:24" x14ac:dyDescent="0.75">
      <c r="A32" s="180" t="s">
        <v>362</v>
      </c>
      <c r="B32" s="180"/>
    </row>
    <row r="33" spans="1:24" x14ac:dyDescent="0.75">
      <c r="A33" s="180" t="s">
        <v>363</v>
      </c>
      <c r="B33" s="180"/>
    </row>
    <row r="34" spans="1:24" x14ac:dyDescent="0.75">
      <c r="A34" s="180" t="s">
        <v>361</v>
      </c>
      <c r="B34" s="180"/>
    </row>
    <row r="37" spans="1:24" x14ac:dyDescent="0.75">
      <c r="D37" s="186">
        <v>0</v>
      </c>
      <c r="E37" s="186">
        <v>0</v>
      </c>
      <c r="F37" s="186">
        <v>0</v>
      </c>
      <c r="G37" s="186">
        <v>0.4</v>
      </c>
      <c r="H37" s="186">
        <v>0.4</v>
      </c>
      <c r="I37" s="186">
        <v>0.4</v>
      </c>
      <c r="J37" s="186">
        <v>0.4</v>
      </c>
      <c r="K37" s="186">
        <v>0.4</v>
      </c>
      <c r="L37" s="186">
        <v>0.4</v>
      </c>
      <c r="M37" s="186">
        <v>0.4</v>
      </c>
      <c r="N37" s="186">
        <v>0.4</v>
      </c>
      <c r="O37" s="186">
        <v>0.4</v>
      </c>
      <c r="P37" s="186">
        <v>0.4</v>
      </c>
      <c r="Q37" s="186">
        <v>0.4</v>
      </c>
      <c r="R37" s="186">
        <v>0.4</v>
      </c>
      <c r="S37" s="186">
        <v>0.4</v>
      </c>
      <c r="T37" s="186">
        <v>0.4</v>
      </c>
      <c r="U37" s="186">
        <v>0.4</v>
      </c>
      <c r="V37" s="186">
        <v>0.4</v>
      </c>
      <c r="W37" s="186">
        <v>0.4</v>
      </c>
      <c r="X37" s="186">
        <v>0.4</v>
      </c>
    </row>
    <row r="38" spans="1:24" x14ac:dyDescent="0.75">
      <c r="D38" s="186">
        <v>0</v>
      </c>
      <c r="E38" s="186">
        <v>0</v>
      </c>
      <c r="F38" s="186">
        <v>0</v>
      </c>
      <c r="G38" s="186">
        <v>0.4</v>
      </c>
      <c r="H38" s="186">
        <v>0.4</v>
      </c>
      <c r="I38" s="186">
        <v>0.4</v>
      </c>
      <c r="J38" s="186">
        <v>0.4</v>
      </c>
      <c r="K38" s="186">
        <v>0.4</v>
      </c>
      <c r="L38" s="186">
        <v>0.4</v>
      </c>
      <c r="M38" s="186">
        <v>0.4</v>
      </c>
      <c r="N38" s="186">
        <v>0.4</v>
      </c>
      <c r="O38" s="186">
        <v>0.4</v>
      </c>
      <c r="P38" s="186">
        <v>0.4</v>
      </c>
      <c r="Q38" s="186">
        <v>0.4</v>
      </c>
      <c r="R38" s="186">
        <v>0.4</v>
      </c>
      <c r="S38" s="186">
        <v>0.4</v>
      </c>
      <c r="T38" s="186">
        <v>0.4</v>
      </c>
      <c r="U38" s="186">
        <v>0.4</v>
      </c>
      <c r="V38" s="186">
        <v>0.4</v>
      </c>
      <c r="W38" s="186">
        <v>0.4</v>
      </c>
      <c r="X38" s="186">
        <v>0.4</v>
      </c>
    </row>
    <row r="39" spans="1:24" x14ac:dyDescent="0.75">
      <c r="D39" s="186">
        <v>0</v>
      </c>
      <c r="E39" s="186">
        <v>0</v>
      </c>
      <c r="F39" s="186">
        <v>0</v>
      </c>
      <c r="G39" s="186">
        <v>0.4</v>
      </c>
      <c r="H39" s="186">
        <v>0.4</v>
      </c>
      <c r="I39" s="186">
        <v>0.4</v>
      </c>
      <c r="J39" s="186">
        <v>0.4</v>
      </c>
      <c r="K39" s="186">
        <v>0.4</v>
      </c>
      <c r="L39" s="186">
        <v>0.4</v>
      </c>
      <c r="M39" s="186">
        <v>0.4</v>
      </c>
      <c r="N39" s="186">
        <v>0.4</v>
      </c>
      <c r="O39" s="186">
        <v>0.4</v>
      </c>
      <c r="P39" s="186">
        <v>0.4</v>
      </c>
      <c r="Q39" s="186">
        <v>0.4</v>
      </c>
      <c r="R39" s="186">
        <v>0.4</v>
      </c>
      <c r="S39" s="186">
        <v>0.4</v>
      </c>
      <c r="T39" s="186">
        <v>0.4</v>
      </c>
      <c r="U39" s="186">
        <v>0.4</v>
      </c>
      <c r="V39" s="186">
        <v>0.4</v>
      </c>
      <c r="W39" s="186">
        <v>0.4</v>
      </c>
      <c r="X39" s="186">
        <v>0.4</v>
      </c>
    </row>
    <row r="40" spans="1:24" x14ac:dyDescent="0.75">
      <c r="D40" s="186">
        <v>0.4</v>
      </c>
      <c r="E40" s="186">
        <v>0.4</v>
      </c>
      <c r="F40" s="186">
        <v>0.4</v>
      </c>
      <c r="G40" s="186">
        <v>0.6</v>
      </c>
      <c r="H40" s="186">
        <v>0.4</v>
      </c>
      <c r="I40" s="186">
        <v>0.4</v>
      </c>
      <c r="J40" s="186">
        <v>0.4</v>
      </c>
      <c r="K40" s="186">
        <v>0.4</v>
      </c>
      <c r="L40" s="186">
        <v>0.4</v>
      </c>
      <c r="M40" s="186">
        <v>0.4</v>
      </c>
      <c r="N40" s="186">
        <v>0.4</v>
      </c>
      <c r="O40" s="186">
        <v>0.4</v>
      </c>
      <c r="P40" s="186">
        <v>0.4</v>
      </c>
      <c r="Q40" s="186">
        <v>0.4</v>
      </c>
      <c r="R40" s="186">
        <v>0.4</v>
      </c>
      <c r="S40" s="186">
        <v>0.4</v>
      </c>
      <c r="T40" s="186">
        <v>0.4</v>
      </c>
      <c r="U40" s="186">
        <v>0.4</v>
      </c>
      <c r="V40" s="186">
        <v>0.4</v>
      </c>
      <c r="W40" s="186">
        <v>0.4</v>
      </c>
      <c r="X40" s="186">
        <v>0.4</v>
      </c>
    </row>
    <row r="41" spans="1:24" x14ac:dyDescent="0.75">
      <c r="D41" s="186">
        <v>0.4</v>
      </c>
      <c r="E41" s="186">
        <v>0.4</v>
      </c>
      <c r="F41" s="186">
        <v>0.4</v>
      </c>
      <c r="G41" s="186">
        <v>0.4</v>
      </c>
      <c r="H41" s="186">
        <v>0.6</v>
      </c>
      <c r="I41" s="186">
        <v>0.4</v>
      </c>
      <c r="J41" s="186">
        <v>0.4</v>
      </c>
      <c r="K41" s="186">
        <v>0.4</v>
      </c>
      <c r="L41" s="186">
        <v>0.4</v>
      </c>
      <c r="M41" s="186">
        <v>0.4</v>
      </c>
      <c r="N41" s="186">
        <v>0.4</v>
      </c>
      <c r="O41" s="186">
        <v>0.4</v>
      </c>
      <c r="P41" s="186">
        <v>0.4</v>
      </c>
      <c r="Q41" s="186">
        <v>0.4</v>
      </c>
      <c r="R41" s="186">
        <v>0.4</v>
      </c>
      <c r="S41" s="186">
        <v>0.4</v>
      </c>
      <c r="T41" s="186">
        <v>0.4</v>
      </c>
      <c r="U41" s="186">
        <v>0.4</v>
      </c>
      <c r="V41" s="186">
        <v>0.4</v>
      </c>
      <c r="W41" s="186">
        <v>0.4</v>
      </c>
      <c r="X41" s="186">
        <v>0.4</v>
      </c>
    </row>
    <row r="42" spans="1:24" x14ac:dyDescent="0.75">
      <c r="D42" s="186">
        <v>0.4</v>
      </c>
      <c r="E42" s="186">
        <v>0.4</v>
      </c>
      <c r="F42" s="186">
        <v>0.4</v>
      </c>
      <c r="G42" s="186">
        <v>0.4</v>
      </c>
      <c r="H42" s="186">
        <v>0.4</v>
      </c>
      <c r="I42" s="186">
        <v>0.6</v>
      </c>
      <c r="J42" s="186">
        <v>0.4</v>
      </c>
      <c r="K42" s="186">
        <v>0.4</v>
      </c>
      <c r="L42" s="186">
        <v>0.4</v>
      </c>
      <c r="M42" s="186">
        <v>0.4</v>
      </c>
      <c r="N42" s="186">
        <v>0.4</v>
      </c>
      <c r="O42" s="186">
        <v>0.4</v>
      </c>
      <c r="P42" s="186">
        <v>0.4</v>
      </c>
      <c r="Q42" s="186">
        <v>0.4</v>
      </c>
      <c r="R42" s="186">
        <v>0.4</v>
      </c>
      <c r="S42" s="186">
        <v>0.4</v>
      </c>
      <c r="T42" s="186">
        <v>0.4</v>
      </c>
      <c r="U42" s="186">
        <v>0.4</v>
      </c>
      <c r="V42" s="186">
        <v>0.4</v>
      </c>
      <c r="W42" s="186">
        <v>0.4</v>
      </c>
      <c r="X42" s="186">
        <v>0.4</v>
      </c>
    </row>
    <row r="43" spans="1:24" x14ac:dyDescent="0.75">
      <c r="D43" s="186">
        <v>0.4</v>
      </c>
      <c r="E43" s="186">
        <v>0.4</v>
      </c>
      <c r="F43" s="186">
        <v>0.4</v>
      </c>
      <c r="G43" s="186">
        <v>0.4</v>
      </c>
      <c r="H43" s="186">
        <v>0.4</v>
      </c>
      <c r="I43" s="186">
        <v>0.4</v>
      </c>
      <c r="J43" s="186">
        <v>0.6</v>
      </c>
      <c r="K43" s="186">
        <v>0.4</v>
      </c>
      <c r="L43" s="186">
        <v>0.4</v>
      </c>
      <c r="M43" s="186">
        <v>0.4</v>
      </c>
      <c r="N43" s="186">
        <v>0.4</v>
      </c>
      <c r="O43" s="186">
        <v>0.4</v>
      </c>
      <c r="P43" s="186">
        <v>0.4</v>
      </c>
      <c r="Q43" s="186">
        <v>0.4</v>
      </c>
      <c r="R43" s="186">
        <v>0.4</v>
      </c>
      <c r="S43" s="186">
        <v>0.4</v>
      </c>
      <c r="T43" s="186">
        <v>0.4</v>
      </c>
      <c r="U43" s="186">
        <v>0.4</v>
      </c>
      <c r="V43" s="186">
        <v>0.4</v>
      </c>
      <c r="W43" s="186">
        <v>0.4</v>
      </c>
      <c r="X43" s="186">
        <v>0.4</v>
      </c>
    </row>
    <row r="44" spans="1:24" x14ac:dyDescent="0.75">
      <c r="D44" s="186">
        <v>0.4</v>
      </c>
      <c r="E44" s="186">
        <v>0.4</v>
      </c>
      <c r="F44" s="186">
        <v>0.4</v>
      </c>
      <c r="G44" s="186">
        <v>0.4</v>
      </c>
      <c r="H44" s="186">
        <v>0.4</v>
      </c>
      <c r="I44" s="186">
        <v>0.4</v>
      </c>
      <c r="J44" s="186">
        <v>0.4</v>
      </c>
      <c r="K44" s="186">
        <v>0.6</v>
      </c>
      <c r="L44" s="186">
        <v>0.4</v>
      </c>
      <c r="M44" s="186">
        <v>0.4</v>
      </c>
      <c r="N44" s="186">
        <v>0.4</v>
      </c>
      <c r="O44" s="186">
        <v>0.4</v>
      </c>
      <c r="P44" s="186">
        <v>0.4</v>
      </c>
      <c r="Q44" s="186">
        <v>0.4</v>
      </c>
      <c r="R44" s="186">
        <v>0.4</v>
      </c>
      <c r="S44" s="186">
        <v>0.4</v>
      </c>
      <c r="T44" s="186">
        <v>0.4</v>
      </c>
      <c r="U44" s="186">
        <v>0.4</v>
      </c>
      <c r="V44" s="186">
        <v>0.4</v>
      </c>
      <c r="W44" s="186">
        <v>0.4</v>
      </c>
      <c r="X44" s="186">
        <v>0.4</v>
      </c>
    </row>
    <row r="45" spans="1:24" x14ac:dyDescent="0.75">
      <c r="D45" s="186">
        <v>0.4</v>
      </c>
      <c r="E45" s="186">
        <v>0.4</v>
      </c>
      <c r="F45" s="186">
        <v>0.4</v>
      </c>
      <c r="G45" s="186">
        <v>0.4</v>
      </c>
      <c r="H45" s="186">
        <v>0.4</v>
      </c>
      <c r="I45" s="186">
        <v>0.4</v>
      </c>
      <c r="J45" s="186">
        <v>0.4</v>
      </c>
      <c r="K45" s="186">
        <v>0.4</v>
      </c>
      <c r="L45" s="186">
        <v>0.6</v>
      </c>
      <c r="M45" s="186">
        <v>0.4</v>
      </c>
      <c r="N45" s="186">
        <v>0.4</v>
      </c>
      <c r="O45" s="186">
        <v>0.4</v>
      </c>
      <c r="P45" s="186">
        <v>0.4</v>
      </c>
      <c r="Q45" s="186">
        <v>0.4</v>
      </c>
      <c r="R45" s="186">
        <v>0.4</v>
      </c>
      <c r="S45" s="186">
        <v>0.4</v>
      </c>
      <c r="T45" s="186">
        <v>0.4</v>
      </c>
      <c r="U45" s="186">
        <v>0.4</v>
      </c>
      <c r="V45" s="186">
        <v>0.4</v>
      </c>
      <c r="W45" s="186">
        <v>0.4</v>
      </c>
      <c r="X45" s="186">
        <v>0.4</v>
      </c>
    </row>
    <row r="46" spans="1:24" x14ac:dyDescent="0.75">
      <c r="D46" s="186">
        <v>0.4</v>
      </c>
      <c r="E46" s="186">
        <v>0.4</v>
      </c>
      <c r="F46" s="186">
        <v>0.4</v>
      </c>
      <c r="G46" s="186">
        <v>0.4</v>
      </c>
      <c r="H46" s="186">
        <v>0.4</v>
      </c>
      <c r="I46" s="186">
        <v>0.4</v>
      </c>
      <c r="J46" s="186">
        <v>0.4</v>
      </c>
      <c r="K46" s="186">
        <v>0.4</v>
      </c>
      <c r="L46" s="186">
        <v>0.4</v>
      </c>
      <c r="M46" s="186">
        <v>0.6</v>
      </c>
      <c r="N46" s="186">
        <v>0.4</v>
      </c>
      <c r="O46" s="186">
        <v>0.4</v>
      </c>
      <c r="P46" s="186">
        <v>0.4</v>
      </c>
      <c r="Q46" s="186">
        <v>0.4</v>
      </c>
      <c r="R46" s="186">
        <v>0.4</v>
      </c>
      <c r="S46" s="186">
        <v>0.4</v>
      </c>
      <c r="T46" s="186">
        <v>0.4</v>
      </c>
      <c r="U46" s="186">
        <v>0.4</v>
      </c>
      <c r="V46" s="186">
        <v>0.4</v>
      </c>
      <c r="W46" s="186">
        <v>0.4</v>
      </c>
      <c r="X46" s="186">
        <v>0.4</v>
      </c>
    </row>
    <row r="47" spans="1:24" x14ac:dyDescent="0.75">
      <c r="D47" s="186">
        <v>0.4</v>
      </c>
      <c r="E47" s="186">
        <v>0.4</v>
      </c>
      <c r="F47" s="186">
        <v>0.4</v>
      </c>
      <c r="G47" s="186">
        <v>0.4</v>
      </c>
      <c r="H47" s="186">
        <v>0.4</v>
      </c>
      <c r="I47" s="186">
        <v>0.4</v>
      </c>
      <c r="J47" s="186">
        <v>0.4</v>
      </c>
      <c r="K47" s="186">
        <v>0.4</v>
      </c>
      <c r="L47" s="186">
        <v>0.4</v>
      </c>
      <c r="M47" s="186">
        <v>0.4</v>
      </c>
      <c r="N47" s="186">
        <v>0.6</v>
      </c>
      <c r="O47" s="186">
        <v>0.4</v>
      </c>
      <c r="P47" s="186">
        <v>0.4</v>
      </c>
      <c r="Q47" s="186">
        <v>0.4</v>
      </c>
      <c r="R47" s="186">
        <v>0.4</v>
      </c>
      <c r="S47" s="186">
        <v>0.4</v>
      </c>
      <c r="T47" s="186">
        <v>0.4</v>
      </c>
      <c r="U47" s="186">
        <v>0.4</v>
      </c>
      <c r="V47" s="186">
        <v>0.4</v>
      </c>
      <c r="W47" s="186">
        <v>0.4</v>
      </c>
      <c r="X47" s="186">
        <v>0.4</v>
      </c>
    </row>
    <row r="48" spans="1:24" x14ac:dyDescent="0.75">
      <c r="D48" s="186">
        <v>0.4</v>
      </c>
      <c r="E48" s="186">
        <v>0.4</v>
      </c>
      <c r="F48" s="186">
        <v>0.4</v>
      </c>
      <c r="G48" s="186">
        <v>0.4</v>
      </c>
      <c r="H48" s="186">
        <v>0.4</v>
      </c>
      <c r="I48" s="186">
        <v>0.4</v>
      </c>
      <c r="J48" s="186">
        <v>0.4</v>
      </c>
      <c r="K48" s="186">
        <v>0.4</v>
      </c>
      <c r="L48" s="186">
        <v>0.4</v>
      </c>
      <c r="M48" s="186">
        <v>0.4</v>
      </c>
      <c r="N48" s="186">
        <v>0.4</v>
      </c>
      <c r="O48" s="186">
        <v>0.6</v>
      </c>
      <c r="P48" s="186">
        <v>0.4</v>
      </c>
      <c r="Q48" s="186">
        <v>0.4</v>
      </c>
      <c r="R48" s="186">
        <v>0.4</v>
      </c>
      <c r="S48" s="186">
        <v>0.4</v>
      </c>
      <c r="T48" s="186">
        <v>0.4</v>
      </c>
      <c r="U48" s="186">
        <v>0.4</v>
      </c>
      <c r="V48" s="186">
        <v>0.4</v>
      </c>
      <c r="W48" s="186">
        <v>0.4</v>
      </c>
      <c r="X48" s="186">
        <v>0.4</v>
      </c>
    </row>
    <row r="49" spans="4:24" x14ac:dyDescent="0.75">
      <c r="D49" s="186">
        <v>0.4</v>
      </c>
      <c r="E49" s="186">
        <v>0.4</v>
      </c>
      <c r="F49" s="186">
        <v>0.4</v>
      </c>
      <c r="G49" s="186">
        <v>0.4</v>
      </c>
      <c r="H49" s="186">
        <v>0.4</v>
      </c>
      <c r="I49" s="186">
        <v>0.4</v>
      </c>
      <c r="J49" s="186">
        <v>0.4</v>
      </c>
      <c r="K49" s="186">
        <v>0.4</v>
      </c>
      <c r="L49" s="186">
        <v>0.4</v>
      </c>
      <c r="M49" s="186">
        <v>0.4</v>
      </c>
      <c r="N49" s="186">
        <v>0.4</v>
      </c>
      <c r="O49" s="186">
        <v>0.4</v>
      </c>
      <c r="P49" s="186">
        <v>0.6</v>
      </c>
      <c r="Q49" s="186">
        <v>0.4</v>
      </c>
      <c r="R49" s="186">
        <v>0.4</v>
      </c>
      <c r="S49" s="186">
        <v>0.4</v>
      </c>
      <c r="T49" s="186">
        <v>0.4</v>
      </c>
      <c r="U49" s="186">
        <v>0.4</v>
      </c>
      <c r="V49" s="186">
        <v>0.4</v>
      </c>
      <c r="W49" s="186">
        <v>0.4</v>
      </c>
      <c r="X49" s="186">
        <v>0.4</v>
      </c>
    </row>
    <row r="50" spans="4:24" x14ac:dyDescent="0.75">
      <c r="D50" s="186">
        <v>0.4</v>
      </c>
      <c r="E50" s="186">
        <v>0.4</v>
      </c>
      <c r="F50" s="186">
        <v>0.4</v>
      </c>
      <c r="G50" s="186">
        <v>0.4</v>
      </c>
      <c r="H50" s="186">
        <v>0.4</v>
      </c>
      <c r="I50" s="186">
        <v>0.4</v>
      </c>
      <c r="J50" s="186">
        <v>0.4</v>
      </c>
      <c r="K50" s="186">
        <v>0.4</v>
      </c>
      <c r="L50" s="186">
        <v>0.4</v>
      </c>
      <c r="M50" s="186">
        <v>0.4</v>
      </c>
      <c r="N50" s="186">
        <v>0.4</v>
      </c>
      <c r="O50" s="186">
        <v>0.4</v>
      </c>
      <c r="P50" s="186">
        <v>0.4</v>
      </c>
      <c r="Q50" s="186">
        <v>0.6</v>
      </c>
      <c r="R50" s="186">
        <v>0.4</v>
      </c>
      <c r="S50" s="186">
        <v>0.4</v>
      </c>
      <c r="T50" s="186">
        <v>0.4</v>
      </c>
      <c r="U50" s="186">
        <v>0.4</v>
      </c>
      <c r="V50" s="186">
        <v>0.4</v>
      </c>
      <c r="W50" s="186">
        <v>0.4</v>
      </c>
      <c r="X50" s="186">
        <v>0.4</v>
      </c>
    </row>
    <row r="51" spans="4:24" x14ac:dyDescent="0.75">
      <c r="D51" s="186">
        <v>0.4</v>
      </c>
      <c r="E51" s="186">
        <v>0.4</v>
      </c>
      <c r="F51" s="186">
        <v>0.4</v>
      </c>
      <c r="G51" s="186">
        <v>0.4</v>
      </c>
      <c r="H51" s="186">
        <v>0.4</v>
      </c>
      <c r="I51" s="186">
        <v>0.4</v>
      </c>
      <c r="J51" s="186">
        <v>0.4</v>
      </c>
      <c r="K51" s="186">
        <v>0.4</v>
      </c>
      <c r="L51" s="186">
        <v>0.4</v>
      </c>
      <c r="M51" s="186">
        <v>0.4</v>
      </c>
      <c r="N51" s="186">
        <v>0.4</v>
      </c>
      <c r="O51" s="186">
        <v>0.4</v>
      </c>
      <c r="P51" s="186">
        <v>0.4</v>
      </c>
      <c r="Q51" s="186">
        <v>0.4</v>
      </c>
      <c r="R51" s="186">
        <v>0.6</v>
      </c>
      <c r="S51" s="186">
        <v>0.4</v>
      </c>
      <c r="T51" s="186">
        <v>0.4</v>
      </c>
      <c r="U51" s="186">
        <v>0.4</v>
      </c>
      <c r="V51" s="186">
        <v>0.4</v>
      </c>
      <c r="W51" s="186">
        <v>0.4</v>
      </c>
      <c r="X51" s="186">
        <v>0.4</v>
      </c>
    </row>
    <row r="52" spans="4:24" x14ac:dyDescent="0.75">
      <c r="D52" s="186">
        <v>0.4</v>
      </c>
      <c r="E52" s="186">
        <v>0.4</v>
      </c>
      <c r="F52" s="186">
        <v>0.4</v>
      </c>
      <c r="G52" s="186">
        <v>0.4</v>
      </c>
      <c r="H52" s="186">
        <v>0.4</v>
      </c>
      <c r="I52" s="186">
        <v>0.4</v>
      </c>
      <c r="J52" s="186">
        <v>0.4</v>
      </c>
      <c r="K52" s="186">
        <v>0.4</v>
      </c>
      <c r="L52" s="186">
        <v>0.4</v>
      </c>
      <c r="M52" s="186">
        <v>0.4</v>
      </c>
      <c r="N52" s="186">
        <v>0.4</v>
      </c>
      <c r="O52" s="186">
        <v>0.4</v>
      </c>
      <c r="P52" s="186">
        <v>0.4</v>
      </c>
      <c r="Q52" s="186">
        <v>0.4</v>
      </c>
      <c r="R52" s="186">
        <v>0.4</v>
      </c>
      <c r="S52" s="186">
        <v>0.6</v>
      </c>
      <c r="T52" s="186">
        <v>0.4</v>
      </c>
      <c r="U52" s="186">
        <v>0.4</v>
      </c>
      <c r="V52" s="186">
        <v>0.4</v>
      </c>
      <c r="W52" s="186">
        <v>0.4</v>
      </c>
      <c r="X52" s="186">
        <v>0.4</v>
      </c>
    </row>
    <row r="53" spans="4:24" x14ac:dyDescent="0.75">
      <c r="D53" s="186">
        <v>0.4</v>
      </c>
      <c r="E53" s="186">
        <v>0.4</v>
      </c>
      <c r="F53" s="186">
        <v>0.4</v>
      </c>
      <c r="G53" s="186">
        <v>0.4</v>
      </c>
      <c r="H53" s="186">
        <v>0.4</v>
      </c>
      <c r="I53" s="186">
        <v>0.4</v>
      </c>
      <c r="J53" s="186">
        <v>0.4</v>
      </c>
      <c r="K53" s="186">
        <v>0.4</v>
      </c>
      <c r="L53" s="186">
        <v>0.4</v>
      </c>
      <c r="M53" s="186">
        <v>0.4</v>
      </c>
      <c r="N53" s="186">
        <v>0.4</v>
      </c>
      <c r="O53" s="186">
        <v>0.4</v>
      </c>
      <c r="P53" s="186">
        <v>0.4</v>
      </c>
      <c r="Q53" s="186">
        <v>0.4</v>
      </c>
      <c r="R53" s="186">
        <v>0.4</v>
      </c>
      <c r="S53" s="186">
        <v>0.4</v>
      </c>
      <c r="T53" s="186">
        <v>0.6</v>
      </c>
      <c r="U53" s="186">
        <v>0.4</v>
      </c>
      <c r="V53" s="186">
        <v>0.4</v>
      </c>
      <c r="W53" s="186">
        <v>0.4</v>
      </c>
      <c r="X53" s="186">
        <v>0.4</v>
      </c>
    </row>
    <row r="54" spans="4:24" x14ac:dyDescent="0.75">
      <c r="D54" s="186">
        <v>0.4</v>
      </c>
      <c r="E54" s="186">
        <v>0.4</v>
      </c>
      <c r="F54" s="186">
        <v>0.4</v>
      </c>
      <c r="G54" s="186">
        <v>0.4</v>
      </c>
      <c r="H54" s="186">
        <v>0.4</v>
      </c>
      <c r="I54" s="186">
        <v>0.4</v>
      </c>
      <c r="J54" s="186">
        <v>0.4</v>
      </c>
      <c r="K54" s="186">
        <v>0.4</v>
      </c>
      <c r="L54" s="186">
        <v>0.4</v>
      </c>
      <c r="M54" s="186">
        <v>0.4</v>
      </c>
      <c r="N54" s="186">
        <v>0.4</v>
      </c>
      <c r="O54" s="186">
        <v>0.4</v>
      </c>
      <c r="P54" s="186">
        <v>0.4</v>
      </c>
      <c r="Q54" s="186">
        <v>0.4</v>
      </c>
      <c r="R54" s="186">
        <v>0.4</v>
      </c>
      <c r="S54" s="186">
        <v>0.4</v>
      </c>
      <c r="T54" s="186">
        <v>0.4</v>
      </c>
      <c r="U54" s="186">
        <v>0.6</v>
      </c>
      <c r="V54" s="186">
        <v>0.4</v>
      </c>
      <c r="W54" s="186">
        <v>0.4</v>
      </c>
      <c r="X54" s="186">
        <v>0.4</v>
      </c>
    </row>
    <row r="55" spans="4:24" x14ac:dyDescent="0.75">
      <c r="D55" s="186">
        <v>0.4</v>
      </c>
      <c r="E55" s="186">
        <v>0.4</v>
      </c>
      <c r="F55" s="186">
        <v>0.4</v>
      </c>
      <c r="G55" s="186">
        <v>0.4</v>
      </c>
      <c r="H55" s="186">
        <v>0.4</v>
      </c>
      <c r="I55" s="186">
        <v>0.4</v>
      </c>
      <c r="J55" s="186">
        <v>0.4</v>
      </c>
      <c r="K55" s="186">
        <v>0.4</v>
      </c>
      <c r="L55" s="186">
        <v>0.4</v>
      </c>
      <c r="M55" s="186">
        <v>0.4</v>
      </c>
      <c r="N55" s="186">
        <v>0.4</v>
      </c>
      <c r="O55" s="186">
        <v>0.4</v>
      </c>
      <c r="P55" s="186">
        <v>0.4</v>
      </c>
      <c r="Q55" s="186">
        <v>0.4</v>
      </c>
      <c r="R55" s="186">
        <v>0.4</v>
      </c>
      <c r="S55" s="186">
        <v>0.4</v>
      </c>
      <c r="T55" s="186">
        <v>0.4</v>
      </c>
      <c r="U55" s="186">
        <v>0.4</v>
      </c>
      <c r="V55" s="186">
        <v>0.6</v>
      </c>
      <c r="W55" s="186">
        <v>0.4</v>
      </c>
      <c r="X55" s="186">
        <v>0.4</v>
      </c>
    </row>
    <row r="56" spans="4:24" x14ac:dyDescent="0.75">
      <c r="D56" s="186">
        <v>0.4</v>
      </c>
      <c r="E56" s="186">
        <v>0.4</v>
      </c>
      <c r="F56" s="186">
        <v>0.4</v>
      </c>
      <c r="G56" s="186">
        <v>0.4</v>
      </c>
      <c r="H56" s="186">
        <v>0.4</v>
      </c>
      <c r="I56" s="186">
        <v>0.4</v>
      </c>
      <c r="J56" s="186">
        <v>0.4</v>
      </c>
      <c r="K56" s="186">
        <v>0.4</v>
      </c>
      <c r="L56" s="186">
        <v>0.4</v>
      </c>
      <c r="M56" s="186">
        <v>0.4</v>
      </c>
      <c r="N56" s="186">
        <v>0.4</v>
      </c>
      <c r="O56" s="186">
        <v>0.4</v>
      </c>
      <c r="P56" s="186">
        <v>0.4</v>
      </c>
      <c r="Q56" s="186">
        <v>0.4</v>
      </c>
      <c r="R56" s="186">
        <v>0.4</v>
      </c>
      <c r="S56" s="186">
        <v>0.4</v>
      </c>
      <c r="T56" s="186">
        <v>0.4</v>
      </c>
      <c r="U56" s="186">
        <v>0.4</v>
      </c>
      <c r="V56" s="186">
        <v>0.4</v>
      </c>
      <c r="W56" s="186">
        <v>0.6</v>
      </c>
      <c r="X56" s="186">
        <v>0.4</v>
      </c>
    </row>
    <row r="57" spans="4:24" x14ac:dyDescent="0.75">
      <c r="D57" s="186">
        <v>0.4</v>
      </c>
      <c r="E57" s="186">
        <v>0.4</v>
      </c>
      <c r="F57" s="186">
        <v>0.4</v>
      </c>
      <c r="G57" s="186">
        <v>0.4</v>
      </c>
      <c r="H57" s="186">
        <v>0.4</v>
      </c>
      <c r="I57" s="186">
        <v>0.4</v>
      </c>
      <c r="J57" s="186">
        <v>0.4</v>
      </c>
      <c r="K57" s="186">
        <v>0.4</v>
      </c>
      <c r="L57" s="186">
        <v>0.4</v>
      </c>
      <c r="M57" s="186">
        <v>0.4</v>
      </c>
      <c r="N57" s="186">
        <v>0.4</v>
      </c>
      <c r="O57" s="186">
        <v>0.4</v>
      </c>
      <c r="P57" s="186">
        <v>0.4</v>
      </c>
      <c r="Q57" s="186">
        <v>0.4</v>
      </c>
      <c r="R57" s="186">
        <v>0.4</v>
      </c>
      <c r="S57" s="186">
        <v>0.4</v>
      </c>
      <c r="T57" s="186">
        <v>0.4</v>
      </c>
      <c r="U57" s="186">
        <v>0.4</v>
      </c>
      <c r="V57" s="186">
        <v>0.4</v>
      </c>
      <c r="W57" s="186">
        <v>0.4</v>
      </c>
      <c r="X57" s="186">
        <v>0.6</v>
      </c>
    </row>
  </sheetData>
  <mergeCells count="2">
    <mergeCell ref="C27:D27"/>
    <mergeCell ref="F28:I29"/>
  </mergeCells>
  <conditionalFormatting sqref="D37:X57">
    <cfRule type="colorScale" priority="2">
      <colorScale>
        <cfvo type="min"/>
        <cfvo type="max"/>
        <color rgb="FFCCFFFF"/>
        <color rgb="FF002060"/>
      </colorScale>
    </cfRule>
  </conditionalFormatting>
  <conditionalFormatting sqref="D3:X23">
    <cfRule type="colorScale" priority="1">
      <colorScale>
        <cfvo type="min"/>
        <cfvo type="max"/>
        <color rgb="FFCCFFFF"/>
        <color rgb="FF002060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E5332-8D66-4A8C-A9A0-90978832453D}">
  <dimension ref="A1:AF76"/>
  <sheetViews>
    <sheetView topLeftCell="B1" zoomScale="85" zoomScaleNormal="85" workbookViewId="0">
      <selection activeCell="L15" sqref="L15"/>
    </sheetView>
  </sheetViews>
  <sheetFormatPr defaultRowHeight="14.75" x14ac:dyDescent="0.75"/>
  <cols>
    <col min="1" max="1" width="14.6328125" style="65" bestFit="1" customWidth="1"/>
    <col min="3" max="3" width="14.6328125" style="65" customWidth="1"/>
    <col min="4" max="4" width="12.7265625" bestFit="1" customWidth="1"/>
    <col min="5" max="5" width="12.7265625" customWidth="1"/>
    <col min="6" max="6" width="25.6328125" customWidth="1"/>
    <col min="7" max="7" width="13.81640625" customWidth="1"/>
    <col min="8" max="8" width="12.7265625" customWidth="1"/>
    <col min="9" max="9" width="6.31640625" customWidth="1"/>
    <col min="10" max="10" width="10.90625" customWidth="1"/>
    <col min="11" max="11" width="11.953125" customWidth="1"/>
    <col min="12" max="12" width="63.26953125" bestFit="1" customWidth="1"/>
    <col min="29" max="29" width="10.453125" bestFit="1" customWidth="1"/>
    <col min="30" max="30" width="30.36328125" bestFit="1" customWidth="1"/>
  </cols>
  <sheetData>
    <row r="1" spans="1:32" x14ac:dyDescent="0.75">
      <c r="A1" s="227" t="s">
        <v>262</v>
      </c>
      <c r="B1" s="228" t="s">
        <v>34</v>
      </c>
      <c r="C1" s="227" t="s">
        <v>320</v>
      </c>
      <c r="D1" s="227" t="s">
        <v>194</v>
      </c>
      <c r="E1" s="227" t="s">
        <v>425</v>
      </c>
      <c r="F1" s="227" t="s">
        <v>427</v>
      </c>
      <c r="G1" s="227" t="s">
        <v>470</v>
      </c>
      <c r="H1" s="227"/>
      <c r="I1" s="158"/>
      <c r="J1" s="158"/>
      <c r="K1" s="158"/>
      <c r="L1" s="227" t="s">
        <v>265</v>
      </c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</row>
    <row r="2" spans="1:32" s="197" customFormat="1" x14ac:dyDescent="0.75">
      <c r="A2" s="161" t="s">
        <v>267</v>
      </c>
      <c r="B2" s="162">
        <v>2022</v>
      </c>
      <c r="C2" s="161" t="s">
        <v>342</v>
      </c>
      <c r="D2" s="229">
        <v>1</v>
      </c>
      <c r="E2" s="229"/>
      <c r="F2" s="229"/>
      <c r="G2" s="229"/>
      <c r="H2" s="162"/>
      <c r="L2" s="268" t="s">
        <v>305</v>
      </c>
    </row>
    <row r="3" spans="1:32" s="197" customFormat="1" x14ac:dyDescent="0.75">
      <c r="A3" s="161" t="s">
        <v>297</v>
      </c>
      <c r="B3" s="162">
        <v>2004</v>
      </c>
      <c r="C3" s="161" t="s">
        <v>428</v>
      </c>
      <c r="D3" s="229">
        <v>1.47</v>
      </c>
      <c r="E3" s="162">
        <v>5964</v>
      </c>
      <c r="F3" s="162">
        <v>9553008</v>
      </c>
      <c r="G3" s="162">
        <v>0.31</v>
      </c>
      <c r="H3" s="162"/>
      <c r="L3" s="268" t="s">
        <v>426</v>
      </c>
    </row>
    <row r="4" spans="1:32" s="197" customFormat="1" x14ac:dyDescent="0.75">
      <c r="A4" s="161" t="s">
        <v>298</v>
      </c>
      <c r="B4" s="162">
        <v>2004</v>
      </c>
      <c r="C4" s="161" t="s">
        <v>429</v>
      </c>
      <c r="D4" s="229">
        <v>1.42</v>
      </c>
      <c r="E4" s="162">
        <v>5964</v>
      </c>
      <c r="F4" s="162">
        <v>9419566</v>
      </c>
      <c r="G4" s="162">
        <v>0.3</v>
      </c>
      <c r="H4" s="162"/>
      <c r="L4" s="268" t="s">
        <v>426</v>
      </c>
    </row>
    <row r="5" spans="1:32" s="197" customFormat="1" x14ac:dyDescent="0.75">
      <c r="A5" s="161" t="s">
        <v>299</v>
      </c>
      <c r="B5" s="162">
        <v>2004</v>
      </c>
      <c r="C5" s="161" t="s">
        <v>430</v>
      </c>
      <c r="D5" s="229">
        <v>2.2799999999999998</v>
      </c>
      <c r="E5" s="162">
        <v>5964</v>
      </c>
      <c r="F5" s="162">
        <v>10570790</v>
      </c>
      <c r="G5" s="162">
        <v>0.38</v>
      </c>
      <c r="H5" s="162"/>
      <c r="L5" s="268" t="s">
        <v>426</v>
      </c>
    </row>
    <row r="6" spans="1:32" s="197" customFormat="1" x14ac:dyDescent="0.75">
      <c r="A6" s="161" t="s">
        <v>300</v>
      </c>
      <c r="B6" s="162">
        <v>2004</v>
      </c>
      <c r="C6" s="161" t="s">
        <v>431</v>
      </c>
      <c r="D6" s="229">
        <v>2.56</v>
      </c>
      <c r="E6" s="162">
        <v>5964</v>
      </c>
      <c r="F6" s="162">
        <v>10972787</v>
      </c>
      <c r="G6" s="162">
        <v>0.4</v>
      </c>
      <c r="H6" s="162"/>
      <c r="L6" s="268" t="s">
        <v>426</v>
      </c>
    </row>
    <row r="7" spans="1:32" s="197" customFormat="1" x14ac:dyDescent="0.75">
      <c r="A7" s="161" t="s">
        <v>301</v>
      </c>
      <c r="B7" s="162">
        <v>2004</v>
      </c>
      <c r="C7" s="161" t="s">
        <v>432</v>
      </c>
      <c r="D7" s="229">
        <v>3.1</v>
      </c>
      <c r="E7" s="162">
        <v>5964</v>
      </c>
      <c r="F7" s="162">
        <v>8859873</v>
      </c>
      <c r="G7" s="162">
        <v>0.44</v>
      </c>
      <c r="H7" s="162"/>
      <c r="L7" s="268" t="s">
        <v>426</v>
      </c>
    </row>
    <row r="8" spans="1:32" s="197" customFormat="1" x14ac:dyDescent="0.75">
      <c r="A8" s="161" t="s">
        <v>302</v>
      </c>
      <c r="B8" s="162">
        <v>2004</v>
      </c>
      <c r="C8" s="161" t="s">
        <v>433</v>
      </c>
      <c r="D8" s="229">
        <v>3.36</v>
      </c>
      <c r="E8" s="162">
        <v>5964</v>
      </c>
      <c r="F8" s="162">
        <v>11173300</v>
      </c>
      <c r="G8" s="162">
        <v>0.46</v>
      </c>
      <c r="H8" s="162"/>
      <c r="L8" s="268" t="s">
        <v>426</v>
      </c>
    </row>
    <row r="9" spans="1:32" s="197" customFormat="1" x14ac:dyDescent="0.75">
      <c r="A9" s="161" t="s">
        <v>6</v>
      </c>
      <c r="B9" s="162">
        <v>2004</v>
      </c>
      <c r="C9" s="161" t="s">
        <v>342</v>
      </c>
      <c r="D9" s="229">
        <v>2.15</v>
      </c>
      <c r="E9" s="162">
        <v>5964</v>
      </c>
      <c r="F9" s="162">
        <v>60549324</v>
      </c>
      <c r="G9" s="162">
        <v>0.37</v>
      </c>
      <c r="H9" s="162"/>
      <c r="L9" s="268" t="s">
        <v>426</v>
      </c>
    </row>
    <row r="10" spans="1:32" s="197" customFormat="1" x14ac:dyDescent="0.75">
      <c r="A10" s="161" t="s">
        <v>297</v>
      </c>
      <c r="B10" s="162">
        <v>2014</v>
      </c>
      <c r="C10" s="161" t="s">
        <v>428</v>
      </c>
      <c r="D10" s="229">
        <v>0.35</v>
      </c>
      <c r="E10" s="162">
        <v>5964</v>
      </c>
      <c r="F10" s="162">
        <v>8485974</v>
      </c>
      <c r="G10" s="162">
        <v>0.15</v>
      </c>
      <c r="H10" s="162"/>
      <c r="L10" s="268" t="s">
        <v>426</v>
      </c>
    </row>
    <row r="11" spans="1:32" s="197" customFormat="1" x14ac:dyDescent="0.75">
      <c r="A11" s="161" t="s">
        <v>298</v>
      </c>
      <c r="B11" s="162">
        <v>2014</v>
      </c>
      <c r="C11" s="161" t="s">
        <v>429</v>
      </c>
      <c r="D11" s="229">
        <v>0.59</v>
      </c>
      <c r="E11" s="162">
        <v>5964</v>
      </c>
      <c r="F11" s="162">
        <v>8829060</v>
      </c>
      <c r="G11" s="162">
        <v>0.19</v>
      </c>
      <c r="H11" s="162"/>
      <c r="L11" s="268" t="s">
        <v>426</v>
      </c>
    </row>
    <row r="12" spans="1:32" s="197" customFormat="1" x14ac:dyDescent="0.75">
      <c r="A12" s="161" t="s">
        <v>299</v>
      </c>
      <c r="B12" s="162">
        <v>2014</v>
      </c>
      <c r="C12" s="161" t="s">
        <v>430</v>
      </c>
      <c r="D12" s="229">
        <v>0.45</v>
      </c>
      <c r="E12" s="162">
        <v>5964</v>
      </c>
      <c r="F12" s="162">
        <v>9330783</v>
      </c>
      <c r="G12" s="162">
        <v>0.17</v>
      </c>
      <c r="H12" s="162"/>
      <c r="L12" s="268" t="s">
        <v>426</v>
      </c>
    </row>
    <row r="13" spans="1:32" s="197" customFormat="1" x14ac:dyDescent="0.75">
      <c r="A13" s="161" t="s">
        <v>300</v>
      </c>
      <c r="B13" s="162">
        <v>2014</v>
      </c>
      <c r="C13" s="161" t="s">
        <v>431</v>
      </c>
      <c r="D13" s="229">
        <v>1.04</v>
      </c>
      <c r="E13" s="162">
        <v>5964</v>
      </c>
      <c r="F13" s="162">
        <v>10346437</v>
      </c>
      <c r="G13" s="162">
        <v>0.26</v>
      </c>
      <c r="H13" s="162"/>
      <c r="L13" s="268" t="s">
        <v>426</v>
      </c>
    </row>
    <row r="14" spans="1:32" s="197" customFormat="1" x14ac:dyDescent="0.75">
      <c r="A14" s="161" t="s">
        <v>301</v>
      </c>
      <c r="B14" s="162">
        <v>2014</v>
      </c>
      <c r="C14" s="161" t="s">
        <v>432</v>
      </c>
      <c r="D14" s="229">
        <v>2.72</v>
      </c>
      <c r="E14" s="162">
        <v>5964</v>
      </c>
      <c r="F14" s="162">
        <v>10465811</v>
      </c>
      <c r="G14" s="162">
        <v>0.41</v>
      </c>
      <c r="H14" s="162"/>
      <c r="L14" s="268" t="s">
        <v>426</v>
      </c>
    </row>
    <row r="15" spans="1:32" s="197" customFormat="1" x14ac:dyDescent="0.75">
      <c r="A15" s="161" t="s">
        <v>302</v>
      </c>
      <c r="B15" s="162">
        <v>2014</v>
      </c>
      <c r="C15" s="161" t="s">
        <v>433</v>
      </c>
      <c r="D15" s="229">
        <v>1.46</v>
      </c>
      <c r="E15" s="162">
        <v>5964</v>
      </c>
      <c r="F15" s="162">
        <v>16496285</v>
      </c>
      <c r="G15" s="162">
        <v>0.3</v>
      </c>
      <c r="H15" s="162"/>
      <c r="L15" s="160" t="s">
        <v>426</v>
      </c>
    </row>
    <row r="16" spans="1:32" s="197" customFormat="1" x14ac:dyDescent="0.75">
      <c r="A16" s="161" t="s">
        <v>6</v>
      </c>
      <c r="B16" s="162">
        <v>2014</v>
      </c>
      <c r="C16" s="161" t="s">
        <v>342</v>
      </c>
      <c r="D16" s="229">
        <v>1.18</v>
      </c>
      <c r="E16" s="162">
        <v>5964</v>
      </c>
      <c r="F16" s="162">
        <v>63954350</v>
      </c>
      <c r="G16" s="162">
        <v>0.27</v>
      </c>
      <c r="H16" s="162"/>
      <c r="L16" s="268" t="s">
        <v>426</v>
      </c>
    </row>
    <row r="17" spans="1:12" x14ac:dyDescent="0.75">
      <c r="A17" s="161"/>
      <c r="B17" s="162"/>
      <c r="C17" s="161"/>
      <c r="D17" s="162"/>
      <c r="E17" s="162"/>
      <c r="F17" s="162"/>
      <c r="G17" s="162"/>
      <c r="H17" s="162"/>
      <c r="L17" s="162"/>
    </row>
    <row r="18" spans="1:12" x14ac:dyDescent="0.75">
      <c r="A18" s="161"/>
      <c r="B18" s="162"/>
      <c r="C18" s="161"/>
      <c r="D18" s="162"/>
      <c r="E18" s="162"/>
      <c r="F18" s="162"/>
      <c r="G18" s="162"/>
      <c r="H18" s="162"/>
      <c r="L18" s="162"/>
    </row>
    <row r="19" spans="1:12" x14ac:dyDescent="0.75">
      <c r="A19" s="161"/>
      <c r="B19" s="162"/>
      <c r="C19" s="161"/>
      <c r="D19" s="162"/>
      <c r="E19" s="162"/>
      <c r="F19" s="162"/>
      <c r="G19" s="162"/>
      <c r="H19" s="162"/>
      <c r="L19" s="162"/>
    </row>
    <row r="20" spans="1:12" x14ac:dyDescent="0.75">
      <c r="A20" s="161"/>
      <c r="B20" s="162"/>
      <c r="C20" s="161"/>
      <c r="D20" s="162"/>
      <c r="E20" s="162"/>
      <c r="F20" s="162"/>
      <c r="G20" s="162"/>
      <c r="H20" s="162"/>
      <c r="L20" s="162"/>
    </row>
    <row r="21" spans="1:12" x14ac:dyDescent="0.75">
      <c r="A21" s="269"/>
      <c r="B21" s="269"/>
      <c r="C21" s="269"/>
      <c r="D21" s="269"/>
      <c r="E21" s="269"/>
      <c r="F21" s="269"/>
      <c r="G21" s="269"/>
      <c r="H21" s="269"/>
      <c r="L21" s="162"/>
    </row>
    <row r="25" spans="1:12" s="197" customFormat="1" x14ac:dyDescent="0.75">
      <c r="A25" s="196"/>
      <c r="C25" s="196"/>
      <c r="L25" s="160"/>
    </row>
    <row r="26" spans="1:12" s="197" customFormat="1" x14ac:dyDescent="0.75">
      <c r="A26" s="196"/>
      <c r="C26" s="196"/>
      <c r="L26" s="198"/>
    </row>
    <row r="27" spans="1:12" s="197" customFormat="1" x14ac:dyDescent="0.75">
      <c r="A27" s="196"/>
      <c r="C27" s="196"/>
      <c r="L27" s="198"/>
    </row>
    <row r="28" spans="1:12" s="197" customFormat="1" x14ac:dyDescent="0.75">
      <c r="A28" s="196"/>
      <c r="C28" s="196"/>
      <c r="L28" s="198"/>
    </row>
    <row r="29" spans="1:12" s="197" customFormat="1" x14ac:dyDescent="0.75">
      <c r="A29" s="196"/>
      <c r="C29" s="196"/>
      <c r="L29" s="160"/>
    </row>
    <row r="30" spans="1:12" s="197" customFormat="1" x14ac:dyDescent="0.75">
      <c r="A30" s="196"/>
      <c r="C30" s="196"/>
      <c r="L30" s="160"/>
    </row>
    <row r="31" spans="1:12" s="197" customFormat="1" x14ac:dyDescent="0.75">
      <c r="A31" s="196"/>
      <c r="C31" s="196"/>
      <c r="L31" s="160"/>
    </row>
    <row r="32" spans="1:12" s="197" customFormat="1" x14ac:dyDescent="0.75">
      <c r="A32" s="196"/>
      <c r="C32" s="196"/>
      <c r="L32" s="160"/>
    </row>
    <row r="33" spans="1:12" s="197" customFormat="1" x14ac:dyDescent="0.75">
      <c r="A33" s="196"/>
      <c r="C33" s="196"/>
      <c r="L33" s="160"/>
    </row>
    <row r="34" spans="1:12" s="197" customFormat="1" x14ac:dyDescent="0.75">
      <c r="A34" s="196"/>
      <c r="C34" s="196"/>
      <c r="L34" s="198"/>
    </row>
    <row r="35" spans="1:12" x14ac:dyDescent="0.75">
      <c r="A35" s="161"/>
      <c r="B35" s="162"/>
      <c r="C35" s="161"/>
      <c r="D35" s="72"/>
      <c r="E35" s="72"/>
      <c r="F35" s="72"/>
      <c r="G35" s="72"/>
    </row>
    <row r="36" spans="1:12" x14ac:dyDescent="0.75">
      <c r="A36" s="161"/>
      <c r="B36" s="162"/>
      <c r="C36" s="161"/>
      <c r="D36" s="72"/>
      <c r="E36" s="72"/>
      <c r="F36" s="72"/>
      <c r="G36" s="72"/>
      <c r="L36" s="160"/>
    </row>
    <row r="37" spans="1:12" x14ac:dyDescent="0.75">
      <c r="A37" s="161"/>
      <c r="B37" s="162"/>
      <c r="C37" s="161"/>
      <c r="D37" s="72"/>
      <c r="E37" s="72"/>
      <c r="F37" s="72"/>
      <c r="G37" s="72"/>
    </row>
    <row r="38" spans="1:12" x14ac:dyDescent="0.75">
      <c r="A38" s="161"/>
      <c r="B38" s="162"/>
      <c r="C38" s="161"/>
      <c r="D38" s="72"/>
      <c r="E38" s="72"/>
      <c r="F38" s="72"/>
      <c r="G38" s="72"/>
    </row>
    <row r="39" spans="1:12" x14ac:dyDescent="0.75">
      <c r="A39" s="161"/>
      <c r="B39" s="162"/>
      <c r="C39" s="161"/>
      <c r="D39" s="72"/>
      <c r="E39" s="72"/>
      <c r="F39" s="72"/>
      <c r="G39" s="72"/>
    </row>
    <row r="40" spans="1:12" x14ac:dyDescent="0.75">
      <c r="A40" s="161"/>
      <c r="B40" s="162"/>
      <c r="C40" s="161"/>
      <c r="D40" s="72"/>
      <c r="E40" s="72"/>
      <c r="F40" s="72"/>
      <c r="G40" s="72"/>
    </row>
    <row r="41" spans="1:12" x14ac:dyDescent="0.75">
      <c r="A41" s="161"/>
      <c r="B41" s="162"/>
      <c r="C41" s="161"/>
      <c r="D41" s="72"/>
      <c r="E41" s="72"/>
      <c r="F41" s="72"/>
      <c r="G41" s="72"/>
    </row>
    <row r="42" spans="1:12" x14ac:dyDescent="0.75">
      <c r="A42" s="161"/>
      <c r="B42" s="162"/>
      <c r="C42" s="161"/>
      <c r="D42" s="72"/>
      <c r="E42" s="72"/>
      <c r="F42" s="72"/>
      <c r="G42" s="72"/>
    </row>
    <row r="43" spans="1:12" x14ac:dyDescent="0.75">
      <c r="A43" s="161"/>
      <c r="B43" s="162"/>
      <c r="C43" s="161"/>
      <c r="D43" s="72"/>
      <c r="E43" s="72"/>
      <c r="F43" s="72"/>
      <c r="G43" s="72"/>
    </row>
    <row r="44" spans="1:12" x14ac:dyDescent="0.75">
      <c r="A44" s="161"/>
      <c r="B44" s="162"/>
      <c r="C44" s="161"/>
      <c r="D44" s="72"/>
      <c r="E44" s="72"/>
      <c r="F44" s="72"/>
      <c r="G44" s="72"/>
    </row>
    <row r="45" spans="1:12" x14ac:dyDescent="0.75">
      <c r="A45" s="161"/>
      <c r="B45" s="162"/>
      <c r="C45" s="161"/>
      <c r="D45" s="72"/>
      <c r="E45" s="72"/>
      <c r="F45" s="72"/>
      <c r="G45" s="72"/>
    </row>
    <row r="46" spans="1:12" x14ac:dyDescent="0.75">
      <c r="A46" s="161"/>
      <c r="B46" s="162"/>
      <c r="C46" s="161"/>
      <c r="D46" s="72"/>
      <c r="E46" s="72"/>
      <c r="F46" s="72"/>
      <c r="G46" s="72"/>
    </row>
    <row r="47" spans="1:12" x14ac:dyDescent="0.75">
      <c r="A47" s="161"/>
      <c r="B47" s="162"/>
      <c r="C47" s="161"/>
      <c r="D47" s="72"/>
      <c r="E47" s="72"/>
      <c r="F47" s="72"/>
      <c r="G47" s="72"/>
    </row>
    <row r="48" spans="1:12" x14ac:dyDescent="0.75">
      <c r="A48" s="161"/>
      <c r="B48" s="162"/>
      <c r="C48" s="161"/>
      <c r="D48" s="72"/>
      <c r="E48" s="72"/>
      <c r="F48" s="72"/>
      <c r="G48" s="72"/>
    </row>
    <row r="49" spans="1:12" x14ac:dyDescent="0.75">
      <c r="A49" s="161"/>
      <c r="B49" s="162"/>
      <c r="C49" s="161"/>
      <c r="D49" s="72"/>
      <c r="E49" s="72"/>
      <c r="F49" s="72"/>
      <c r="G49" s="72"/>
    </row>
    <row r="50" spans="1:12" x14ac:dyDescent="0.75">
      <c r="A50" s="161"/>
      <c r="B50" s="162"/>
      <c r="C50" s="161"/>
      <c r="D50" s="72"/>
      <c r="E50" s="72"/>
      <c r="F50" s="72"/>
      <c r="G50" s="72"/>
    </row>
    <row r="51" spans="1:12" x14ac:dyDescent="0.75">
      <c r="A51" s="161"/>
      <c r="B51" s="162"/>
      <c r="C51" s="161"/>
      <c r="D51" s="72"/>
      <c r="E51" s="72"/>
      <c r="F51" s="72"/>
      <c r="G51" s="72"/>
    </row>
    <row r="52" spans="1:12" x14ac:dyDescent="0.75">
      <c r="A52" s="161"/>
      <c r="B52" s="162"/>
      <c r="C52" s="161"/>
      <c r="D52" s="72"/>
      <c r="E52" s="72"/>
      <c r="F52" s="72"/>
      <c r="G52" s="72"/>
    </row>
    <row r="53" spans="1:12" x14ac:dyDescent="0.75">
      <c r="A53" s="161"/>
      <c r="B53" s="162"/>
      <c r="C53" s="161"/>
      <c r="D53" s="72"/>
      <c r="E53" s="72"/>
      <c r="F53" s="72"/>
      <c r="G53" s="72"/>
    </row>
    <row r="54" spans="1:12" x14ac:dyDescent="0.75">
      <c r="A54" s="161"/>
      <c r="B54" s="162"/>
      <c r="C54" s="161"/>
      <c r="D54" s="72"/>
      <c r="E54" s="72"/>
      <c r="F54" s="72"/>
      <c r="G54" s="72"/>
    </row>
    <row r="55" spans="1:12" x14ac:dyDescent="0.75">
      <c r="A55" s="161"/>
      <c r="B55" s="162"/>
      <c r="C55" s="161"/>
      <c r="D55" s="72"/>
      <c r="E55" s="72"/>
      <c r="F55" s="72"/>
      <c r="G55" s="72"/>
    </row>
    <row r="56" spans="1:12" x14ac:dyDescent="0.75">
      <c r="A56" s="161"/>
      <c r="B56" s="162"/>
      <c r="C56" s="161"/>
      <c r="D56" s="72"/>
      <c r="E56" s="72"/>
      <c r="F56" s="72"/>
      <c r="G56" s="72"/>
    </row>
    <row r="57" spans="1:12" x14ac:dyDescent="0.75">
      <c r="A57" s="161"/>
      <c r="B57" s="162"/>
      <c r="C57" s="161"/>
      <c r="D57" s="72"/>
      <c r="E57" s="72"/>
      <c r="F57" s="72"/>
      <c r="G57" s="72"/>
    </row>
    <row r="58" spans="1:12" x14ac:dyDescent="0.75">
      <c r="A58" s="161"/>
      <c r="B58" s="162"/>
      <c r="C58" s="161"/>
      <c r="D58" s="72"/>
      <c r="E58" s="72"/>
      <c r="F58" s="72"/>
      <c r="G58" s="72"/>
    </row>
    <row r="59" spans="1:12" x14ac:dyDescent="0.75">
      <c r="A59" s="161"/>
      <c r="B59" s="162"/>
      <c r="C59" s="161"/>
      <c r="D59" s="72"/>
      <c r="E59" s="72"/>
      <c r="F59" s="72"/>
      <c r="G59" s="72"/>
    </row>
    <row r="60" spans="1:12" x14ac:dyDescent="0.75">
      <c r="A60" s="161"/>
      <c r="B60" s="162"/>
      <c r="C60" s="161"/>
      <c r="D60" s="72"/>
      <c r="E60" s="72"/>
      <c r="F60" s="72"/>
      <c r="G60" s="72"/>
      <c r="L60" s="160"/>
    </row>
    <row r="61" spans="1:12" x14ac:dyDescent="0.75">
      <c r="A61" s="161"/>
      <c r="B61" s="162"/>
      <c r="C61" s="161"/>
      <c r="D61" s="72"/>
      <c r="E61" s="72"/>
      <c r="F61" s="72"/>
      <c r="G61" s="72"/>
    </row>
    <row r="62" spans="1:12" x14ac:dyDescent="0.75">
      <c r="A62" s="161"/>
      <c r="B62" s="162"/>
      <c r="C62" s="161"/>
      <c r="D62" s="72"/>
      <c r="E62" s="72"/>
      <c r="F62" s="72"/>
      <c r="G62" s="72"/>
    </row>
    <row r="63" spans="1:12" x14ac:dyDescent="0.75">
      <c r="A63" s="161"/>
      <c r="B63" s="162"/>
      <c r="C63" s="161"/>
      <c r="D63" s="72"/>
      <c r="E63" s="72"/>
      <c r="F63" s="72"/>
      <c r="G63" s="72"/>
      <c r="L63" s="159"/>
    </row>
    <row r="64" spans="1:12" x14ac:dyDescent="0.75">
      <c r="A64" s="161"/>
      <c r="B64" s="162"/>
      <c r="C64" s="161"/>
      <c r="D64" s="72"/>
      <c r="E64" s="72"/>
      <c r="F64" s="72"/>
      <c r="G64" s="72"/>
      <c r="L64" s="159"/>
    </row>
    <row r="65" spans="1:12" x14ac:dyDescent="0.75">
      <c r="A65" s="161"/>
      <c r="B65" s="162"/>
      <c r="C65" s="161"/>
      <c r="D65" s="72"/>
      <c r="E65" s="72"/>
      <c r="F65" s="72"/>
      <c r="G65" s="72"/>
      <c r="L65" s="160"/>
    </row>
    <row r="66" spans="1:12" x14ac:dyDescent="0.75">
      <c r="A66" s="161"/>
      <c r="B66" s="162"/>
      <c r="C66" s="161"/>
      <c r="D66" s="72"/>
      <c r="E66" s="72"/>
      <c r="F66" s="72"/>
      <c r="G66" s="72"/>
    </row>
    <row r="67" spans="1:12" x14ac:dyDescent="0.75">
      <c r="A67" s="161"/>
      <c r="B67" s="162"/>
      <c r="C67" s="161"/>
      <c r="D67" s="72"/>
      <c r="E67" s="72"/>
      <c r="F67" s="72"/>
      <c r="G67" s="72"/>
    </row>
    <row r="68" spans="1:12" x14ac:dyDescent="0.75">
      <c r="A68" s="161"/>
      <c r="B68" s="162"/>
      <c r="C68" s="161"/>
      <c r="D68" s="72"/>
      <c r="E68" s="72"/>
      <c r="F68" s="72"/>
      <c r="G68" s="72"/>
    </row>
    <row r="69" spans="1:12" x14ac:dyDescent="0.75">
      <c r="A69" s="161"/>
      <c r="B69" s="162"/>
      <c r="C69" s="161"/>
      <c r="D69" s="72"/>
      <c r="E69" s="72"/>
      <c r="F69" s="72"/>
      <c r="G69" s="72"/>
    </row>
    <row r="70" spans="1:12" x14ac:dyDescent="0.75">
      <c r="A70" s="161"/>
      <c r="B70" s="162"/>
      <c r="C70" s="161"/>
      <c r="D70" s="72"/>
      <c r="E70" s="72"/>
      <c r="F70" s="72"/>
      <c r="G70" s="72"/>
    </row>
    <row r="71" spans="1:12" x14ac:dyDescent="0.75">
      <c r="A71" s="161"/>
      <c r="B71" s="162"/>
      <c r="C71" s="161"/>
      <c r="D71" s="72"/>
      <c r="E71" s="72"/>
      <c r="F71" s="72"/>
      <c r="G71" s="72"/>
    </row>
    <row r="72" spans="1:12" x14ac:dyDescent="0.75">
      <c r="B72" s="162"/>
      <c r="D72" s="72"/>
      <c r="E72" s="72"/>
      <c r="F72" s="72"/>
      <c r="G72" s="72"/>
    </row>
    <row r="73" spans="1:12" x14ac:dyDescent="0.75">
      <c r="B73" s="162"/>
      <c r="D73" s="72"/>
      <c r="E73" s="72"/>
      <c r="F73" s="72"/>
      <c r="G73" s="72"/>
    </row>
    <row r="74" spans="1:12" x14ac:dyDescent="0.75">
      <c r="B74" s="162"/>
      <c r="D74" s="72"/>
      <c r="E74" s="72"/>
      <c r="F74" s="72"/>
      <c r="G74" s="72"/>
    </row>
    <row r="75" spans="1:12" x14ac:dyDescent="0.75">
      <c r="B75" s="162"/>
      <c r="D75" s="72"/>
      <c r="E75" s="72"/>
      <c r="F75" s="72"/>
      <c r="G75" s="72"/>
    </row>
    <row r="76" spans="1:12" x14ac:dyDescent="0.75">
      <c r="B76" s="162"/>
      <c r="D76" s="72"/>
      <c r="E76" s="72"/>
      <c r="F76" s="72"/>
      <c r="G76" s="72"/>
    </row>
  </sheetData>
  <autoFilter ref="A1:L71" xr:uid="{54C66915-52C3-440D-BB85-4C0C6A701A2E}">
    <sortState ref="A2:L71">
      <sortCondition ref="L1:L71"/>
    </sortState>
  </autoFilter>
  <hyperlinks>
    <hyperlink ref="L2" r:id="rId1" xr:uid="{AC626763-2584-4B2A-942F-075D6C5A7280}"/>
    <hyperlink ref="L16" r:id="rId2" xr:uid="{57B7B8D4-79FF-4DB4-AC63-34EF61624647}"/>
    <hyperlink ref="L15" r:id="rId3" xr:uid="{D7A24D7F-2B14-4D11-8BE0-73DC550D739A}"/>
  </hyperlinks>
  <pageMargins left="0.7" right="0.7" top="0.75" bottom="0.75" header="0.3" footer="0.3"/>
  <pageSetup paperSize="9" orientation="portrait" r:id="rId4"/>
  <drawing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0098F-34EA-4410-A580-34F8E54F2BBC}">
  <dimension ref="A1:AB55"/>
  <sheetViews>
    <sheetView zoomScale="60" zoomScaleNormal="60" workbookViewId="0">
      <pane xSplit="1" topLeftCell="B1" activePane="topRight" state="frozen"/>
      <selection pane="topRight" activeCell="U37" sqref="U37"/>
    </sheetView>
  </sheetViews>
  <sheetFormatPr defaultRowHeight="14.75" x14ac:dyDescent="0.75"/>
  <cols>
    <col min="1" max="1" width="22.90625" customWidth="1"/>
    <col min="2" max="22" width="11.58984375" customWidth="1"/>
    <col min="23" max="24" width="10.2265625" customWidth="1"/>
    <col min="25" max="25" width="18.81640625" customWidth="1"/>
    <col min="26" max="26" width="14.40625" customWidth="1"/>
  </cols>
  <sheetData>
    <row r="1" spans="1:28" s="193" customFormat="1" ht="25.75" customHeight="1" x14ac:dyDescent="0.75">
      <c r="A1" s="171" t="s">
        <v>128</v>
      </c>
      <c r="B1" s="193">
        <v>1</v>
      </c>
      <c r="C1" s="193">
        <v>2</v>
      </c>
      <c r="D1" s="193">
        <v>3</v>
      </c>
      <c r="E1" s="193">
        <v>4</v>
      </c>
      <c r="F1" s="193">
        <v>5</v>
      </c>
      <c r="G1" s="193">
        <v>6</v>
      </c>
      <c r="H1" s="193">
        <v>7</v>
      </c>
      <c r="I1" s="193">
        <v>8</v>
      </c>
      <c r="J1" s="193">
        <v>9</v>
      </c>
      <c r="K1" s="193">
        <v>10</v>
      </c>
      <c r="L1" s="193">
        <v>11</v>
      </c>
      <c r="M1" s="193">
        <v>12</v>
      </c>
      <c r="N1" s="193">
        <v>13</v>
      </c>
      <c r="O1" s="193">
        <v>14</v>
      </c>
      <c r="P1" s="193">
        <v>15</v>
      </c>
      <c r="Q1" s="193">
        <v>16</v>
      </c>
      <c r="R1" s="193">
        <v>17</v>
      </c>
      <c r="S1" s="193">
        <v>18</v>
      </c>
      <c r="T1" s="193">
        <v>19</v>
      </c>
      <c r="U1" s="193">
        <v>20</v>
      </c>
      <c r="V1" s="193">
        <v>21</v>
      </c>
      <c r="W1" s="194" t="s">
        <v>129</v>
      </c>
      <c r="X1" s="194" t="s">
        <v>349</v>
      </c>
      <c r="Y1" s="178" t="s">
        <v>352</v>
      </c>
      <c r="Z1" s="167" t="s">
        <v>351</v>
      </c>
      <c r="AA1" s="193" t="s">
        <v>130</v>
      </c>
    </row>
    <row r="2" spans="1:28" s="193" customFormat="1" x14ac:dyDescent="0.75">
      <c r="A2" s="171" t="s">
        <v>351</v>
      </c>
      <c r="B2" s="170">
        <f t="shared" ref="B2:W2" si="0">B3-B4</f>
        <v>0</v>
      </c>
      <c r="C2" s="170">
        <f t="shared" si="0"/>
        <v>0</v>
      </c>
      <c r="D2" s="170">
        <f t="shared" si="0"/>
        <v>0</v>
      </c>
      <c r="E2" s="170">
        <f t="shared" si="0"/>
        <v>0</v>
      </c>
      <c r="F2" s="170">
        <f t="shared" si="0"/>
        <v>0</v>
      </c>
      <c r="G2" s="170">
        <f t="shared" si="0"/>
        <v>0</v>
      </c>
      <c r="H2" s="170">
        <f t="shared" si="0"/>
        <v>0</v>
      </c>
      <c r="I2" s="170">
        <f t="shared" si="0"/>
        <v>0</v>
      </c>
      <c r="J2" s="170">
        <f t="shared" si="0"/>
        <v>0</v>
      </c>
      <c r="K2" s="170">
        <f t="shared" si="0"/>
        <v>0</v>
      </c>
      <c r="L2" s="170">
        <f t="shared" si="0"/>
        <v>0</v>
      </c>
      <c r="M2" s="170">
        <f t="shared" si="0"/>
        <v>0</v>
      </c>
      <c r="N2" s="170">
        <f t="shared" si="0"/>
        <v>0</v>
      </c>
      <c r="O2" s="170">
        <f t="shared" si="0"/>
        <v>0</v>
      </c>
      <c r="P2" s="170">
        <f t="shared" si="0"/>
        <v>0</v>
      </c>
      <c r="Q2" s="170">
        <f t="shared" si="0"/>
        <v>0</v>
      </c>
      <c r="R2" s="170">
        <f t="shared" si="0"/>
        <v>0</v>
      </c>
      <c r="S2" s="170">
        <f t="shared" si="0"/>
        <v>0</v>
      </c>
      <c r="T2" s="170">
        <f t="shared" si="0"/>
        <v>0</v>
      </c>
      <c r="U2" s="170">
        <f t="shared" si="0"/>
        <v>0</v>
      </c>
      <c r="V2" s="170">
        <f t="shared" si="0"/>
        <v>0</v>
      </c>
      <c r="W2" s="170">
        <f t="shared" si="0"/>
        <v>0</v>
      </c>
      <c r="X2" s="194"/>
      <c r="Y2" s="168"/>
      <c r="Z2" s="194"/>
    </row>
    <row r="3" spans="1:28" s="193" customFormat="1" ht="29.5" x14ac:dyDescent="0.75">
      <c r="A3" s="171" t="s">
        <v>458</v>
      </c>
      <c r="B3" s="169">
        <v>4312094</v>
      </c>
      <c r="C3" s="169">
        <v>4753526</v>
      </c>
      <c r="D3" s="169">
        <v>5093466</v>
      </c>
      <c r="E3" s="169">
        <v>5180448</v>
      </c>
      <c r="F3" s="169">
        <v>5322086</v>
      </c>
      <c r="G3" s="169">
        <v>5348404</v>
      </c>
      <c r="H3" s="169">
        <v>5595582</v>
      </c>
      <c r="I3" s="169">
        <v>5737739</v>
      </c>
      <c r="J3" s="169">
        <v>5311424</v>
      </c>
      <c r="K3" s="169">
        <v>4781472</v>
      </c>
      <c r="L3" s="169">
        <v>3763141</v>
      </c>
      <c r="M3" s="169">
        <v>2748012</v>
      </c>
      <c r="N3" s="169">
        <v>2159730</v>
      </c>
      <c r="O3" s="169">
        <v>1864793</v>
      </c>
      <c r="P3" s="169">
        <v>1361233</v>
      </c>
      <c r="Q3" s="169">
        <v>904319</v>
      </c>
      <c r="R3" s="169">
        <v>460132</v>
      </c>
      <c r="S3" s="169">
        <v>203024</v>
      </c>
      <c r="T3" s="169">
        <v>73049</v>
      </c>
      <c r="U3" s="169">
        <v>19159</v>
      </c>
      <c r="V3" s="169">
        <v>2470</v>
      </c>
      <c r="W3" s="177">
        <v>64995303</v>
      </c>
      <c r="X3" s="164"/>
      <c r="Y3" s="163"/>
      <c r="Z3" s="194"/>
    </row>
    <row r="4" spans="1:28" s="193" customFormat="1" x14ac:dyDescent="0.75">
      <c r="A4" s="172" t="s">
        <v>350</v>
      </c>
      <c r="B4" s="169">
        <f>SUM(B5:B31)</f>
        <v>4312094</v>
      </c>
      <c r="C4" s="169">
        <f t="shared" ref="C4:V4" si="1">SUM(C5:C31)</f>
        <v>4753526</v>
      </c>
      <c r="D4" s="169">
        <f t="shared" si="1"/>
        <v>5093466</v>
      </c>
      <c r="E4" s="169">
        <f t="shared" si="1"/>
        <v>5180448</v>
      </c>
      <c r="F4" s="169">
        <f t="shared" si="1"/>
        <v>5322086</v>
      </c>
      <c r="G4" s="169">
        <f t="shared" si="1"/>
        <v>5348404</v>
      </c>
      <c r="H4" s="169">
        <f t="shared" si="1"/>
        <v>5595582</v>
      </c>
      <c r="I4" s="169">
        <f t="shared" si="1"/>
        <v>5737739</v>
      </c>
      <c r="J4" s="169">
        <f t="shared" si="1"/>
        <v>5311424.0000000009</v>
      </c>
      <c r="K4" s="169">
        <f t="shared" si="1"/>
        <v>4781471.9999999991</v>
      </c>
      <c r="L4" s="169">
        <f t="shared" si="1"/>
        <v>3763140.9999999995</v>
      </c>
      <c r="M4" s="169">
        <f t="shared" si="1"/>
        <v>2748011.9999999995</v>
      </c>
      <c r="N4" s="169">
        <f t="shared" si="1"/>
        <v>2159729.9999999995</v>
      </c>
      <c r="O4" s="169">
        <f t="shared" si="1"/>
        <v>1864792.9999999993</v>
      </c>
      <c r="P4" s="169">
        <f t="shared" si="1"/>
        <v>1361233.0000000009</v>
      </c>
      <c r="Q4" s="169">
        <f t="shared" si="1"/>
        <v>904319</v>
      </c>
      <c r="R4" s="169">
        <f t="shared" si="1"/>
        <v>460131.99999999971</v>
      </c>
      <c r="S4" s="169">
        <f t="shared" si="1"/>
        <v>203024.00000000017</v>
      </c>
      <c r="T4" s="169">
        <f t="shared" si="1"/>
        <v>73049.000000000073</v>
      </c>
      <c r="U4" s="169">
        <f t="shared" si="1"/>
        <v>19159</v>
      </c>
      <c r="V4" s="169">
        <f t="shared" si="1"/>
        <v>2470</v>
      </c>
      <c r="W4" s="164">
        <f>SUM(W5:W31)</f>
        <v>64995303</v>
      </c>
      <c r="X4" s="164"/>
      <c r="Y4" s="163"/>
      <c r="Z4" s="194"/>
    </row>
    <row r="5" spans="1:28" x14ac:dyDescent="0.75">
      <c r="A5" t="s">
        <v>105</v>
      </c>
      <c r="B5" s="177">
        <v>4248706.2182</v>
      </c>
      <c r="C5" s="177">
        <v>4683649.1677999999</v>
      </c>
      <c r="D5" s="177">
        <v>5021138.7828000002</v>
      </c>
      <c r="E5" s="177">
        <v>5106885.6383999996</v>
      </c>
      <c r="F5" s="177">
        <v>5200742.4391999999</v>
      </c>
      <c r="G5" s="177">
        <v>5226460.3887999998</v>
      </c>
      <c r="H5" s="177">
        <v>5452335.1008000001</v>
      </c>
      <c r="I5" s="177">
        <v>5590852.8816</v>
      </c>
      <c r="J5" s="177">
        <v>5146769.8559999997</v>
      </c>
      <c r="K5" s="177">
        <v>4633246.3679999998</v>
      </c>
      <c r="L5" s="177">
        <v>3636699.4624000001</v>
      </c>
      <c r="M5" s="177">
        <v>2655678.7968000001</v>
      </c>
      <c r="N5" s="177">
        <v>2087163.0719999999</v>
      </c>
      <c r="O5" s="177">
        <v>1802135.9552</v>
      </c>
      <c r="P5" s="177">
        <v>1315495.5712000001</v>
      </c>
      <c r="Q5" s="177">
        <v>873933.88159999996</v>
      </c>
      <c r="R5" s="177">
        <v>444671.56479999999</v>
      </c>
      <c r="S5" s="214">
        <f>S3-SUM(S6:S31)</f>
        <v>196202.39360000001</v>
      </c>
      <c r="T5" s="214">
        <f>T3-SUM(T6:T31)</f>
        <v>70594.553599999999</v>
      </c>
      <c r="U5" s="177">
        <v>19159</v>
      </c>
      <c r="V5" s="177">
        <v>2470</v>
      </c>
      <c r="W5" s="165">
        <f>SUM(B5:V5)</f>
        <v>63414991.092799999</v>
      </c>
      <c r="X5" s="166">
        <f>100*W5/$W$3</f>
        <v>97.568575213504275</v>
      </c>
      <c r="Y5" s="174">
        <f>100-SUM(Y6:Y17)</f>
        <v>100</v>
      </c>
      <c r="Z5" s="179">
        <f>Y5-X5</f>
        <v>2.4314247864957252</v>
      </c>
      <c r="AA5" s="12"/>
      <c r="AB5" s="12"/>
    </row>
    <row r="6" spans="1:28" x14ac:dyDescent="0.75">
      <c r="A6" t="s">
        <v>106</v>
      </c>
      <c r="B6" s="177">
        <v>63387.78179999999</v>
      </c>
      <c r="C6" s="177">
        <v>69876.832200000004</v>
      </c>
      <c r="D6" s="177">
        <v>72327.217199999999</v>
      </c>
      <c r="E6" s="177">
        <v>73562.361600000004</v>
      </c>
      <c r="F6" s="177">
        <v>121343.56079999999</v>
      </c>
      <c r="G6" s="177">
        <v>121943.61119999997</v>
      </c>
      <c r="H6" s="177">
        <v>35811.724800000004</v>
      </c>
      <c r="I6" s="177">
        <v>36721.529600000002</v>
      </c>
      <c r="J6" s="177">
        <v>41163.536</v>
      </c>
      <c r="K6" s="177">
        <v>37056.408000000003</v>
      </c>
      <c r="L6" s="177">
        <v>31610.384399999999</v>
      </c>
      <c r="M6" s="177">
        <v>23083.300799999997</v>
      </c>
      <c r="N6" s="177">
        <v>6047.2439999999997</v>
      </c>
      <c r="O6" s="177">
        <v>5221.4204</v>
      </c>
      <c r="P6" s="177">
        <v>3811.4523999999997</v>
      </c>
      <c r="Q6" s="177">
        <v>2532.0931999999998</v>
      </c>
      <c r="R6" s="177">
        <v>1288.3696</v>
      </c>
      <c r="S6" s="177">
        <v>568.46719999999993</v>
      </c>
      <c r="T6" s="177">
        <v>204.53719999999998</v>
      </c>
      <c r="U6" s="177">
        <v>0</v>
      </c>
      <c r="V6" s="177">
        <v>0</v>
      </c>
      <c r="W6" s="165">
        <f>SUM(B6:V6)</f>
        <v>747561.83239999972</v>
      </c>
      <c r="X6" s="166">
        <f>100*W6/$W$3</f>
        <v>1.150178240418388</v>
      </c>
      <c r="Y6" s="175">
        <f>100*0.285*$A$37</f>
        <v>0</v>
      </c>
      <c r="Z6" s="179">
        <f t="shared" ref="Z6:Z31" si="2">Y6-X6</f>
        <v>-1.150178240418388</v>
      </c>
      <c r="AA6" s="12"/>
      <c r="AB6" s="12"/>
    </row>
    <row r="7" spans="1:28" x14ac:dyDescent="0.75">
      <c r="A7" t="s">
        <v>107</v>
      </c>
      <c r="B7" s="177">
        <v>0</v>
      </c>
      <c r="C7" s="177">
        <v>0</v>
      </c>
      <c r="D7" s="177">
        <v>0</v>
      </c>
      <c r="E7" s="177">
        <v>0</v>
      </c>
      <c r="F7" s="177">
        <v>0</v>
      </c>
      <c r="G7" s="177">
        <v>0</v>
      </c>
      <c r="H7" s="177">
        <v>35811.724800000004</v>
      </c>
      <c r="I7" s="177">
        <v>36721.529600000002</v>
      </c>
      <c r="J7" s="177">
        <v>41163.536</v>
      </c>
      <c r="K7" s="177">
        <v>37056.408000000003</v>
      </c>
      <c r="L7" s="177">
        <v>31610.384399999999</v>
      </c>
      <c r="M7" s="177">
        <v>23083.300799999997</v>
      </c>
      <c r="N7" s="177">
        <v>6047.2439999999997</v>
      </c>
      <c r="O7" s="177">
        <v>5221.4204</v>
      </c>
      <c r="P7" s="177">
        <v>3811.4523999999997</v>
      </c>
      <c r="Q7" s="177">
        <v>2532.0931999999998</v>
      </c>
      <c r="R7" s="177">
        <v>1288.3696</v>
      </c>
      <c r="S7" s="177">
        <v>568.46719999999993</v>
      </c>
      <c r="T7" s="177">
        <v>204.53719999999998</v>
      </c>
      <c r="U7" s="177">
        <v>0</v>
      </c>
      <c r="V7" s="177">
        <v>0</v>
      </c>
      <c r="W7" s="165">
        <f t="shared" ref="W7:W31" si="3">SUM(B7:V7)</f>
        <v>225120.46760000003</v>
      </c>
      <c r="X7" s="166">
        <f t="shared" ref="X7:X31" si="4">100*W7/$W$3</f>
        <v>0.34636420973374032</v>
      </c>
      <c r="Y7" s="175">
        <f>100*0.285*$A$37</f>
        <v>0</v>
      </c>
      <c r="Z7" s="179">
        <f t="shared" si="2"/>
        <v>-0.34636420973374032</v>
      </c>
      <c r="AA7" s="12"/>
      <c r="AB7" s="12"/>
    </row>
    <row r="8" spans="1:28" x14ac:dyDescent="0.75">
      <c r="A8" t="s">
        <v>108</v>
      </c>
      <c r="B8" s="177">
        <v>0</v>
      </c>
      <c r="C8" s="177">
        <v>0</v>
      </c>
      <c r="D8" s="177">
        <v>0</v>
      </c>
      <c r="E8" s="177">
        <v>0</v>
      </c>
      <c r="F8" s="177">
        <v>0</v>
      </c>
      <c r="G8" s="177">
        <v>0</v>
      </c>
      <c r="H8" s="177">
        <v>35811.724800000004</v>
      </c>
      <c r="I8" s="177">
        <v>36721.529600000002</v>
      </c>
      <c r="J8" s="177">
        <v>41163.536</v>
      </c>
      <c r="K8" s="177">
        <v>37056.408000000003</v>
      </c>
      <c r="L8" s="177">
        <v>31610.384399999999</v>
      </c>
      <c r="M8" s="177">
        <v>23083.300799999997</v>
      </c>
      <c r="N8" s="177">
        <v>6047.2439999999997</v>
      </c>
      <c r="O8" s="177">
        <v>5221.4204</v>
      </c>
      <c r="P8" s="177">
        <v>3811.4523999999997</v>
      </c>
      <c r="Q8" s="177">
        <v>2532.0931999999998</v>
      </c>
      <c r="R8" s="177">
        <v>1288.3696</v>
      </c>
      <c r="S8" s="177">
        <v>568.46719999999993</v>
      </c>
      <c r="T8" s="177">
        <v>204.53719999999998</v>
      </c>
      <c r="U8" s="177">
        <v>0</v>
      </c>
      <c r="V8" s="177">
        <v>0</v>
      </c>
      <c r="W8" s="165">
        <f t="shared" si="3"/>
        <v>225120.46760000003</v>
      </c>
      <c r="X8" s="166">
        <f t="shared" si="4"/>
        <v>0.34636420973374032</v>
      </c>
      <c r="Y8" s="175">
        <f>100*0.184*$A$37</f>
        <v>0</v>
      </c>
      <c r="Z8" s="179">
        <f t="shared" si="2"/>
        <v>-0.34636420973374032</v>
      </c>
      <c r="AA8" s="12"/>
      <c r="AB8" s="12"/>
    </row>
    <row r="9" spans="1:28" x14ac:dyDescent="0.75">
      <c r="A9" t="s">
        <v>109</v>
      </c>
      <c r="B9" s="177">
        <v>0</v>
      </c>
      <c r="C9" s="177">
        <v>0</v>
      </c>
      <c r="D9" s="177">
        <v>0</v>
      </c>
      <c r="E9" s="177">
        <v>0</v>
      </c>
      <c r="F9" s="177">
        <v>0</v>
      </c>
      <c r="G9" s="177">
        <v>0</v>
      </c>
      <c r="H9" s="177">
        <v>35811.724800000004</v>
      </c>
      <c r="I9" s="177">
        <v>36721.529600000002</v>
      </c>
      <c r="J9" s="177">
        <v>41163.536</v>
      </c>
      <c r="K9" s="177">
        <v>37056.408000000003</v>
      </c>
      <c r="L9" s="177">
        <v>31610.384399999999</v>
      </c>
      <c r="M9" s="177">
        <v>23083.300799999997</v>
      </c>
      <c r="N9" s="177">
        <v>6047.2439999999997</v>
      </c>
      <c r="O9" s="177">
        <v>5221.4204</v>
      </c>
      <c r="P9" s="177">
        <v>3811.4523999999997</v>
      </c>
      <c r="Q9" s="177">
        <v>2532.0931999999998</v>
      </c>
      <c r="R9" s="177">
        <v>1288.3696</v>
      </c>
      <c r="S9" s="177">
        <v>568.46719999999993</v>
      </c>
      <c r="T9" s="177">
        <v>204.53719999999998</v>
      </c>
      <c r="U9" s="177">
        <v>0</v>
      </c>
      <c r="V9" s="177">
        <v>0</v>
      </c>
      <c r="W9" s="165">
        <f t="shared" si="3"/>
        <v>225120.46760000003</v>
      </c>
      <c r="X9" s="166">
        <f t="shared" si="4"/>
        <v>0.34636420973374032</v>
      </c>
      <c r="Y9" s="175">
        <f>100*0.124*$A$37</f>
        <v>0</v>
      </c>
      <c r="Z9" s="179">
        <f t="shared" si="2"/>
        <v>-0.34636420973374032</v>
      </c>
      <c r="AA9" s="12"/>
      <c r="AB9" s="12"/>
    </row>
    <row r="10" spans="1:28" x14ac:dyDescent="0.75">
      <c r="A10" t="s">
        <v>110</v>
      </c>
      <c r="B10" s="177">
        <v>0</v>
      </c>
      <c r="C10" s="177">
        <v>0</v>
      </c>
      <c r="D10" s="177">
        <v>0</v>
      </c>
      <c r="E10" s="177">
        <v>0</v>
      </c>
      <c r="F10" s="177">
        <v>0</v>
      </c>
      <c r="G10" s="177">
        <v>0</v>
      </c>
      <c r="H10" s="177">
        <v>0</v>
      </c>
      <c r="I10" s="177">
        <v>0</v>
      </c>
      <c r="J10" s="177">
        <v>0</v>
      </c>
      <c r="K10" s="177">
        <v>0</v>
      </c>
      <c r="L10" s="177">
        <v>0</v>
      </c>
      <c r="M10" s="177">
        <v>0</v>
      </c>
      <c r="N10" s="177">
        <v>6047.2439999999997</v>
      </c>
      <c r="O10" s="177">
        <v>5221.4204</v>
      </c>
      <c r="P10" s="177">
        <v>3811.4523999999997</v>
      </c>
      <c r="Q10" s="177">
        <v>2532.0931999999998</v>
      </c>
      <c r="R10" s="177">
        <v>1288.3696</v>
      </c>
      <c r="S10" s="177">
        <v>568.46719999999993</v>
      </c>
      <c r="T10" s="177">
        <v>204.53719999999998</v>
      </c>
      <c r="U10" s="177">
        <v>0</v>
      </c>
      <c r="V10" s="177">
        <v>0</v>
      </c>
      <c r="W10" s="165">
        <f t="shared" si="3"/>
        <v>19673.583999999995</v>
      </c>
      <c r="X10" s="166">
        <f t="shared" si="4"/>
        <v>3.0269239609514543E-2</v>
      </c>
      <c r="Y10" s="175">
        <f>100*0.03175*$A$37</f>
        <v>0</v>
      </c>
      <c r="Z10" s="179">
        <f t="shared" si="2"/>
        <v>-3.0269239609514543E-2</v>
      </c>
      <c r="AA10" s="12"/>
      <c r="AB10" s="12"/>
    </row>
    <row r="11" spans="1:28" x14ac:dyDescent="0.75">
      <c r="A11" t="s">
        <v>111</v>
      </c>
      <c r="B11" s="177">
        <v>0</v>
      </c>
      <c r="C11" s="177">
        <v>0</v>
      </c>
      <c r="D11" s="177">
        <v>0</v>
      </c>
      <c r="E11" s="177">
        <v>0</v>
      </c>
      <c r="F11" s="177">
        <v>0</v>
      </c>
      <c r="G11" s="177">
        <v>0</v>
      </c>
      <c r="H11" s="177">
        <v>0</v>
      </c>
      <c r="I11" s="177">
        <v>0</v>
      </c>
      <c r="J11" s="177">
        <v>0</v>
      </c>
      <c r="K11" s="177">
        <v>0</v>
      </c>
      <c r="L11" s="177">
        <v>0</v>
      </c>
      <c r="M11" s="177">
        <v>0</v>
      </c>
      <c r="N11" s="177">
        <v>6047.2439999999997</v>
      </c>
      <c r="O11" s="177">
        <v>5221.4204</v>
      </c>
      <c r="P11" s="177">
        <v>3811.4523999999997</v>
      </c>
      <c r="Q11" s="177">
        <v>2532.0931999999998</v>
      </c>
      <c r="R11" s="177">
        <v>1288.3696</v>
      </c>
      <c r="S11" s="177">
        <v>568.46719999999993</v>
      </c>
      <c r="T11" s="177">
        <v>204.53719999999998</v>
      </c>
      <c r="U11" s="177">
        <v>0</v>
      </c>
      <c r="V11" s="177">
        <v>0</v>
      </c>
      <c r="W11" s="165">
        <f t="shared" si="3"/>
        <v>19673.583999999995</v>
      </c>
      <c r="X11" s="166">
        <f t="shared" si="4"/>
        <v>3.0269239609514543E-2</v>
      </c>
      <c r="Y11" s="175">
        <f>100*0.03175*$A$37</f>
        <v>0</v>
      </c>
      <c r="Z11" s="179">
        <f t="shared" si="2"/>
        <v>-3.0269239609514543E-2</v>
      </c>
      <c r="AA11" s="12"/>
      <c r="AB11" s="12"/>
    </row>
    <row r="12" spans="1:28" x14ac:dyDescent="0.75">
      <c r="A12" t="s">
        <v>112</v>
      </c>
      <c r="B12" s="177">
        <v>0</v>
      </c>
      <c r="C12" s="177">
        <v>0</v>
      </c>
      <c r="D12" s="177">
        <v>0</v>
      </c>
      <c r="E12" s="177">
        <v>0</v>
      </c>
      <c r="F12" s="177">
        <v>0</v>
      </c>
      <c r="G12" s="177">
        <v>0</v>
      </c>
      <c r="H12" s="177">
        <v>0</v>
      </c>
      <c r="I12" s="177">
        <v>0</v>
      </c>
      <c r="J12" s="177">
        <v>0</v>
      </c>
      <c r="K12" s="177">
        <v>0</v>
      </c>
      <c r="L12" s="177">
        <v>0</v>
      </c>
      <c r="M12" s="177">
        <v>0</v>
      </c>
      <c r="N12" s="177">
        <v>6047.2439999999997</v>
      </c>
      <c r="O12" s="177">
        <v>5221.4204</v>
      </c>
      <c r="P12" s="177">
        <v>3811.4523999999997</v>
      </c>
      <c r="Q12" s="177">
        <v>2532.0931999999998</v>
      </c>
      <c r="R12" s="177">
        <v>1288.3696</v>
      </c>
      <c r="S12" s="177">
        <v>568.46719999999993</v>
      </c>
      <c r="T12" s="177">
        <v>204.53719999999998</v>
      </c>
      <c r="U12" s="177">
        <v>0</v>
      </c>
      <c r="V12" s="177">
        <v>0</v>
      </c>
      <c r="W12" s="165">
        <f t="shared" si="3"/>
        <v>19673.583999999995</v>
      </c>
      <c r="X12" s="166">
        <f t="shared" si="4"/>
        <v>3.0269239609514543E-2</v>
      </c>
      <c r="Y12" s="175">
        <f>100*0.03175*$A$37</f>
        <v>0</v>
      </c>
      <c r="Z12" s="179">
        <f t="shared" si="2"/>
        <v>-3.0269239609514543E-2</v>
      </c>
      <c r="AA12" s="12"/>
      <c r="AB12" s="12"/>
    </row>
    <row r="13" spans="1:28" x14ac:dyDescent="0.75">
      <c r="A13" t="s">
        <v>113</v>
      </c>
      <c r="B13" s="177">
        <v>0</v>
      </c>
      <c r="C13" s="177">
        <v>0</v>
      </c>
      <c r="D13" s="177">
        <v>0</v>
      </c>
      <c r="E13" s="177">
        <v>0</v>
      </c>
      <c r="F13" s="177">
        <v>0</v>
      </c>
      <c r="G13" s="177">
        <v>0</v>
      </c>
      <c r="H13" s="177">
        <v>0</v>
      </c>
      <c r="I13" s="177">
        <v>0</v>
      </c>
      <c r="J13" s="177">
        <v>0</v>
      </c>
      <c r="K13" s="177">
        <v>0</v>
      </c>
      <c r="L13" s="177">
        <v>0</v>
      </c>
      <c r="M13" s="177">
        <v>0</v>
      </c>
      <c r="N13" s="177">
        <v>6047.2439999999997</v>
      </c>
      <c r="O13" s="177">
        <v>5221.4204</v>
      </c>
      <c r="P13" s="177">
        <v>3811.4523999999997</v>
      </c>
      <c r="Q13" s="177">
        <v>2532.0931999999998</v>
      </c>
      <c r="R13" s="177">
        <v>1288.3696</v>
      </c>
      <c r="S13" s="177">
        <v>568.46719999999993</v>
      </c>
      <c r="T13" s="177">
        <v>204.53719999999998</v>
      </c>
      <c r="U13" s="177">
        <v>0</v>
      </c>
      <c r="V13" s="177">
        <v>0</v>
      </c>
      <c r="W13" s="165">
        <f t="shared" si="3"/>
        <v>19673.583999999995</v>
      </c>
      <c r="X13" s="166">
        <f t="shared" si="4"/>
        <v>3.0269239609514543E-2</v>
      </c>
      <c r="Y13" s="175">
        <f>100*0.03174*$A$37</f>
        <v>0</v>
      </c>
      <c r="Z13" s="179">
        <f t="shared" si="2"/>
        <v>-3.0269239609514543E-2</v>
      </c>
      <c r="AA13" s="12"/>
      <c r="AB13" s="12"/>
    </row>
    <row r="14" spans="1:28" x14ac:dyDescent="0.75">
      <c r="A14" t="s">
        <v>114</v>
      </c>
      <c r="B14" s="177">
        <v>0</v>
      </c>
      <c r="C14" s="177">
        <v>0</v>
      </c>
      <c r="D14" s="177">
        <v>0</v>
      </c>
      <c r="E14" s="177">
        <v>0</v>
      </c>
      <c r="F14" s="177">
        <v>0</v>
      </c>
      <c r="G14" s="177">
        <v>0</v>
      </c>
      <c r="H14" s="177">
        <v>0</v>
      </c>
      <c r="I14" s="177">
        <v>0</v>
      </c>
      <c r="J14" s="177">
        <v>0</v>
      </c>
      <c r="K14" s="177">
        <v>0</v>
      </c>
      <c r="L14" s="177">
        <v>0</v>
      </c>
      <c r="M14" s="177">
        <v>0</v>
      </c>
      <c r="N14" s="177">
        <v>6047.2439999999997</v>
      </c>
      <c r="O14" s="177">
        <v>5221.4204</v>
      </c>
      <c r="P14" s="177">
        <v>3811.4523999999997</v>
      </c>
      <c r="Q14" s="177">
        <v>2532.0931999999998</v>
      </c>
      <c r="R14" s="177">
        <v>1288.3696</v>
      </c>
      <c r="S14" s="177">
        <v>568.46719999999993</v>
      </c>
      <c r="T14" s="177">
        <v>204.53719999999998</v>
      </c>
      <c r="U14" s="177">
        <v>0</v>
      </c>
      <c r="V14" s="177">
        <v>0</v>
      </c>
      <c r="W14" s="165">
        <f t="shared" si="3"/>
        <v>19673.583999999995</v>
      </c>
      <c r="X14" s="166">
        <f t="shared" si="4"/>
        <v>3.0269239609514543E-2</v>
      </c>
      <c r="Y14" s="175">
        <f>100*0*$A$37</f>
        <v>0</v>
      </c>
      <c r="Z14" s="179">
        <f t="shared" si="2"/>
        <v>-3.0269239609514543E-2</v>
      </c>
      <c r="AA14" s="12"/>
      <c r="AB14" s="12"/>
    </row>
    <row r="15" spans="1:28" x14ac:dyDescent="0.75">
      <c r="A15" t="s">
        <v>115</v>
      </c>
      <c r="B15" s="177">
        <v>0</v>
      </c>
      <c r="C15" s="177">
        <v>0</v>
      </c>
      <c r="D15" s="177">
        <v>0</v>
      </c>
      <c r="E15" s="177">
        <v>0</v>
      </c>
      <c r="F15" s="177">
        <v>0</v>
      </c>
      <c r="G15" s="177">
        <v>0</v>
      </c>
      <c r="H15" s="177">
        <v>0</v>
      </c>
      <c r="I15" s="177">
        <v>0</v>
      </c>
      <c r="J15" s="177">
        <v>0</v>
      </c>
      <c r="K15" s="177">
        <v>0</v>
      </c>
      <c r="L15" s="177">
        <v>0</v>
      </c>
      <c r="M15" s="177">
        <v>0</v>
      </c>
      <c r="N15" s="177">
        <v>6047.2439999999997</v>
      </c>
      <c r="O15" s="177">
        <v>5221.4204</v>
      </c>
      <c r="P15" s="177">
        <v>3811.4523999999997</v>
      </c>
      <c r="Q15" s="177">
        <v>2532.0931999999998</v>
      </c>
      <c r="R15" s="177">
        <v>1288.3696</v>
      </c>
      <c r="S15" s="177">
        <v>568.46719999999993</v>
      </c>
      <c r="T15" s="177">
        <v>204.53719999999998</v>
      </c>
      <c r="U15" s="177">
        <v>0</v>
      </c>
      <c r="V15" s="177">
        <v>0</v>
      </c>
      <c r="W15" s="165">
        <f t="shared" si="3"/>
        <v>19673.583999999995</v>
      </c>
      <c r="X15" s="166">
        <f t="shared" si="4"/>
        <v>3.0269239609514543E-2</v>
      </c>
      <c r="Y15" s="175">
        <f>100*0*$A$37</f>
        <v>0</v>
      </c>
      <c r="Z15" s="179">
        <f t="shared" si="2"/>
        <v>-3.0269239609514543E-2</v>
      </c>
      <c r="AA15" s="12"/>
      <c r="AB15" s="12"/>
    </row>
    <row r="16" spans="1:28" x14ac:dyDescent="0.75">
      <c r="A16" t="s">
        <v>116</v>
      </c>
      <c r="B16" s="177">
        <v>0</v>
      </c>
      <c r="C16" s="177">
        <v>0</v>
      </c>
      <c r="D16" s="177">
        <v>0</v>
      </c>
      <c r="E16" s="177">
        <v>0</v>
      </c>
      <c r="F16" s="177">
        <v>0</v>
      </c>
      <c r="G16" s="177">
        <v>0</v>
      </c>
      <c r="H16" s="177">
        <v>0</v>
      </c>
      <c r="I16" s="177">
        <v>0</v>
      </c>
      <c r="J16" s="177">
        <v>0</v>
      </c>
      <c r="K16" s="177">
        <v>0</v>
      </c>
      <c r="L16" s="177">
        <v>0</v>
      </c>
      <c r="M16" s="177">
        <v>0</v>
      </c>
      <c r="N16" s="177">
        <v>6047.2439999999997</v>
      </c>
      <c r="O16" s="177">
        <v>5221.4204</v>
      </c>
      <c r="P16" s="177">
        <v>3811.4523999999997</v>
      </c>
      <c r="Q16" s="177">
        <v>2532.0931999999998</v>
      </c>
      <c r="R16" s="177">
        <v>1288.3696</v>
      </c>
      <c r="S16" s="177">
        <v>568.46719999999993</v>
      </c>
      <c r="T16" s="177">
        <v>204.53719999999998</v>
      </c>
      <c r="U16" s="177">
        <v>0</v>
      </c>
      <c r="V16" s="177">
        <v>0</v>
      </c>
      <c r="W16" s="165">
        <f t="shared" si="3"/>
        <v>19673.583999999995</v>
      </c>
      <c r="X16" s="166">
        <f t="shared" si="4"/>
        <v>3.0269239609514543E-2</v>
      </c>
      <c r="Y16" s="175">
        <f>100*0*$A$37</f>
        <v>0</v>
      </c>
      <c r="Z16" s="179">
        <f t="shared" si="2"/>
        <v>-3.0269239609514543E-2</v>
      </c>
      <c r="AA16" s="12"/>
      <c r="AB16" s="12"/>
    </row>
    <row r="17" spans="1:28" x14ac:dyDescent="0.75">
      <c r="A17" t="s">
        <v>117</v>
      </c>
      <c r="B17" s="177">
        <v>0</v>
      </c>
      <c r="C17" s="177">
        <v>0</v>
      </c>
      <c r="D17" s="177">
        <v>0</v>
      </c>
      <c r="E17" s="177">
        <v>0</v>
      </c>
      <c r="F17" s="177">
        <v>0</v>
      </c>
      <c r="G17" s="177">
        <v>0</v>
      </c>
      <c r="H17" s="177">
        <v>0</v>
      </c>
      <c r="I17" s="177">
        <v>0</v>
      </c>
      <c r="J17" s="177">
        <v>0</v>
      </c>
      <c r="K17" s="177">
        <v>0</v>
      </c>
      <c r="L17" s="177">
        <v>0</v>
      </c>
      <c r="M17" s="177">
        <v>0</v>
      </c>
      <c r="N17" s="177">
        <v>6047.2439999999997</v>
      </c>
      <c r="O17" s="177">
        <v>5221.4204</v>
      </c>
      <c r="P17" s="177">
        <v>3811.4523999999997</v>
      </c>
      <c r="Q17" s="177">
        <v>2532.0931999999998</v>
      </c>
      <c r="R17" s="177">
        <v>1288.3696</v>
      </c>
      <c r="S17" s="177">
        <v>568.46719999999993</v>
      </c>
      <c r="T17" s="177">
        <v>204.53719999999998</v>
      </c>
      <c r="U17" s="177">
        <v>0</v>
      </c>
      <c r="V17" s="177">
        <v>0</v>
      </c>
      <c r="W17" s="165">
        <f t="shared" si="3"/>
        <v>19673.583999999995</v>
      </c>
      <c r="X17" s="166">
        <f t="shared" si="4"/>
        <v>3.0269239609514543E-2</v>
      </c>
      <c r="Y17" s="175">
        <f>100*0*$A$37</f>
        <v>0</v>
      </c>
      <c r="Z17" s="179">
        <f t="shared" si="2"/>
        <v>-3.0269239609514543E-2</v>
      </c>
      <c r="AA17" s="12"/>
      <c r="AB17" s="12"/>
    </row>
    <row r="18" spans="1:28" x14ac:dyDescent="0.75">
      <c r="A18" t="s">
        <v>177</v>
      </c>
      <c r="B18" s="177">
        <v>0</v>
      </c>
      <c r="C18" s="177">
        <v>0</v>
      </c>
      <c r="D18" s="177">
        <v>0</v>
      </c>
      <c r="E18" s="177">
        <v>0</v>
      </c>
      <c r="F18" s="177">
        <v>0</v>
      </c>
      <c r="G18" s="177">
        <v>0</v>
      </c>
      <c r="H18" s="177">
        <v>0</v>
      </c>
      <c r="I18" s="177">
        <v>0</v>
      </c>
      <c r="J18" s="177">
        <v>0</v>
      </c>
      <c r="K18" s="177">
        <v>0</v>
      </c>
      <c r="L18" s="177">
        <v>0</v>
      </c>
      <c r="M18" s="177">
        <v>0</v>
      </c>
      <c r="N18" s="177">
        <v>0</v>
      </c>
      <c r="O18" s="177">
        <v>0</v>
      </c>
      <c r="P18" s="177">
        <v>0</v>
      </c>
      <c r="Q18" s="177">
        <v>0</v>
      </c>
      <c r="R18" s="177">
        <v>0</v>
      </c>
      <c r="S18" s="177">
        <v>0</v>
      </c>
      <c r="T18" s="177">
        <v>0</v>
      </c>
      <c r="U18" s="177">
        <v>0</v>
      </c>
      <c r="V18" s="177">
        <v>0</v>
      </c>
      <c r="W18" s="165">
        <f t="shared" si="3"/>
        <v>0</v>
      </c>
      <c r="X18" s="166">
        <f t="shared" si="4"/>
        <v>0</v>
      </c>
      <c r="Y18" s="176">
        <v>0</v>
      </c>
      <c r="Z18" s="179">
        <f t="shared" si="2"/>
        <v>0</v>
      </c>
      <c r="AA18" s="12"/>
      <c r="AB18" s="12"/>
    </row>
    <row r="19" spans="1:28" x14ac:dyDescent="0.75">
      <c r="A19" t="s">
        <v>178</v>
      </c>
      <c r="B19" s="177">
        <v>0</v>
      </c>
      <c r="C19" s="177">
        <v>0</v>
      </c>
      <c r="D19" s="177">
        <v>0</v>
      </c>
      <c r="E19" s="177">
        <v>0</v>
      </c>
      <c r="F19" s="177">
        <v>0</v>
      </c>
      <c r="G19" s="177">
        <v>0</v>
      </c>
      <c r="H19" s="177">
        <v>0</v>
      </c>
      <c r="I19" s="177">
        <v>0</v>
      </c>
      <c r="J19" s="177">
        <v>0</v>
      </c>
      <c r="K19" s="177">
        <v>0</v>
      </c>
      <c r="L19" s="177">
        <v>0</v>
      </c>
      <c r="M19" s="177">
        <v>0</v>
      </c>
      <c r="N19" s="177">
        <v>0</v>
      </c>
      <c r="O19" s="177">
        <v>0</v>
      </c>
      <c r="P19" s="177">
        <v>0</v>
      </c>
      <c r="Q19" s="177">
        <v>0</v>
      </c>
      <c r="R19" s="177">
        <v>0</v>
      </c>
      <c r="S19" s="177">
        <v>0</v>
      </c>
      <c r="T19" s="177">
        <v>0</v>
      </c>
      <c r="U19" s="177">
        <v>0</v>
      </c>
      <c r="V19" s="177">
        <v>0</v>
      </c>
      <c r="W19" s="165">
        <f t="shared" si="3"/>
        <v>0</v>
      </c>
      <c r="X19" s="166">
        <f t="shared" si="4"/>
        <v>0</v>
      </c>
      <c r="Y19" s="176">
        <v>0</v>
      </c>
      <c r="Z19" s="179">
        <f t="shared" si="2"/>
        <v>0</v>
      </c>
      <c r="AA19" s="12"/>
      <c r="AB19" s="12"/>
    </row>
    <row r="20" spans="1:28" x14ac:dyDescent="0.75">
      <c r="A20" t="s">
        <v>179</v>
      </c>
      <c r="B20" s="177">
        <v>0</v>
      </c>
      <c r="C20" s="177">
        <v>0</v>
      </c>
      <c r="D20" s="177">
        <v>0</v>
      </c>
      <c r="E20" s="177">
        <v>0</v>
      </c>
      <c r="F20" s="177">
        <v>0</v>
      </c>
      <c r="G20" s="177">
        <v>0</v>
      </c>
      <c r="H20" s="177">
        <v>0</v>
      </c>
      <c r="I20" s="177">
        <v>0</v>
      </c>
      <c r="J20" s="177">
        <v>0</v>
      </c>
      <c r="K20" s="177">
        <v>0</v>
      </c>
      <c r="L20" s="177">
        <v>0</v>
      </c>
      <c r="M20" s="177">
        <v>0</v>
      </c>
      <c r="N20" s="177">
        <v>0</v>
      </c>
      <c r="O20" s="177">
        <v>0</v>
      </c>
      <c r="P20" s="177">
        <v>0</v>
      </c>
      <c r="Q20" s="177">
        <v>0</v>
      </c>
      <c r="R20" s="177">
        <v>0</v>
      </c>
      <c r="S20" s="177">
        <v>0</v>
      </c>
      <c r="T20" s="177">
        <v>0</v>
      </c>
      <c r="U20" s="177">
        <v>0</v>
      </c>
      <c r="V20" s="177">
        <v>0</v>
      </c>
      <c r="W20" s="165">
        <f t="shared" si="3"/>
        <v>0</v>
      </c>
      <c r="X20" s="166">
        <f t="shared" si="4"/>
        <v>0</v>
      </c>
      <c r="Y20" s="176">
        <v>0</v>
      </c>
      <c r="Z20" s="179">
        <f t="shared" si="2"/>
        <v>0</v>
      </c>
      <c r="AA20" s="12"/>
      <c r="AB20" s="12"/>
    </row>
    <row r="21" spans="1:28" x14ac:dyDescent="0.75">
      <c r="A21" t="s">
        <v>180</v>
      </c>
      <c r="B21" s="177">
        <v>0</v>
      </c>
      <c r="C21" s="177">
        <v>0</v>
      </c>
      <c r="D21" s="177">
        <v>0</v>
      </c>
      <c r="E21" s="177">
        <v>0</v>
      </c>
      <c r="F21" s="177">
        <v>0</v>
      </c>
      <c r="G21" s="177">
        <v>0</v>
      </c>
      <c r="H21" s="177">
        <v>0</v>
      </c>
      <c r="I21" s="177">
        <v>0</v>
      </c>
      <c r="J21" s="177">
        <v>0</v>
      </c>
      <c r="K21" s="177">
        <v>0</v>
      </c>
      <c r="L21" s="177">
        <v>0</v>
      </c>
      <c r="M21" s="177">
        <v>0</v>
      </c>
      <c r="N21" s="177">
        <v>0</v>
      </c>
      <c r="O21" s="177">
        <v>0</v>
      </c>
      <c r="P21" s="177">
        <v>0</v>
      </c>
      <c r="Q21" s="177">
        <v>0</v>
      </c>
      <c r="R21" s="177">
        <v>0</v>
      </c>
      <c r="S21" s="177">
        <v>0</v>
      </c>
      <c r="T21" s="177">
        <v>0</v>
      </c>
      <c r="U21" s="177">
        <v>0</v>
      </c>
      <c r="V21" s="177">
        <v>0</v>
      </c>
      <c r="W21" s="165">
        <f t="shared" si="3"/>
        <v>0</v>
      </c>
      <c r="X21" s="166">
        <f t="shared" si="4"/>
        <v>0</v>
      </c>
      <c r="Y21" s="176">
        <v>0</v>
      </c>
      <c r="Z21" s="179">
        <f t="shared" si="2"/>
        <v>0</v>
      </c>
      <c r="AA21" s="12"/>
      <c r="AB21" s="12"/>
    </row>
    <row r="22" spans="1:28" x14ac:dyDescent="0.75">
      <c r="A22" t="s">
        <v>181</v>
      </c>
      <c r="B22" s="177">
        <v>0</v>
      </c>
      <c r="C22" s="177">
        <v>0</v>
      </c>
      <c r="D22" s="177">
        <v>0</v>
      </c>
      <c r="E22" s="177">
        <v>0</v>
      </c>
      <c r="F22" s="177">
        <v>0</v>
      </c>
      <c r="G22" s="177">
        <v>0</v>
      </c>
      <c r="H22" s="177">
        <v>0</v>
      </c>
      <c r="I22" s="177">
        <v>0</v>
      </c>
      <c r="J22" s="177">
        <v>0</v>
      </c>
      <c r="K22" s="177">
        <v>0</v>
      </c>
      <c r="L22" s="177">
        <v>0</v>
      </c>
      <c r="M22" s="177">
        <v>0</v>
      </c>
      <c r="N22" s="177">
        <v>0</v>
      </c>
      <c r="O22" s="177">
        <v>0</v>
      </c>
      <c r="P22" s="177">
        <v>0</v>
      </c>
      <c r="Q22" s="177">
        <v>0</v>
      </c>
      <c r="R22" s="177">
        <v>0</v>
      </c>
      <c r="S22" s="177">
        <v>0</v>
      </c>
      <c r="T22" s="177">
        <v>0</v>
      </c>
      <c r="U22" s="177">
        <v>0</v>
      </c>
      <c r="V22" s="177">
        <v>0</v>
      </c>
      <c r="W22" s="165">
        <f t="shared" si="3"/>
        <v>0</v>
      </c>
      <c r="X22" s="166">
        <f t="shared" si="4"/>
        <v>0</v>
      </c>
      <c r="Y22" s="176">
        <v>0</v>
      </c>
      <c r="Z22" s="179">
        <f t="shared" si="2"/>
        <v>0</v>
      </c>
      <c r="AA22" s="12"/>
      <c r="AB22" s="12"/>
    </row>
    <row r="23" spans="1:28" x14ac:dyDescent="0.75">
      <c r="A23" t="s">
        <v>182</v>
      </c>
      <c r="B23" s="177">
        <v>0</v>
      </c>
      <c r="C23" s="177">
        <v>0</v>
      </c>
      <c r="D23" s="177">
        <v>0</v>
      </c>
      <c r="E23" s="177">
        <v>0</v>
      </c>
      <c r="F23" s="177">
        <v>0</v>
      </c>
      <c r="G23" s="177">
        <v>0</v>
      </c>
      <c r="H23" s="177">
        <v>0</v>
      </c>
      <c r="I23" s="177">
        <v>0</v>
      </c>
      <c r="J23" s="177">
        <v>0</v>
      </c>
      <c r="K23" s="177">
        <v>0</v>
      </c>
      <c r="L23" s="177">
        <v>0</v>
      </c>
      <c r="M23" s="177">
        <v>0</v>
      </c>
      <c r="N23" s="177">
        <v>0</v>
      </c>
      <c r="O23" s="177">
        <v>0</v>
      </c>
      <c r="P23" s="177">
        <v>0</v>
      </c>
      <c r="Q23" s="177">
        <v>0</v>
      </c>
      <c r="R23" s="177">
        <v>0</v>
      </c>
      <c r="S23" s="177">
        <v>0</v>
      </c>
      <c r="T23" s="177">
        <v>0</v>
      </c>
      <c r="U23" s="177">
        <v>0</v>
      </c>
      <c r="V23" s="177">
        <v>0</v>
      </c>
      <c r="W23" s="165">
        <f t="shared" si="3"/>
        <v>0</v>
      </c>
      <c r="X23" s="166">
        <f t="shared" si="4"/>
        <v>0</v>
      </c>
      <c r="Y23" s="176">
        <v>0</v>
      </c>
      <c r="Z23" s="179">
        <f t="shared" si="2"/>
        <v>0</v>
      </c>
      <c r="AA23" s="12"/>
      <c r="AB23" s="12"/>
    </row>
    <row r="24" spans="1:28" x14ac:dyDescent="0.75">
      <c r="A24" t="s">
        <v>183</v>
      </c>
      <c r="B24" s="177">
        <v>0</v>
      </c>
      <c r="C24" s="177">
        <v>0</v>
      </c>
      <c r="D24" s="177">
        <v>0</v>
      </c>
      <c r="E24" s="177">
        <v>0</v>
      </c>
      <c r="F24" s="177">
        <v>0</v>
      </c>
      <c r="G24" s="177">
        <v>0</v>
      </c>
      <c r="H24" s="177">
        <v>0</v>
      </c>
      <c r="I24" s="177">
        <v>0</v>
      </c>
      <c r="J24" s="177">
        <v>0</v>
      </c>
      <c r="K24" s="177">
        <v>0</v>
      </c>
      <c r="L24" s="177">
        <v>0</v>
      </c>
      <c r="M24" s="177">
        <v>0</v>
      </c>
      <c r="N24" s="177">
        <v>0</v>
      </c>
      <c r="O24" s="177">
        <v>0</v>
      </c>
      <c r="P24" s="177">
        <v>0</v>
      </c>
      <c r="Q24" s="177">
        <v>0</v>
      </c>
      <c r="R24" s="177">
        <v>0</v>
      </c>
      <c r="S24" s="177">
        <v>0</v>
      </c>
      <c r="T24" s="177">
        <v>0</v>
      </c>
      <c r="U24" s="177">
        <v>0</v>
      </c>
      <c r="V24" s="177">
        <v>0</v>
      </c>
      <c r="W24" s="165">
        <f t="shared" si="3"/>
        <v>0</v>
      </c>
      <c r="X24" s="166">
        <f t="shared" si="4"/>
        <v>0</v>
      </c>
      <c r="Y24" s="176">
        <v>0</v>
      </c>
      <c r="Z24" s="179">
        <f t="shared" si="2"/>
        <v>0</v>
      </c>
      <c r="AA24" s="12"/>
      <c r="AB24" s="12"/>
    </row>
    <row r="25" spans="1:28" x14ac:dyDescent="0.75">
      <c r="A25" t="s">
        <v>184</v>
      </c>
      <c r="B25" s="177">
        <v>0</v>
      </c>
      <c r="C25" s="177">
        <v>0</v>
      </c>
      <c r="D25" s="177">
        <v>0</v>
      </c>
      <c r="E25" s="177">
        <v>0</v>
      </c>
      <c r="F25" s="177">
        <v>0</v>
      </c>
      <c r="G25" s="177">
        <v>0</v>
      </c>
      <c r="H25" s="177">
        <v>0</v>
      </c>
      <c r="I25" s="177">
        <v>0</v>
      </c>
      <c r="J25" s="177">
        <v>0</v>
      </c>
      <c r="K25" s="177">
        <v>0</v>
      </c>
      <c r="L25" s="177">
        <v>0</v>
      </c>
      <c r="M25" s="177">
        <v>0</v>
      </c>
      <c r="N25" s="177">
        <v>0</v>
      </c>
      <c r="O25" s="177">
        <v>0</v>
      </c>
      <c r="P25" s="177">
        <v>0</v>
      </c>
      <c r="Q25" s="177">
        <v>0</v>
      </c>
      <c r="R25" s="177">
        <v>0</v>
      </c>
      <c r="S25" s="177">
        <v>0</v>
      </c>
      <c r="T25" s="177">
        <v>0</v>
      </c>
      <c r="U25" s="177">
        <v>0</v>
      </c>
      <c r="V25" s="177">
        <v>0</v>
      </c>
      <c r="W25" s="165">
        <f t="shared" si="3"/>
        <v>0</v>
      </c>
      <c r="X25" s="166">
        <f t="shared" si="4"/>
        <v>0</v>
      </c>
      <c r="Y25" s="176">
        <v>0</v>
      </c>
      <c r="Z25" s="179">
        <f t="shared" si="2"/>
        <v>0</v>
      </c>
      <c r="AA25" s="12"/>
      <c r="AB25" s="12"/>
    </row>
    <row r="26" spans="1:28" x14ac:dyDescent="0.75">
      <c r="A26" t="s">
        <v>123</v>
      </c>
      <c r="B26" s="177">
        <v>0</v>
      </c>
      <c r="C26" s="177">
        <v>0</v>
      </c>
      <c r="D26" s="177">
        <v>0</v>
      </c>
      <c r="E26" s="177">
        <v>0</v>
      </c>
      <c r="F26" s="177">
        <v>0</v>
      </c>
      <c r="G26" s="177">
        <v>0</v>
      </c>
      <c r="H26" s="177">
        <v>0</v>
      </c>
      <c r="I26" s="177">
        <v>0</v>
      </c>
      <c r="J26" s="177">
        <v>0</v>
      </c>
      <c r="K26" s="177">
        <v>0</v>
      </c>
      <c r="L26" s="177">
        <v>0</v>
      </c>
      <c r="M26" s="177">
        <v>0</v>
      </c>
      <c r="N26" s="177">
        <v>0</v>
      </c>
      <c r="O26" s="177">
        <v>0</v>
      </c>
      <c r="P26" s="177">
        <v>0</v>
      </c>
      <c r="Q26" s="177">
        <v>0</v>
      </c>
      <c r="R26" s="177">
        <v>0</v>
      </c>
      <c r="S26" s="177">
        <v>0</v>
      </c>
      <c r="T26" s="177">
        <v>0</v>
      </c>
      <c r="U26" s="177">
        <v>0</v>
      </c>
      <c r="V26" s="177">
        <v>0</v>
      </c>
      <c r="W26" s="165">
        <f t="shared" si="3"/>
        <v>0</v>
      </c>
      <c r="X26" s="166">
        <f t="shared" si="4"/>
        <v>0</v>
      </c>
      <c r="Y26" s="176">
        <v>0</v>
      </c>
      <c r="Z26" s="179">
        <f t="shared" si="2"/>
        <v>0</v>
      </c>
      <c r="AA26" s="12"/>
      <c r="AB26" s="12"/>
    </row>
    <row r="27" spans="1:28" x14ac:dyDescent="0.75">
      <c r="A27" t="s">
        <v>124</v>
      </c>
      <c r="B27" s="177">
        <v>0</v>
      </c>
      <c r="C27" s="177">
        <v>0</v>
      </c>
      <c r="D27" s="177">
        <v>0</v>
      </c>
      <c r="E27" s="177">
        <v>0</v>
      </c>
      <c r="F27" s="177">
        <v>0</v>
      </c>
      <c r="G27" s="177">
        <v>0</v>
      </c>
      <c r="H27" s="177">
        <v>0</v>
      </c>
      <c r="I27" s="177">
        <v>0</v>
      </c>
      <c r="J27" s="177">
        <v>0</v>
      </c>
      <c r="K27" s="177">
        <v>0</v>
      </c>
      <c r="L27" s="177">
        <v>0</v>
      </c>
      <c r="M27" s="177">
        <v>0</v>
      </c>
      <c r="N27" s="177">
        <v>0</v>
      </c>
      <c r="O27" s="177">
        <v>0</v>
      </c>
      <c r="P27" s="177">
        <v>0</v>
      </c>
      <c r="Q27" s="177">
        <v>0</v>
      </c>
      <c r="R27" s="177">
        <v>0</v>
      </c>
      <c r="S27" s="177">
        <v>0</v>
      </c>
      <c r="T27" s="177">
        <v>0</v>
      </c>
      <c r="U27" s="177">
        <v>0</v>
      </c>
      <c r="V27" s="177">
        <v>0</v>
      </c>
      <c r="W27" s="165">
        <f t="shared" si="3"/>
        <v>0</v>
      </c>
      <c r="X27" s="166">
        <f t="shared" si="4"/>
        <v>0</v>
      </c>
      <c r="Y27" s="176">
        <v>0</v>
      </c>
      <c r="Z27" s="179">
        <f t="shared" si="2"/>
        <v>0</v>
      </c>
      <c r="AA27" s="12"/>
      <c r="AB27" s="12"/>
    </row>
    <row r="28" spans="1:28" x14ac:dyDescent="0.75">
      <c r="A28" t="s">
        <v>125</v>
      </c>
      <c r="B28" s="177">
        <v>0</v>
      </c>
      <c r="C28" s="177">
        <v>0</v>
      </c>
      <c r="D28" s="177">
        <v>0</v>
      </c>
      <c r="E28" s="177">
        <v>0</v>
      </c>
      <c r="F28" s="177">
        <v>0</v>
      </c>
      <c r="G28" s="177">
        <v>0</v>
      </c>
      <c r="H28" s="177">
        <v>0</v>
      </c>
      <c r="I28" s="177">
        <v>0</v>
      </c>
      <c r="J28" s="177">
        <v>0</v>
      </c>
      <c r="K28" s="177">
        <v>0</v>
      </c>
      <c r="L28" s="177">
        <v>0</v>
      </c>
      <c r="M28" s="177">
        <v>0</v>
      </c>
      <c r="N28" s="177">
        <v>0</v>
      </c>
      <c r="O28" s="177">
        <v>0</v>
      </c>
      <c r="P28" s="177">
        <v>0</v>
      </c>
      <c r="Q28" s="177">
        <v>0</v>
      </c>
      <c r="R28" s="177">
        <v>0</v>
      </c>
      <c r="S28" s="177">
        <v>0</v>
      </c>
      <c r="T28" s="177">
        <v>0</v>
      </c>
      <c r="U28" s="177">
        <v>0</v>
      </c>
      <c r="V28" s="177">
        <v>0</v>
      </c>
      <c r="W28" s="165">
        <f t="shared" si="3"/>
        <v>0</v>
      </c>
      <c r="X28" s="166">
        <f t="shared" si="4"/>
        <v>0</v>
      </c>
      <c r="Y28" s="176">
        <v>0</v>
      </c>
      <c r="Z28" s="179">
        <f t="shared" si="2"/>
        <v>0</v>
      </c>
      <c r="AA28" s="12"/>
      <c r="AB28" s="12"/>
    </row>
    <row r="29" spans="1:28" x14ac:dyDescent="0.75">
      <c r="A29" t="s">
        <v>126</v>
      </c>
      <c r="B29" s="177">
        <v>0</v>
      </c>
      <c r="C29" s="177">
        <v>0</v>
      </c>
      <c r="D29" s="177">
        <v>0</v>
      </c>
      <c r="E29" s="177">
        <v>0</v>
      </c>
      <c r="F29" s="177">
        <v>0</v>
      </c>
      <c r="G29" s="177">
        <v>0</v>
      </c>
      <c r="H29" s="177">
        <v>0</v>
      </c>
      <c r="I29" s="177">
        <v>0</v>
      </c>
      <c r="J29" s="177">
        <v>0</v>
      </c>
      <c r="K29" s="177">
        <v>0</v>
      </c>
      <c r="L29" s="177">
        <v>0</v>
      </c>
      <c r="M29" s="177">
        <v>0</v>
      </c>
      <c r="N29" s="177">
        <v>0</v>
      </c>
      <c r="O29" s="177">
        <v>0</v>
      </c>
      <c r="P29" s="177">
        <v>0</v>
      </c>
      <c r="Q29" s="177">
        <v>0</v>
      </c>
      <c r="R29" s="177">
        <v>0</v>
      </c>
      <c r="S29" s="177">
        <v>0</v>
      </c>
      <c r="T29" s="177">
        <v>0</v>
      </c>
      <c r="U29" s="177">
        <v>0</v>
      </c>
      <c r="V29" s="177">
        <v>0</v>
      </c>
      <c r="W29" s="165">
        <f t="shared" si="3"/>
        <v>0</v>
      </c>
      <c r="X29" s="166">
        <f t="shared" si="4"/>
        <v>0</v>
      </c>
      <c r="Y29" s="176">
        <v>0</v>
      </c>
      <c r="Z29" s="179">
        <f t="shared" si="2"/>
        <v>0</v>
      </c>
      <c r="AA29" s="12"/>
      <c r="AB29" s="12"/>
    </row>
    <row r="30" spans="1:28" x14ac:dyDescent="0.75">
      <c r="A30" t="s">
        <v>127</v>
      </c>
      <c r="B30" s="177">
        <v>0</v>
      </c>
      <c r="C30" s="177">
        <v>0</v>
      </c>
      <c r="D30" s="177">
        <v>0</v>
      </c>
      <c r="E30" s="177">
        <v>0</v>
      </c>
      <c r="F30" s="177">
        <v>0</v>
      </c>
      <c r="G30" s="177">
        <v>0</v>
      </c>
      <c r="H30" s="177">
        <v>0</v>
      </c>
      <c r="I30" s="177">
        <v>0</v>
      </c>
      <c r="J30" s="177">
        <v>0</v>
      </c>
      <c r="K30" s="177">
        <v>0</v>
      </c>
      <c r="L30" s="177">
        <v>0</v>
      </c>
      <c r="M30" s="177">
        <v>0</v>
      </c>
      <c r="N30" s="177">
        <v>0</v>
      </c>
      <c r="O30" s="177">
        <v>0</v>
      </c>
      <c r="P30" s="177">
        <v>0</v>
      </c>
      <c r="Q30" s="177">
        <v>0</v>
      </c>
      <c r="R30" s="177">
        <v>0</v>
      </c>
      <c r="S30" s="177">
        <v>0</v>
      </c>
      <c r="T30" s="177">
        <v>0</v>
      </c>
      <c r="U30" s="177">
        <v>0</v>
      </c>
      <c r="V30" s="177">
        <v>0</v>
      </c>
      <c r="W30" s="165">
        <f t="shared" si="3"/>
        <v>0</v>
      </c>
      <c r="X30" s="166">
        <f t="shared" si="4"/>
        <v>0</v>
      </c>
      <c r="Y30" s="176">
        <v>0</v>
      </c>
      <c r="Z30" s="179">
        <f t="shared" si="2"/>
        <v>0</v>
      </c>
      <c r="AA30" s="12"/>
      <c r="AB30" s="12"/>
    </row>
    <row r="31" spans="1:28" x14ac:dyDescent="0.75">
      <c r="A31" t="s">
        <v>185</v>
      </c>
      <c r="B31" s="177">
        <v>0</v>
      </c>
      <c r="C31" s="177">
        <v>0</v>
      </c>
      <c r="D31" s="177">
        <v>0</v>
      </c>
      <c r="E31" s="177">
        <v>0</v>
      </c>
      <c r="F31" s="177">
        <v>0</v>
      </c>
      <c r="G31" s="177">
        <v>0</v>
      </c>
      <c r="H31" s="177">
        <v>0</v>
      </c>
      <c r="I31" s="177">
        <v>0</v>
      </c>
      <c r="J31" s="177">
        <v>0</v>
      </c>
      <c r="K31" s="177">
        <v>0</v>
      </c>
      <c r="L31" s="177">
        <v>0</v>
      </c>
      <c r="M31" s="177">
        <v>0</v>
      </c>
      <c r="N31" s="177">
        <v>0</v>
      </c>
      <c r="O31" s="177">
        <v>0</v>
      </c>
      <c r="P31" s="177">
        <v>0</v>
      </c>
      <c r="Q31" s="177">
        <v>0</v>
      </c>
      <c r="R31" s="177">
        <v>0</v>
      </c>
      <c r="S31" s="177">
        <v>0</v>
      </c>
      <c r="T31" s="177">
        <v>0</v>
      </c>
      <c r="U31" s="177">
        <v>0</v>
      </c>
      <c r="V31" s="177">
        <v>0</v>
      </c>
      <c r="W31" s="165">
        <f t="shared" si="3"/>
        <v>0</v>
      </c>
      <c r="X31" s="166">
        <f t="shared" si="4"/>
        <v>0</v>
      </c>
      <c r="Y31" s="176">
        <v>0</v>
      </c>
      <c r="Z31" s="179">
        <f t="shared" si="2"/>
        <v>0</v>
      </c>
      <c r="AA31" s="12"/>
      <c r="AB31" s="12"/>
    </row>
    <row r="32" spans="1:28" x14ac:dyDescent="0.75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1:28" x14ac:dyDescent="0.75">
      <c r="A33" t="s">
        <v>461</v>
      </c>
      <c r="B33" s="214">
        <v>1.47E-2</v>
      </c>
      <c r="C33" s="214">
        <v>1.47E-2</v>
      </c>
      <c r="D33" s="214">
        <v>1.4199999999999999E-2</v>
      </c>
      <c r="E33" s="214">
        <v>1.4199999999999999E-2</v>
      </c>
      <c r="F33" s="214">
        <v>2.2799999999999997E-2</v>
      </c>
      <c r="G33" s="214">
        <v>2.2799999999999997E-2</v>
      </c>
      <c r="H33" s="214">
        <v>2.5600000000000001E-2</v>
      </c>
      <c r="I33" s="214">
        <v>2.5600000000000001E-2</v>
      </c>
      <c r="J33" s="214">
        <v>3.1E-2</v>
      </c>
      <c r="K33" s="214">
        <v>3.1E-2</v>
      </c>
      <c r="L33" s="214">
        <v>3.3599999999999998E-2</v>
      </c>
      <c r="M33" s="214">
        <v>3.3599999999999998E-2</v>
      </c>
      <c r="N33" s="214">
        <v>3.3599999999999998E-2</v>
      </c>
      <c r="O33" s="214">
        <v>3.3599999999999998E-2</v>
      </c>
      <c r="P33" s="214">
        <v>3.3599999999999998E-2</v>
      </c>
      <c r="Q33" s="214">
        <v>3.3599999999999998E-2</v>
      </c>
      <c r="R33" s="214">
        <v>3.3599999999999998E-2</v>
      </c>
      <c r="S33" s="214">
        <v>3.3599999999999998E-2</v>
      </c>
      <c r="T33" s="214">
        <v>3.3599999999999998E-2</v>
      </c>
      <c r="U33" s="214"/>
      <c r="V33" s="214"/>
      <c r="W33" s="12"/>
      <c r="X33" s="12"/>
      <c r="Y33" s="12"/>
      <c r="Z33" s="12"/>
      <c r="AA33" s="12"/>
      <c r="AB33" s="12"/>
    </row>
    <row r="34" spans="1:28" x14ac:dyDescent="0.75">
      <c r="A34" t="s">
        <v>460</v>
      </c>
      <c r="B34" s="12">
        <f>100*SUM(B6:B13)/B3</f>
        <v>1.4699999999999998</v>
      </c>
      <c r="C34" s="12">
        <f t="shared" ref="C34:V34" si="5">100*SUM(C6:C13)/C3</f>
        <v>1.4700000000000002</v>
      </c>
      <c r="D34" s="12">
        <f t="shared" si="5"/>
        <v>1.42</v>
      </c>
      <c r="E34" s="12">
        <f t="shared" si="5"/>
        <v>1.42</v>
      </c>
      <c r="F34" s="12">
        <f t="shared" si="5"/>
        <v>2.2799999999999998</v>
      </c>
      <c r="G34" s="12">
        <f t="shared" si="5"/>
        <v>2.2799999999999994</v>
      </c>
      <c r="H34" s="12">
        <f t="shared" si="5"/>
        <v>2.5600000000000005</v>
      </c>
      <c r="I34" s="12">
        <f t="shared" si="5"/>
        <v>2.56</v>
      </c>
      <c r="J34" s="12">
        <f t="shared" si="5"/>
        <v>3.1</v>
      </c>
      <c r="K34" s="12">
        <f t="shared" si="5"/>
        <v>3.1</v>
      </c>
      <c r="L34" s="12">
        <f t="shared" si="5"/>
        <v>3.36</v>
      </c>
      <c r="M34" s="12">
        <f t="shared" si="5"/>
        <v>3.3599999999999994</v>
      </c>
      <c r="N34" s="12">
        <f t="shared" si="5"/>
        <v>2.2400000000000002</v>
      </c>
      <c r="O34" s="12">
        <f t="shared" si="5"/>
        <v>2.2399999999999998</v>
      </c>
      <c r="P34" s="12">
        <f t="shared" si="5"/>
        <v>2.2399999999999998</v>
      </c>
      <c r="Q34" s="12">
        <f t="shared" si="5"/>
        <v>2.2399999999999998</v>
      </c>
      <c r="R34" s="12">
        <f t="shared" si="5"/>
        <v>2.2399999999999998</v>
      </c>
      <c r="S34" s="12">
        <f t="shared" si="5"/>
        <v>2.2399999999999998</v>
      </c>
      <c r="T34" s="12">
        <f t="shared" si="5"/>
        <v>2.2399999999999998</v>
      </c>
      <c r="U34" s="12">
        <f t="shared" si="5"/>
        <v>0</v>
      </c>
      <c r="V34" s="12">
        <f t="shared" si="5"/>
        <v>0</v>
      </c>
      <c r="W34" s="12"/>
      <c r="X34" s="12"/>
      <c r="Y34" s="173"/>
      <c r="Z34" s="12"/>
      <c r="AA34" s="12"/>
      <c r="AB34" s="12"/>
    </row>
    <row r="35" spans="1:28" x14ac:dyDescent="0.75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73"/>
      <c r="Z35" s="12"/>
      <c r="AA35" s="12"/>
      <c r="AB35" s="12"/>
    </row>
    <row r="48" spans="1:28" x14ac:dyDescent="0.75"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</row>
    <row r="49" spans="2:22" x14ac:dyDescent="0.75"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</row>
    <row r="50" spans="2:22" x14ac:dyDescent="0.75"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</row>
    <row r="51" spans="2:22" x14ac:dyDescent="0.75"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</row>
    <row r="52" spans="2:22" x14ac:dyDescent="0.75"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</row>
    <row r="53" spans="2:22" x14ac:dyDescent="0.75"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</row>
    <row r="54" spans="2:22" x14ac:dyDescent="0.75"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</row>
    <row r="55" spans="2:22" x14ac:dyDescent="0.75"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</row>
  </sheetData>
  <conditionalFormatting sqref="AA18:AA21">
    <cfRule type="colorScale" priority="2">
      <colorScale>
        <cfvo type="min"/>
        <cfvo type="max"/>
        <color rgb="FF00B050"/>
        <color rgb="FF00B0F0"/>
      </colorScale>
    </cfRule>
  </conditionalFormatting>
  <conditionalFormatting sqref="AA5:AA17 AA22:AA31">
    <cfRule type="colorScale" priority="3">
      <colorScale>
        <cfvo type="min"/>
        <cfvo type="max"/>
        <color rgb="FF00B050"/>
        <color rgb="FF00B0F0"/>
      </colorScale>
    </cfRule>
  </conditionalFormatting>
  <conditionalFormatting sqref="Z5:Z31 B2:W2">
    <cfRule type="colorScale" priority="1">
      <colorScale>
        <cfvo type="min"/>
        <cfvo type="max"/>
        <color rgb="FF7030A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65BE2-1A36-42FA-93F0-8E91EC63E79A}">
  <dimension ref="A1:D14"/>
  <sheetViews>
    <sheetView zoomScale="70" zoomScaleNormal="70" workbookViewId="0">
      <selection activeCell="A13" sqref="A13"/>
    </sheetView>
  </sheetViews>
  <sheetFormatPr defaultRowHeight="14.75" x14ac:dyDescent="0.75"/>
  <sheetData>
    <row r="1" spans="1:4" x14ac:dyDescent="0.75">
      <c r="A1" t="s">
        <v>34</v>
      </c>
      <c r="B1" t="s">
        <v>194</v>
      </c>
      <c r="C1" t="s">
        <v>417</v>
      </c>
      <c r="D1" t="s">
        <v>418</v>
      </c>
    </row>
    <row r="2" spans="1:4" x14ac:dyDescent="0.75">
      <c r="A2">
        <v>2012</v>
      </c>
      <c r="B2">
        <v>8004</v>
      </c>
      <c r="C2">
        <v>6275</v>
      </c>
      <c r="D2">
        <v>10032</v>
      </c>
    </row>
    <row r="3" spans="1:4" x14ac:dyDescent="0.75">
      <c r="A3">
        <v>2013</v>
      </c>
      <c r="B3">
        <v>8163</v>
      </c>
      <c r="C3">
        <v>6372</v>
      </c>
      <c r="D3">
        <v>10273</v>
      </c>
    </row>
    <row r="4" spans="1:4" x14ac:dyDescent="0.75">
      <c r="A4">
        <v>2014</v>
      </c>
      <c r="B4">
        <v>8410</v>
      </c>
      <c r="C4">
        <v>6502</v>
      </c>
      <c r="D4">
        <v>10660</v>
      </c>
    </row>
    <row r="5" spans="1:4" x14ac:dyDescent="0.75">
      <c r="A5">
        <v>2015</v>
      </c>
      <c r="B5">
        <v>8648</v>
      </c>
      <c r="C5">
        <v>6723</v>
      </c>
      <c r="D5">
        <v>10850</v>
      </c>
    </row>
    <row r="6" spans="1:4" x14ac:dyDescent="0.75">
      <c r="A6">
        <v>2016</v>
      </c>
      <c r="B6">
        <v>8969</v>
      </c>
      <c r="C6">
        <v>6976</v>
      </c>
      <c r="D6">
        <v>11433</v>
      </c>
    </row>
    <row r="7" spans="1:4" x14ac:dyDescent="0.75">
      <c r="A7">
        <v>2017</v>
      </c>
      <c r="B7">
        <v>9156</v>
      </c>
      <c r="C7">
        <v>6688</v>
      </c>
      <c r="D7">
        <v>12090</v>
      </c>
    </row>
    <row r="8" spans="1:4" x14ac:dyDescent="0.75">
      <c r="A8">
        <v>2018</v>
      </c>
      <c r="B8">
        <v>9342</v>
      </c>
      <c r="C8">
        <v>6672</v>
      </c>
      <c r="D8">
        <v>12744</v>
      </c>
    </row>
    <row r="9" spans="1:4" x14ac:dyDescent="0.75">
      <c r="A9">
        <v>2019</v>
      </c>
      <c r="B9">
        <v>9521</v>
      </c>
      <c r="C9">
        <v>6625</v>
      </c>
      <c r="D9">
        <v>13105</v>
      </c>
    </row>
    <row r="13" spans="1:4" x14ac:dyDescent="0.75">
      <c r="A13" t="s">
        <v>416</v>
      </c>
    </row>
    <row r="14" spans="1:4" x14ac:dyDescent="0.75">
      <c r="A14" t="s">
        <v>501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6DBBE-3D56-4087-BFDB-B53D47198D74}">
  <dimension ref="A1:AF88"/>
  <sheetViews>
    <sheetView topLeftCell="A14" zoomScale="60" zoomScaleNormal="60" workbookViewId="0">
      <selection activeCell="A43" sqref="A43"/>
    </sheetView>
  </sheetViews>
  <sheetFormatPr defaultRowHeight="14.75" x14ac:dyDescent="0.75"/>
  <cols>
    <col min="1" max="1" width="15.2265625" customWidth="1"/>
    <col min="2" max="22" width="11.953125" style="191" customWidth="1"/>
    <col min="23" max="31" width="14.6328125" style="191" customWidth="1"/>
  </cols>
  <sheetData>
    <row r="1" spans="1:32" s="150" customFormat="1" ht="81" x14ac:dyDescent="0.75">
      <c r="B1" s="151" t="s">
        <v>7</v>
      </c>
      <c r="C1" s="151" t="s">
        <v>8</v>
      </c>
      <c r="D1" s="151" t="s">
        <v>9</v>
      </c>
      <c r="E1" s="151" t="s">
        <v>10</v>
      </c>
      <c r="F1" s="151" t="s">
        <v>11</v>
      </c>
      <c r="G1" s="151" t="s">
        <v>12</v>
      </c>
      <c r="H1" s="151" t="s">
        <v>13</v>
      </c>
      <c r="I1" s="151" t="s">
        <v>14</v>
      </c>
      <c r="J1" s="151" t="s">
        <v>15</v>
      </c>
      <c r="K1" s="151" t="s">
        <v>16</v>
      </c>
      <c r="L1" s="151" t="s">
        <v>17</v>
      </c>
      <c r="M1" s="151" t="s">
        <v>18</v>
      </c>
      <c r="N1" s="151" t="s">
        <v>19</v>
      </c>
      <c r="O1" s="151" t="s">
        <v>20</v>
      </c>
      <c r="P1" s="151" t="s">
        <v>21</v>
      </c>
      <c r="Q1" s="151" t="s">
        <v>22</v>
      </c>
      <c r="R1" s="151" t="s">
        <v>23</v>
      </c>
      <c r="S1" s="151" t="s">
        <v>24</v>
      </c>
      <c r="T1" s="151" t="s">
        <v>25</v>
      </c>
      <c r="U1" s="151" t="s">
        <v>26</v>
      </c>
      <c r="V1" s="151" t="s">
        <v>27</v>
      </c>
      <c r="W1" s="151" t="s">
        <v>259</v>
      </c>
      <c r="X1" s="151" t="s">
        <v>192</v>
      </c>
      <c r="Y1" s="151"/>
      <c r="Z1" s="156" t="s">
        <v>28</v>
      </c>
      <c r="AA1" s="156" t="s">
        <v>29</v>
      </c>
      <c r="AB1" s="156" t="s">
        <v>30</v>
      </c>
      <c r="AC1" s="156" t="s">
        <v>31</v>
      </c>
      <c r="AD1" s="156" t="s">
        <v>258</v>
      </c>
      <c r="AE1" s="151"/>
      <c r="AF1" s="150" t="s">
        <v>141</v>
      </c>
    </row>
    <row r="2" spans="1:32" x14ac:dyDescent="0.75">
      <c r="A2" s="87" t="s">
        <v>34</v>
      </c>
      <c r="B2" s="191" t="s">
        <v>84</v>
      </c>
      <c r="C2" s="191" t="s">
        <v>85</v>
      </c>
      <c r="D2" s="191" t="s">
        <v>86</v>
      </c>
      <c r="E2" s="191" t="s">
        <v>87</v>
      </c>
      <c r="F2" s="191" t="s">
        <v>88</v>
      </c>
      <c r="G2" s="191" t="s">
        <v>89</v>
      </c>
      <c r="H2" s="191" t="s">
        <v>90</v>
      </c>
      <c r="I2" s="191" t="s">
        <v>91</v>
      </c>
      <c r="J2" s="191" t="s">
        <v>92</v>
      </c>
      <c r="K2" s="191" t="s">
        <v>93</v>
      </c>
      <c r="L2" s="191" t="s">
        <v>94</v>
      </c>
      <c r="M2" s="191" t="s">
        <v>95</v>
      </c>
      <c r="N2" s="191" t="s">
        <v>96</v>
      </c>
      <c r="O2" s="191" t="s">
        <v>97</v>
      </c>
      <c r="P2" s="191" t="s">
        <v>98</v>
      </c>
      <c r="Q2" s="191" t="s">
        <v>99</v>
      </c>
      <c r="R2" s="191" t="s">
        <v>100</v>
      </c>
      <c r="S2" s="191" t="s">
        <v>101</v>
      </c>
      <c r="T2" s="191" t="s">
        <v>102</v>
      </c>
      <c r="U2" s="191" t="s">
        <v>103</v>
      </c>
      <c r="V2" s="191" t="s">
        <v>104</v>
      </c>
      <c r="W2" s="191" t="s">
        <v>6</v>
      </c>
      <c r="X2" s="191" t="s">
        <v>192</v>
      </c>
    </row>
    <row r="3" spans="1:32" x14ac:dyDescent="0.75">
      <c r="A3" s="87" t="s">
        <v>437</v>
      </c>
      <c r="B3" s="207">
        <v>6.6344701862533051E-2</v>
      </c>
      <c r="C3" s="207">
        <v>7.3136454183466149E-2</v>
      </c>
      <c r="D3" s="207">
        <v>7.8366678281352117E-2</v>
      </c>
      <c r="E3" s="207">
        <v>7.970495960300393E-2</v>
      </c>
      <c r="F3" s="207">
        <v>8.1884163229456755E-2</v>
      </c>
      <c r="G3" s="207">
        <v>8.2289084797404516E-2</v>
      </c>
      <c r="H3" s="207">
        <v>8.6092098070532877E-2</v>
      </c>
      <c r="I3" s="207">
        <v>8.8279286889392614E-2</v>
      </c>
      <c r="J3" s="207">
        <v>8.1720120606253652E-2</v>
      </c>
      <c r="K3" s="207">
        <v>7.3566423715264465E-2</v>
      </c>
      <c r="L3" s="207">
        <v>5.7898660769378982E-2</v>
      </c>
      <c r="M3" s="207">
        <v>4.2280162921926837E-2</v>
      </c>
      <c r="N3" s="207">
        <v>3.3229016564473898E-2</v>
      </c>
      <c r="O3" s="207">
        <v>2.8691196346911408E-2</v>
      </c>
      <c r="P3" s="207">
        <v>2.0943559567681375E-2</v>
      </c>
      <c r="Q3" s="207">
        <v>1.3913605418533089E-2</v>
      </c>
      <c r="R3" s="207">
        <v>7.0794654192165244E-3</v>
      </c>
      <c r="S3" s="207">
        <v>3.1236718751815034E-3</v>
      </c>
      <c r="T3" s="207">
        <v>1.1239119848398891E-3</v>
      </c>
      <c r="U3" s="207">
        <v>2.9477514705947288E-4</v>
      </c>
      <c r="V3" s="207">
        <v>3.8002746136901619E-5</v>
      </c>
      <c r="W3" s="200">
        <v>64995303</v>
      </c>
      <c r="X3" s="199" t="s">
        <v>411</v>
      </c>
      <c r="Y3" s="199"/>
      <c r="Z3" s="191" t="s">
        <v>399</v>
      </c>
      <c r="AA3" s="191" t="s">
        <v>399</v>
      </c>
      <c r="AB3" s="191" t="s">
        <v>399</v>
      </c>
      <c r="AC3" s="191" t="s">
        <v>399</v>
      </c>
      <c r="AD3" s="191" t="s">
        <v>399</v>
      </c>
      <c r="AE3" s="199"/>
      <c r="AF3" s="160" t="s">
        <v>445</v>
      </c>
    </row>
    <row r="4" spans="1:32" x14ac:dyDescent="0.75">
      <c r="A4" s="87" t="s">
        <v>438</v>
      </c>
      <c r="B4" s="207">
        <v>6.4792173460183886E-2</v>
      </c>
      <c r="C4" s="207">
        <v>7.1037905785644367E-2</v>
      </c>
      <c r="D4" s="207">
        <v>7.7028380192376844E-2</v>
      </c>
      <c r="E4" s="207">
        <v>7.8139680043722515E-2</v>
      </c>
      <c r="F4" s="207">
        <v>8.0614266303625032E-2</v>
      </c>
      <c r="G4" s="207">
        <v>8.1358745636477631E-2</v>
      </c>
      <c r="H4" s="207">
        <v>8.493010934846891E-2</v>
      </c>
      <c r="I4" s="207">
        <v>8.842982412854751E-2</v>
      </c>
      <c r="J4" s="207">
        <v>8.2544935207780681E-2</v>
      </c>
      <c r="K4" s="207">
        <v>7.5203220340506541E-2</v>
      </c>
      <c r="L4" s="207">
        <v>6.0303941892792652E-2</v>
      </c>
      <c r="M4" s="207">
        <v>4.4228349105270397E-2</v>
      </c>
      <c r="N4" s="207">
        <v>3.3847096073528468E-2</v>
      </c>
      <c r="O4" s="207">
        <v>2.9157935647366063E-2</v>
      </c>
      <c r="P4" s="207">
        <v>2.1618731436934234E-2</v>
      </c>
      <c r="Q4" s="207">
        <v>1.4579984391631013E-2</v>
      </c>
      <c r="R4" s="207">
        <v>7.5277085849147921E-3</v>
      </c>
      <c r="S4" s="207">
        <v>3.2400848548374602E-3</v>
      </c>
      <c r="T4" s="207">
        <v>1.1156871445948517E-3</v>
      </c>
      <c r="U4" s="207">
        <v>2.6190764891405777E-4</v>
      </c>
      <c r="V4" s="207">
        <v>3.9332771882091327E-5</v>
      </c>
      <c r="W4" s="200">
        <v>65416188</v>
      </c>
      <c r="X4" s="199" t="s">
        <v>411</v>
      </c>
      <c r="Y4" s="199"/>
      <c r="Z4" s="191" t="s">
        <v>399</v>
      </c>
      <c r="AA4" s="191" t="s">
        <v>399</v>
      </c>
      <c r="AB4" s="191" t="s">
        <v>399</v>
      </c>
      <c r="AC4" s="191" t="s">
        <v>399</v>
      </c>
      <c r="AD4" s="191" t="s">
        <v>399</v>
      </c>
      <c r="AE4" s="199"/>
      <c r="AF4" t="s">
        <v>445</v>
      </c>
    </row>
    <row r="5" spans="1:32" x14ac:dyDescent="0.75">
      <c r="A5" s="87" t="s">
        <v>439</v>
      </c>
      <c r="B5" s="207">
        <v>6.3557780933542446E-2</v>
      </c>
      <c r="C5" s="207">
        <v>6.9258168731977224E-2</v>
      </c>
      <c r="D5" s="207">
        <v>7.5412558153810802E-2</v>
      </c>
      <c r="E5" s="207">
        <v>7.6406304938238218E-2</v>
      </c>
      <c r="F5" s="207">
        <v>7.9009197943127552E-2</v>
      </c>
      <c r="G5" s="207">
        <v>8.0748501729305686E-2</v>
      </c>
      <c r="H5" s="207">
        <v>8.4018501641176593E-2</v>
      </c>
      <c r="I5" s="207">
        <v>8.8156284501403531E-2</v>
      </c>
      <c r="J5" s="207">
        <v>8.3530631092493923E-2</v>
      </c>
      <c r="K5" s="207">
        <v>7.6536644840025925E-2</v>
      </c>
      <c r="L5" s="207">
        <v>6.2627046456495986E-2</v>
      </c>
      <c r="M5" s="207">
        <v>4.6287531221253578E-2</v>
      </c>
      <c r="N5" s="207">
        <v>3.4695956120216601E-2</v>
      </c>
      <c r="O5" s="207">
        <v>2.9347264214388321E-2</v>
      </c>
      <c r="P5" s="207">
        <v>2.2239804146747717E-2</v>
      </c>
      <c r="Q5" s="207">
        <v>1.5083417233250684E-2</v>
      </c>
      <c r="R5" s="207">
        <v>8.0554556927904617E-3</v>
      </c>
      <c r="S5" s="207">
        <v>3.4755382484857747E-3</v>
      </c>
      <c r="T5" s="207">
        <v>1.2244778882565541E-3</v>
      </c>
      <c r="U5" s="207">
        <v>2.8795424093949268E-4</v>
      </c>
      <c r="V5" s="207">
        <v>4.098003207291498E-5</v>
      </c>
      <c r="W5" s="200">
        <v>65812540</v>
      </c>
      <c r="X5" s="199" t="s">
        <v>411</v>
      </c>
      <c r="Y5" s="199"/>
      <c r="Z5" s="191" t="s">
        <v>399</v>
      </c>
      <c r="AA5" s="191" t="s">
        <v>399</v>
      </c>
      <c r="AB5" s="191" t="s">
        <v>399</v>
      </c>
      <c r="AC5" s="191" t="s">
        <v>399</v>
      </c>
      <c r="AD5" s="191" t="s">
        <v>399</v>
      </c>
      <c r="AE5" s="199"/>
      <c r="AF5" t="s">
        <v>445</v>
      </c>
    </row>
    <row r="6" spans="1:32" x14ac:dyDescent="0.75">
      <c r="A6" s="87" t="s">
        <v>440</v>
      </c>
      <c r="B6" s="207">
        <v>6.2552491563273097E-2</v>
      </c>
      <c r="C6" s="207">
        <v>6.7555599353927673E-2</v>
      </c>
      <c r="D6" s="207">
        <v>7.3754227429353059E-2</v>
      </c>
      <c r="E6" s="207">
        <v>7.5078090644014966E-2</v>
      </c>
      <c r="F6" s="207">
        <v>7.696027733435451E-2</v>
      </c>
      <c r="G6" s="207">
        <v>7.9981337541845179E-2</v>
      </c>
      <c r="H6" s="207">
        <v>8.3187221238672768E-2</v>
      </c>
      <c r="I6" s="207">
        <v>8.7474666852336305E-2</v>
      </c>
      <c r="J6" s="207">
        <v>8.4699609851998578E-2</v>
      </c>
      <c r="K6" s="207">
        <v>7.7547505922450535E-2</v>
      </c>
      <c r="L6" s="207">
        <v>6.5001009941303728E-2</v>
      </c>
      <c r="M6" s="207">
        <v>4.8493833616310301E-2</v>
      </c>
      <c r="N6" s="207">
        <v>3.5815202136941511E-2</v>
      </c>
      <c r="O6" s="207">
        <v>2.9435558250344083E-2</v>
      </c>
      <c r="P6" s="207">
        <v>2.2964530087789346E-2</v>
      </c>
      <c r="Q6" s="207">
        <v>1.552881457429312E-2</v>
      </c>
      <c r="R6" s="207">
        <v>8.6180902426977804E-3</v>
      </c>
      <c r="S6" s="207">
        <v>3.6778846909337852E-3</v>
      </c>
      <c r="T6" s="207">
        <v>1.3017726373719624E-3</v>
      </c>
      <c r="U6" s="207">
        <v>3.2937927109677326E-4</v>
      </c>
      <c r="V6" s="207">
        <v>4.289681869093717E-5</v>
      </c>
      <c r="W6" s="200">
        <v>66182064</v>
      </c>
      <c r="X6" s="199" t="s">
        <v>411</v>
      </c>
      <c r="Y6" s="199"/>
      <c r="Z6" s="191" t="s">
        <v>399</v>
      </c>
      <c r="AA6" s="191" t="s">
        <v>399</v>
      </c>
      <c r="AB6" s="191" t="s">
        <v>399</v>
      </c>
      <c r="AC6" s="191" t="s">
        <v>399</v>
      </c>
      <c r="AD6" s="191" t="s">
        <v>399</v>
      </c>
      <c r="AE6" s="199"/>
      <c r="AF6" t="s">
        <v>445</v>
      </c>
    </row>
    <row r="7" spans="1:32" x14ac:dyDescent="0.75">
      <c r="A7" s="87" t="s">
        <v>441</v>
      </c>
      <c r="B7" s="207">
        <v>6.1685533566467832E-2</v>
      </c>
      <c r="C7" s="207">
        <v>6.5916840545562377E-2</v>
      </c>
      <c r="D7" s="207">
        <v>7.2073295778898788E-2</v>
      </c>
      <c r="E7" s="207">
        <v>7.4142392010458885E-2</v>
      </c>
      <c r="F7" s="207">
        <v>7.4667245244245617E-2</v>
      </c>
      <c r="G7" s="207">
        <v>7.8897439959549676E-2</v>
      </c>
      <c r="H7" s="207">
        <v>8.2415966216039499E-2</v>
      </c>
      <c r="I7" s="207">
        <v>8.6554293954485564E-2</v>
      </c>
      <c r="J7" s="207">
        <v>8.5851463483628224E-2</v>
      </c>
      <c r="K7" s="207">
        <v>7.8387076216222873E-2</v>
      </c>
      <c r="L7" s="207">
        <v>6.7378234921535801E-2</v>
      </c>
      <c r="M7" s="207">
        <v>5.078256776016226E-2</v>
      </c>
      <c r="N7" s="207">
        <v>3.7165738427421331E-2</v>
      </c>
      <c r="O7" s="207">
        <v>2.9582113475556802E-2</v>
      </c>
      <c r="P7" s="207">
        <v>2.370509197369406E-2</v>
      </c>
      <c r="Q7" s="207">
        <v>1.5978496032975915E-2</v>
      </c>
      <c r="R7" s="207">
        <v>9.1805501737686722E-3</v>
      </c>
      <c r="S7" s="207">
        <v>3.8626366243214817E-3</v>
      </c>
      <c r="T7" s="207">
        <v>1.3650332521781582E-3</v>
      </c>
      <c r="U7" s="207">
        <v>3.6280842398533734E-4</v>
      </c>
      <c r="V7" s="207">
        <v>4.5181958840828736E-5</v>
      </c>
      <c r="W7" s="200">
        <v>66530980</v>
      </c>
      <c r="X7" s="199" t="s">
        <v>411</v>
      </c>
      <c r="Y7" s="199"/>
      <c r="Z7" s="191" t="s">
        <v>399</v>
      </c>
      <c r="AA7" s="191" t="s">
        <v>399</v>
      </c>
      <c r="AB7" s="191" t="s">
        <v>399</v>
      </c>
      <c r="AC7" s="191" t="s">
        <v>399</v>
      </c>
      <c r="AD7" s="191" t="s">
        <v>399</v>
      </c>
      <c r="AE7" s="199"/>
      <c r="AF7" t="s">
        <v>445</v>
      </c>
    </row>
    <row r="8" spans="1:32" x14ac:dyDescent="0.75">
      <c r="A8" s="87" t="s">
        <v>442</v>
      </c>
      <c r="B8" s="207">
        <v>6.0857419987912095E-2</v>
      </c>
      <c r="C8" s="207">
        <v>6.4351842948030105E-2</v>
      </c>
      <c r="D8" s="207">
        <v>7.0448063983409179E-2</v>
      </c>
      <c r="E8" s="207">
        <v>7.3375284973115365E-2</v>
      </c>
      <c r="F8" s="207">
        <v>7.2459225450991149E-2</v>
      </c>
      <c r="G8" s="207">
        <v>7.7385120402141364E-2</v>
      </c>
      <c r="H8" s="207">
        <v>8.1615947302066075E-2</v>
      </c>
      <c r="I8" s="207">
        <v>8.563164512918317E-2</v>
      </c>
      <c r="J8" s="207">
        <v>8.6704837857285125E-2</v>
      </c>
      <c r="K8" s="207">
        <v>7.9302064757544824E-2</v>
      </c>
      <c r="L8" s="207">
        <v>6.9622707125628236E-2</v>
      </c>
      <c r="M8" s="207">
        <v>5.3112115342562799E-2</v>
      </c>
      <c r="N8" s="207">
        <v>3.8715471409936947E-2</v>
      </c>
      <c r="O8" s="207">
        <v>2.9968713637615923E-2</v>
      </c>
      <c r="P8" s="207">
        <v>2.434993407942718E-2</v>
      </c>
      <c r="Q8" s="207">
        <v>1.6497476162846293E-2</v>
      </c>
      <c r="R8" s="207">
        <v>9.700803241260084E-3</v>
      </c>
      <c r="S8" s="207">
        <v>4.0754434403160169E-3</v>
      </c>
      <c r="T8" s="207">
        <v>1.4079027578904064E-3</v>
      </c>
      <c r="U8" s="207">
        <v>3.7009378969550137E-4</v>
      </c>
      <c r="V8" s="207">
        <v>4.7886221142158461E-5</v>
      </c>
      <c r="W8" s="200">
        <v>66866834</v>
      </c>
      <c r="X8" s="199" t="s">
        <v>411</v>
      </c>
      <c r="Y8" s="199"/>
      <c r="Z8" s="191" t="s">
        <v>399</v>
      </c>
      <c r="AA8" s="191" t="s">
        <v>399</v>
      </c>
      <c r="AB8" s="191" t="s">
        <v>399</v>
      </c>
      <c r="AC8" s="191" t="s">
        <v>399</v>
      </c>
      <c r="AD8" s="191" t="s">
        <v>399</v>
      </c>
      <c r="AE8" s="199"/>
      <c r="AF8" t="s">
        <v>445</v>
      </c>
    </row>
    <row r="9" spans="1:32" x14ac:dyDescent="0.75">
      <c r="A9" s="87" t="s">
        <v>443</v>
      </c>
      <c r="B9" s="207">
        <v>6.0039007050402181E-2</v>
      </c>
      <c r="C9" s="207">
        <v>6.2879797423119013E-2</v>
      </c>
      <c r="D9" s="207">
        <v>6.8918830189708069E-2</v>
      </c>
      <c r="E9" s="207">
        <v>7.2552729791095269E-2</v>
      </c>
      <c r="F9" s="207">
        <v>7.0614476379741886E-2</v>
      </c>
      <c r="G9" s="207">
        <v>7.545327160496032E-2</v>
      </c>
      <c r="H9" s="207">
        <v>8.0653864410690362E-2</v>
      </c>
      <c r="I9" s="207">
        <v>8.482641990556683E-2</v>
      </c>
      <c r="J9" s="207">
        <v>8.711679756324843E-2</v>
      </c>
      <c r="K9" s="207">
        <v>8.04214811595E-2</v>
      </c>
      <c r="L9" s="207">
        <v>7.162166393491709E-2</v>
      </c>
      <c r="M9" s="207">
        <v>5.5489578455740596E-2</v>
      </c>
      <c r="N9" s="207">
        <v>4.0443123830940356E-2</v>
      </c>
      <c r="O9" s="207">
        <v>3.0664275894682215E-2</v>
      </c>
      <c r="P9" s="207">
        <v>2.4867478298097989E-2</v>
      </c>
      <c r="Q9" s="207">
        <v>1.7108035605965632E-2</v>
      </c>
      <c r="R9" s="207">
        <v>1.0171927591313596E-2</v>
      </c>
      <c r="S9" s="207">
        <v>4.3331774884786123E-3</v>
      </c>
      <c r="T9" s="207">
        <v>1.4349870389227584E-3</v>
      </c>
      <c r="U9" s="207">
        <v>3.3794165021009293E-4</v>
      </c>
      <c r="V9" s="207">
        <v>5.1134732698691177E-5</v>
      </c>
      <c r="W9" s="200">
        <v>67195032</v>
      </c>
      <c r="X9" s="199" t="s">
        <v>411</v>
      </c>
      <c r="Y9" s="199"/>
      <c r="Z9" s="191" t="s">
        <v>399</v>
      </c>
      <c r="AA9" s="191" t="s">
        <v>399</v>
      </c>
      <c r="AB9" s="191" t="s">
        <v>399</v>
      </c>
      <c r="AC9" s="191" t="s">
        <v>399</v>
      </c>
      <c r="AD9" s="191" t="s">
        <v>399</v>
      </c>
      <c r="AE9" s="199"/>
      <c r="AF9" t="s">
        <v>445</v>
      </c>
    </row>
    <row r="10" spans="1:32" x14ac:dyDescent="0.75">
      <c r="A10" s="87" t="s">
        <v>444</v>
      </c>
      <c r="B10" s="207">
        <v>5.9817594258298176E-2</v>
      </c>
      <c r="C10" s="207">
        <v>6.2036693742306817E-2</v>
      </c>
      <c r="D10" s="207">
        <v>6.8015702805898234E-2</v>
      </c>
      <c r="E10" s="207">
        <v>7.2036326583018229E-2</v>
      </c>
      <c r="F10" s="207">
        <v>6.9596042878932271E-2</v>
      </c>
      <c r="G10" s="207">
        <v>7.304723651614918E-2</v>
      </c>
      <c r="H10" s="207">
        <v>7.9029192925381103E-2</v>
      </c>
      <c r="I10" s="207">
        <v>8.3669173988907525E-2</v>
      </c>
      <c r="J10" s="207">
        <v>8.6608388510038131E-2</v>
      </c>
      <c r="K10" s="207">
        <v>8.1193240732275282E-2</v>
      </c>
      <c r="L10" s="207">
        <v>7.2935977920915426E-2</v>
      </c>
      <c r="M10" s="207">
        <v>5.7835837557652266E-2</v>
      </c>
      <c r="N10" s="207">
        <v>4.2279332565137558E-2</v>
      </c>
      <c r="O10" s="207">
        <v>3.1488492933161208E-2</v>
      </c>
      <c r="P10" s="207">
        <v>2.521159460892863E-2</v>
      </c>
      <c r="Q10" s="207">
        <v>1.77310684547092E-2</v>
      </c>
      <c r="R10" s="207">
        <v>1.067909228093287E-2</v>
      </c>
      <c r="S10" s="207">
        <v>4.7611332612117361E-3</v>
      </c>
      <c r="T10" s="207">
        <v>1.5966467441405844E-3</v>
      </c>
      <c r="U10" s="207">
        <v>3.7628273036590526E-4</v>
      </c>
      <c r="V10" s="207">
        <v>5.4948001639672064E-5</v>
      </c>
      <c r="W10" s="200">
        <v>67518379</v>
      </c>
      <c r="X10" s="199" t="s">
        <v>411</v>
      </c>
      <c r="Y10" s="199"/>
      <c r="Z10" s="191" t="s">
        <v>399</v>
      </c>
      <c r="AA10" s="191" t="s">
        <v>399</v>
      </c>
      <c r="AB10" s="191" t="s">
        <v>399</v>
      </c>
      <c r="AC10" s="191" t="s">
        <v>399</v>
      </c>
      <c r="AD10" s="191" t="s">
        <v>399</v>
      </c>
      <c r="AE10" s="199"/>
      <c r="AF10" t="s">
        <v>445</v>
      </c>
    </row>
    <row r="11" spans="1:32" x14ac:dyDescent="0.75">
      <c r="A11" s="135">
        <v>2012</v>
      </c>
      <c r="B11" s="207">
        <v>5.9076461338674176E-2</v>
      </c>
      <c r="C11" s="207">
        <v>6.1390484449333954E-2</v>
      </c>
      <c r="D11" s="207">
        <v>6.7051036007166054E-2</v>
      </c>
      <c r="E11" s="207">
        <v>7.1529662972751221E-2</v>
      </c>
      <c r="F11" s="207">
        <v>6.9301538244408364E-2</v>
      </c>
      <c r="G11" s="207">
        <v>7.0561253425892687E-2</v>
      </c>
      <c r="H11" s="207">
        <v>7.7143764246958721E-2</v>
      </c>
      <c r="I11" s="207">
        <v>8.2564826338664077E-2</v>
      </c>
      <c r="J11" s="207">
        <v>8.5827181152229134E-2</v>
      </c>
      <c r="K11" s="207">
        <v>8.2076928834023136E-2</v>
      </c>
      <c r="L11" s="207">
        <v>7.3920592186130632E-2</v>
      </c>
      <c r="M11" s="207">
        <v>6.0263412762630399E-2</v>
      </c>
      <c r="N11" s="207">
        <v>4.4264068815763509E-2</v>
      </c>
      <c r="O11" s="207">
        <v>3.2531458347709312E-2</v>
      </c>
      <c r="P11" s="207">
        <v>2.5515357494193088E-2</v>
      </c>
      <c r="Q11" s="207">
        <v>1.8432094631094603E-2</v>
      </c>
      <c r="R11" s="207">
        <v>1.1140343554317032E-2</v>
      </c>
      <c r="S11" s="207">
        <v>5.1974196756885719E-3</v>
      </c>
      <c r="T11" s="207">
        <v>1.7181298021997739E-3</v>
      </c>
      <c r="U11" s="207">
        <v>4.3456296761972988E-4</v>
      </c>
      <c r="V11" s="207">
        <v>5.9422752551820998E-5</v>
      </c>
      <c r="W11" s="200">
        <v>67835969</v>
      </c>
      <c r="X11" s="199" t="s">
        <v>411</v>
      </c>
      <c r="Y11" s="199"/>
      <c r="Z11" s="147">
        <v>1240</v>
      </c>
      <c r="AA11" s="147">
        <v>351775</v>
      </c>
      <c r="AB11" s="147">
        <v>615096</v>
      </c>
      <c r="AC11" s="147">
        <v>151386</v>
      </c>
      <c r="AD11" s="147">
        <v>1119497</v>
      </c>
      <c r="AE11" s="199"/>
      <c r="AF11" s="139" t="s">
        <v>446</v>
      </c>
    </row>
    <row r="12" spans="1:32" x14ac:dyDescent="0.75">
      <c r="A12" s="135">
        <v>2013</v>
      </c>
      <c r="B12" s="207">
        <v>5.8022230665389245E-2</v>
      </c>
      <c r="C12" s="207">
        <v>6.0927394615552279E-2</v>
      </c>
      <c r="D12" s="207">
        <v>6.5966288499299558E-2</v>
      </c>
      <c r="E12" s="207">
        <v>7.1052141405532551E-2</v>
      </c>
      <c r="F12" s="207">
        <v>6.9535526400883396E-2</v>
      </c>
      <c r="G12" s="207">
        <v>6.8245297908699015E-2</v>
      </c>
      <c r="H12" s="207">
        <v>7.4938044540309987E-2</v>
      </c>
      <c r="I12" s="207">
        <v>8.1398681528590727E-2</v>
      </c>
      <c r="J12" s="207">
        <v>8.4911128362355898E-2</v>
      </c>
      <c r="K12" s="207">
        <v>8.2880194663931817E-2</v>
      </c>
      <c r="L12" s="207">
        <v>7.4725907156230717E-2</v>
      </c>
      <c r="M12" s="207">
        <v>6.2648207994541724E-2</v>
      </c>
      <c r="N12" s="207">
        <v>4.6350037337559019E-2</v>
      </c>
      <c r="O12" s="207">
        <v>3.3770316876108555E-2</v>
      </c>
      <c r="P12" s="207">
        <v>2.5884546928858651E-2</v>
      </c>
      <c r="Q12" s="207">
        <v>1.9154790717651114E-2</v>
      </c>
      <c r="R12" s="207">
        <v>1.1592905953301981E-2</v>
      </c>
      <c r="S12" s="207">
        <v>5.6147288969784935E-3</v>
      </c>
      <c r="T12" s="207">
        <v>1.8317980936955473E-3</v>
      </c>
      <c r="U12" s="207">
        <v>4.8521877452829332E-4</v>
      </c>
      <c r="V12" s="207">
        <v>6.4612680001453974E-5</v>
      </c>
      <c r="W12" s="200">
        <v>68144519</v>
      </c>
      <c r="X12" s="199" t="s">
        <v>411</v>
      </c>
      <c r="Y12" s="199"/>
      <c r="Z12" s="147">
        <v>442</v>
      </c>
      <c r="AA12" s="147">
        <v>342708</v>
      </c>
      <c r="AB12" s="147">
        <v>637403</v>
      </c>
      <c r="AC12" s="147">
        <v>154763</v>
      </c>
      <c r="AD12" s="147">
        <v>1135316</v>
      </c>
      <c r="AE12" s="199"/>
      <c r="AF12" s="139" t="s">
        <v>446</v>
      </c>
    </row>
    <row r="13" spans="1:32" x14ac:dyDescent="0.75">
      <c r="A13" s="135">
        <v>2014</v>
      </c>
      <c r="B13" s="207">
        <v>5.692249075041525E-2</v>
      </c>
      <c r="C13" s="207">
        <v>6.0512138532984268E-2</v>
      </c>
      <c r="D13" s="207">
        <v>6.4849871303899367E-2</v>
      </c>
      <c r="E13" s="207">
        <v>7.0608641175025591E-2</v>
      </c>
      <c r="F13" s="207">
        <v>6.9941226861718747E-2</v>
      </c>
      <c r="G13" s="207">
        <v>6.6400995529608459E-2</v>
      </c>
      <c r="H13" s="207">
        <v>7.2458908804117803E-2</v>
      </c>
      <c r="I13" s="207">
        <v>8.0010931818916387E-2</v>
      </c>
      <c r="J13" s="207">
        <v>8.3993398008975845E-2</v>
      </c>
      <c r="K13" s="207">
        <v>8.3385891279016383E-2</v>
      </c>
      <c r="L13" s="207">
        <v>7.5550812238704315E-2</v>
      </c>
      <c r="M13" s="207">
        <v>6.4806504058198142E-2</v>
      </c>
      <c r="N13" s="207">
        <v>4.8504598593767378E-2</v>
      </c>
      <c r="O13" s="207">
        <v>3.5186689855869369E-2</v>
      </c>
      <c r="P13" s="207">
        <v>2.6434542607354537E-2</v>
      </c>
      <c r="Q13" s="207">
        <v>1.9820730794198632E-2</v>
      </c>
      <c r="R13" s="207">
        <v>1.2080115784701379E-2</v>
      </c>
      <c r="S13" s="207">
        <v>6.0233422154362028E-3</v>
      </c>
      <c r="T13" s="207">
        <v>1.9310113621599273E-3</v>
      </c>
      <c r="U13" s="207">
        <v>5.0659898103337599E-4</v>
      </c>
      <c r="V13" s="207">
        <v>7.0559443898652265E-5</v>
      </c>
      <c r="W13" s="200">
        <v>68438748</v>
      </c>
      <c r="X13" s="199" t="s">
        <v>411</v>
      </c>
      <c r="Y13" s="199"/>
      <c r="Z13" s="147">
        <v>427</v>
      </c>
      <c r="AA13" s="147">
        <v>455639</v>
      </c>
      <c r="AB13" s="147">
        <v>571778</v>
      </c>
      <c r="AC13" s="147">
        <v>142522</v>
      </c>
      <c r="AD13" s="147">
        <v>1170366</v>
      </c>
      <c r="AE13" s="199"/>
      <c r="AF13" s="139" t="s">
        <v>446</v>
      </c>
    </row>
    <row r="14" spans="1:32" x14ac:dyDescent="0.75">
      <c r="A14" s="135">
        <v>2015</v>
      </c>
      <c r="B14" s="207">
        <v>5.5955118538414256E-2</v>
      </c>
      <c r="C14" s="207">
        <v>5.9935718387779419E-2</v>
      </c>
      <c r="D14" s="207">
        <v>6.3851339246824082E-2</v>
      </c>
      <c r="E14" s="207">
        <v>7.0137463526994404E-2</v>
      </c>
      <c r="F14" s="207">
        <v>7.0285670926193505E-2</v>
      </c>
      <c r="G14" s="207">
        <v>6.5214326323296046E-2</v>
      </c>
      <c r="H14" s="207">
        <v>6.9855659905814951E-2</v>
      </c>
      <c r="I14" s="207">
        <v>7.828131749392464E-2</v>
      </c>
      <c r="J14" s="207">
        <v>8.3095918681987985E-2</v>
      </c>
      <c r="K14" s="207">
        <v>8.3530834051691955E-2</v>
      </c>
      <c r="L14" s="207">
        <v>7.6478132321323999E-2</v>
      </c>
      <c r="M14" s="207">
        <v>6.6642408813811366E-2</v>
      </c>
      <c r="N14" s="207">
        <v>5.0715745397501004E-2</v>
      </c>
      <c r="O14" s="207">
        <v>3.6763890274250338E-2</v>
      </c>
      <c r="P14" s="207">
        <v>2.720887891551535E-2</v>
      </c>
      <c r="Q14" s="207">
        <v>2.0409748053533606E-2</v>
      </c>
      <c r="R14" s="207">
        <v>1.2625483307617759E-2</v>
      </c>
      <c r="S14" s="207">
        <v>6.3995937510614572E-3</v>
      </c>
      <c r="T14" s="207">
        <v>2.0521718568992943E-3</v>
      </c>
      <c r="U14" s="207">
        <v>4.8328942655175141E-4</v>
      </c>
      <c r="V14" s="207">
        <v>7.7290799012808323E-5</v>
      </c>
      <c r="W14" s="200">
        <v>68714518</v>
      </c>
      <c r="X14" s="199" t="s">
        <v>411</v>
      </c>
      <c r="Y14" s="199"/>
      <c r="Z14" s="147">
        <v>416</v>
      </c>
      <c r="AA14" s="147">
        <v>674026</v>
      </c>
      <c r="AB14" s="147">
        <v>675849</v>
      </c>
      <c r="AC14" s="147">
        <v>159222</v>
      </c>
      <c r="AD14" s="147">
        <v>1509513</v>
      </c>
      <c r="AE14" s="199"/>
      <c r="AF14" s="139" t="s">
        <v>446</v>
      </c>
    </row>
    <row r="15" spans="1:32" x14ac:dyDescent="0.75">
      <c r="A15" s="135">
        <v>2016</v>
      </c>
      <c r="B15" s="207">
        <v>5.4864723250955073E-2</v>
      </c>
      <c r="C15" s="207">
        <v>5.900547376849271E-2</v>
      </c>
      <c r="D15" s="207">
        <v>6.2586571318426251E-2</v>
      </c>
      <c r="E15" s="207">
        <v>6.893999538619773E-2</v>
      </c>
      <c r="F15" s="207">
        <v>7.0641601385781946E-2</v>
      </c>
      <c r="G15" s="207">
        <v>6.5434088517352135E-2</v>
      </c>
      <c r="H15" s="207">
        <v>6.8066023333498094E-2</v>
      </c>
      <c r="I15" s="207">
        <v>7.6294183351272429E-2</v>
      </c>
      <c r="J15" s="207">
        <v>8.1884986008603319E-2</v>
      </c>
      <c r="K15" s="207">
        <v>8.337402537196878E-2</v>
      </c>
      <c r="L15" s="207">
        <v>7.7433439609885343E-2</v>
      </c>
      <c r="M15" s="207">
        <v>6.8300222151780693E-2</v>
      </c>
      <c r="N15" s="207">
        <v>5.3114183863659375E-2</v>
      </c>
      <c r="O15" s="207">
        <v>3.8396543212103271E-2</v>
      </c>
      <c r="P15" s="207">
        <v>2.7919955648807209E-2</v>
      </c>
      <c r="Q15" s="207">
        <v>2.0785844688791123E-2</v>
      </c>
      <c r="R15" s="207">
        <v>1.3160152540520723E-2</v>
      </c>
      <c r="S15" s="207">
        <v>6.8042346823236491E-3</v>
      </c>
      <c r="T15" s="207">
        <v>2.3665201211987945E-3</v>
      </c>
      <c r="U15" s="207">
        <v>5.4219643462492882E-4</v>
      </c>
      <c r="V15" s="207">
        <v>8.503535375642334E-5</v>
      </c>
      <c r="W15" s="200">
        <v>68971313</v>
      </c>
      <c r="X15" s="199" t="s">
        <v>411</v>
      </c>
      <c r="Y15" s="199"/>
      <c r="Z15" s="147">
        <v>53</v>
      </c>
      <c r="AA15" s="147">
        <v>665753</v>
      </c>
      <c r="AB15" s="147">
        <v>693992</v>
      </c>
      <c r="AC15" s="147">
        <v>154607</v>
      </c>
      <c r="AD15" s="147">
        <v>1514405</v>
      </c>
      <c r="AE15" s="199"/>
      <c r="AF15" s="139" t="s">
        <v>446</v>
      </c>
    </row>
    <row r="16" spans="1:32" x14ac:dyDescent="0.75">
      <c r="A16" s="135">
        <v>2017</v>
      </c>
      <c r="B16" s="207">
        <v>5.396089979547266E-2</v>
      </c>
      <c r="C16" s="207">
        <v>5.8038312686190169E-2</v>
      </c>
      <c r="D16" s="207">
        <v>6.1538943239800796E-2</v>
      </c>
      <c r="E16" s="207">
        <v>6.7418802740079484E-2</v>
      </c>
      <c r="F16" s="207">
        <v>7.0663775920690564E-2</v>
      </c>
      <c r="G16" s="207">
        <v>6.6230488660300887E-2</v>
      </c>
      <c r="H16" s="207">
        <v>6.6431991866125001E-2</v>
      </c>
      <c r="I16" s="207">
        <v>7.4194633400056526E-2</v>
      </c>
      <c r="J16" s="207">
        <v>8.0611396501741941E-2</v>
      </c>
      <c r="K16" s="207">
        <v>8.2889382585710353E-2</v>
      </c>
      <c r="L16" s="207">
        <v>7.8397620961777714E-2</v>
      </c>
      <c r="M16" s="207">
        <v>6.9611656392618404E-2</v>
      </c>
      <c r="N16" s="207">
        <v>5.564236645792605E-2</v>
      </c>
      <c r="O16" s="207">
        <v>4.021290794628167E-2</v>
      </c>
      <c r="P16" s="207">
        <v>2.8807372803774354E-2</v>
      </c>
      <c r="Q16" s="207">
        <v>2.1118622521426406E-2</v>
      </c>
      <c r="R16" s="207">
        <v>1.3736418346547572E-2</v>
      </c>
      <c r="S16" s="207">
        <v>7.1355628638636627E-3</v>
      </c>
      <c r="T16" s="207">
        <v>2.636172264405785E-3</v>
      </c>
      <c r="U16" s="207">
        <v>6.289281186800422E-4</v>
      </c>
      <c r="V16" s="207">
        <v>9.3743926529960339E-5</v>
      </c>
      <c r="W16" s="200">
        <v>69209817</v>
      </c>
      <c r="X16" s="199" t="s">
        <v>411</v>
      </c>
      <c r="Y16" s="199"/>
      <c r="Z16" s="147">
        <v>50</v>
      </c>
      <c r="AA16" s="147">
        <v>680549</v>
      </c>
      <c r="AB16" s="147">
        <v>722717</v>
      </c>
      <c r="AC16" s="147">
        <v>157722</v>
      </c>
      <c r="AD16" s="147">
        <v>1561038</v>
      </c>
      <c r="AE16" s="199"/>
      <c r="AF16" s="139" t="s">
        <v>446</v>
      </c>
    </row>
    <row r="17" spans="1:32" x14ac:dyDescent="0.75">
      <c r="A17" s="135">
        <v>2018</v>
      </c>
      <c r="B17" s="207">
        <v>5.3181970608188973E-2</v>
      </c>
      <c r="C17" s="207">
        <v>5.7031588230381743E-2</v>
      </c>
      <c r="D17" s="207">
        <v>6.0655894771904327E-2</v>
      </c>
      <c r="E17" s="207">
        <v>6.5733539162488044E-2</v>
      </c>
      <c r="F17" s="207">
        <v>7.0349413224727722E-2</v>
      </c>
      <c r="G17" s="207">
        <v>6.7345414316729565E-2</v>
      </c>
      <c r="H17" s="207">
        <v>6.5092649189624763E-2</v>
      </c>
      <c r="I17" s="207">
        <v>7.2073389391617448E-2</v>
      </c>
      <c r="J17" s="207">
        <v>7.924628423960009E-2</v>
      </c>
      <c r="K17" s="207">
        <v>8.2147184207788923E-2</v>
      </c>
      <c r="L17" s="207">
        <v>7.9271475640232458E-2</v>
      </c>
      <c r="M17" s="207">
        <v>7.0691607219138142E-2</v>
      </c>
      <c r="N17" s="207">
        <v>5.8170098386462706E-2</v>
      </c>
      <c r="O17" s="207">
        <v>4.2199801827648362E-2</v>
      </c>
      <c r="P17" s="207">
        <v>2.9888206930259457E-2</v>
      </c>
      <c r="Q17" s="207">
        <v>2.1490151573877764E-2</v>
      </c>
      <c r="R17" s="207">
        <v>1.4321390477742743E-2</v>
      </c>
      <c r="S17" s="207">
        <v>7.4171030799562382E-3</v>
      </c>
      <c r="T17" s="207">
        <v>2.8788772971957578E-3</v>
      </c>
      <c r="U17" s="207">
        <v>7.105012017119091E-4</v>
      </c>
      <c r="V17" s="207">
        <v>1.0345902272287382E-4</v>
      </c>
      <c r="W17" s="200">
        <v>69428454</v>
      </c>
      <c r="X17" s="199" t="s">
        <v>411</v>
      </c>
      <c r="Y17" s="199"/>
      <c r="Z17" s="147">
        <v>49</v>
      </c>
      <c r="AA17" s="147">
        <v>700672</v>
      </c>
      <c r="AB17" s="147">
        <v>742416</v>
      </c>
      <c r="AC17" s="147">
        <v>154017</v>
      </c>
      <c r="AD17" s="147">
        <v>1597154</v>
      </c>
      <c r="AE17" s="199"/>
      <c r="AF17" s="139" t="s">
        <v>446</v>
      </c>
    </row>
    <row r="18" spans="1:32" x14ac:dyDescent="0.75">
      <c r="A18" s="135">
        <v>2019</v>
      </c>
      <c r="B18" s="207">
        <v>5.2393343762546125E-2</v>
      </c>
      <c r="C18" s="207">
        <v>5.6022211146791005E-2</v>
      </c>
      <c r="D18" s="207">
        <v>5.9819335654807675E-2</v>
      </c>
      <c r="E18" s="207">
        <v>6.4121762948017622E-2</v>
      </c>
      <c r="F18" s="207">
        <v>6.9741924307963762E-2</v>
      </c>
      <c r="G18" s="207">
        <v>6.8385411390678372E-2</v>
      </c>
      <c r="H18" s="207">
        <v>6.4247176623201174E-2</v>
      </c>
      <c r="I18" s="207">
        <v>7.0057928852327991E-2</v>
      </c>
      <c r="J18" s="207">
        <v>7.7735509309430392E-2</v>
      </c>
      <c r="K18" s="207">
        <v>8.1263020268369471E-2</v>
      </c>
      <c r="L18" s="207">
        <v>7.9906335000637194E-2</v>
      </c>
      <c r="M18" s="207">
        <v>7.1726281178177892E-2</v>
      </c>
      <c r="N18" s="207">
        <v>6.0516651200368442E-2</v>
      </c>
      <c r="O18" s="207">
        <v>4.4353209777883221E-2</v>
      </c>
      <c r="P18" s="207">
        <v>3.1183265817200146E-2</v>
      </c>
      <c r="Q18" s="207">
        <v>2.1998523789697352E-2</v>
      </c>
      <c r="R18" s="207">
        <v>1.4861649772085924E-2</v>
      </c>
      <c r="S18" s="207">
        <v>7.7208404192706127E-3</v>
      </c>
      <c r="T18" s="207">
        <v>3.0723047036404624E-3</v>
      </c>
      <c r="U18" s="207">
        <v>7.5926116867879349E-4</v>
      </c>
      <c r="V18" s="207">
        <v>1.1405290822636008E-4</v>
      </c>
      <c r="W18" s="200">
        <v>69625581</v>
      </c>
      <c r="X18" s="199" t="s">
        <v>411</v>
      </c>
      <c r="Y18" s="199"/>
      <c r="Z18" s="147">
        <v>46</v>
      </c>
      <c r="AA18" s="147">
        <v>727926</v>
      </c>
      <c r="AB18" s="147">
        <v>751791</v>
      </c>
      <c r="AC18" s="147">
        <v>150019</v>
      </c>
      <c r="AD18" s="147">
        <v>1629782</v>
      </c>
      <c r="AE18" s="199"/>
      <c r="AF18" s="139" t="s">
        <v>446</v>
      </c>
    </row>
    <row r="19" spans="1:32" x14ac:dyDescent="0.75">
      <c r="A19" s="135">
        <v>2020</v>
      </c>
      <c r="B19" s="207">
        <v>5.1519385865709012E-2</v>
      </c>
      <c r="C19" s="207">
        <v>5.5068498732191579E-2</v>
      </c>
      <c r="D19" s="207">
        <v>5.8937052960102654E-2</v>
      </c>
      <c r="E19" s="207">
        <v>6.2729332092339635E-2</v>
      </c>
      <c r="F19" s="207">
        <v>6.8881167842201899E-2</v>
      </c>
      <c r="G19" s="207">
        <v>6.9088904297362391E-2</v>
      </c>
      <c r="H19" s="207">
        <v>6.3992770885973632E-2</v>
      </c>
      <c r="I19" s="207">
        <v>6.8238316636718713E-2</v>
      </c>
      <c r="J19" s="207">
        <v>7.6057903628565612E-2</v>
      </c>
      <c r="K19" s="207">
        <v>8.0306859122505736E-2</v>
      </c>
      <c r="L19" s="207">
        <v>8.021425164346041E-2</v>
      </c>
      <c r="M19" s="207">
        <v>7.2814363924298089E-2</v>
      </c>
      <c r="N19" s="207">
        <v>6.2573844937315021E-2</v>
      </c>
      <c r="O19" s="207">
        <v>4.6657650809001687E-2</v>
      </c>
      <c r="P19" s="207">
        <v>3.2698262455039741E-2</v>
      </c>
      <c r="Q19" s="207">
        <v>2.2696712024751643E-2</v>
      </c>
      <c r="R19" s="207">
        <v>1.534258363233295E-2</v>
      </c>
      <c r="S19" s="207">
        <v>8.0756902244295842E-3</v>
      </c>
      <c r="T19" s="207">
        <v>3.2263333951194082E-3</v>
      </c>
      <c r="U19" s="207">
        <v>7.5452745844704992E-4</v>
      </c>
      <c r="V19" s="207">
        <v>1.2558743213357459E-4</v>
      </c>
      <c r="W19" s="200">
        <v>69799978</v>
      </c>
      <c r="X19" s="199" t="s">
        <v>411</v>
      </c>
      <c r="Y19" s="199"/>
      <c r="Z19" s="147">
        <v>47</v>
      </c>
      <c r="AA19" s="147">
        <v>756907</v>
      </c>
      <c r="AB19" s="147">
        <v>393847</v>
      </c>
      <c r="AC19" s="147">
        <v>28462</v>
      </c>
      <c r="AD19" s="147">
        <v>1179263</v>
      </c>
      <c r="AE19" s="199"/>
      <c r="AF19" s="139" t="s">
        <v>446</v>
      </c>
    </row>
    <row r="20" spans="1:32" x14ac:dyDescent="0.75">
      <c r="A20" s="135">
        <v>2021</v>
      </c>
      <c r="B20" s="207">
        <v>5.0733226321043386E-2</v>
      </c>
      <c r="C20" s="207">
        <v>5.4215214329651262E-2</v>
      </c>
      <c r="D20" s="207">
        <v>5.8065703967774857E-2</v>
      </c>
      <c r="E20" s="207">
        <v>6.1589807265227565E-2</v>
      </c>
      <c r="F20" s="207">
        <v>6.7815622067404935E-2</v>
      </c>
      <c r="G20" s="207">
        <v>6.9520018943588446E-2</v>
      </c>
      <c r="H20" s="207">
        <v>6.429640791753706E-2</v>
      </c>
      <c r="I20" s="207">
        <v>6.6595608195949715E-2</v>
      </c>
      <c r="J20" s="207">
        <v>7.4250898245059052E-2</v>
      </c>
      <c r="K20" s="207">
        <v>7.9268121482565665E-2</v>
      </c>
      <c r="L20" s="207">
        <v>8.0198832197078282E-2</v>
      </c>
      <c r="M20" s="207">
        <v>7.3845613642631674E-2</v>
      </c>
      <c r="N20" s="207">
        <v>6.4246358485681748E-2</v>
      </c>
      <c r="O20" s="207">
        <v>4.8954777443428701E-2</v>
      </c>
      <c r="P20" s="207">
        <v>3.4205334248719001E-2</v>
      </c>
      <c r="Q20" s="207">
        <v>2.3376415586922727E-2</v>
      </c>
      <c r="R20" s="207">
        <v>1.5708530979268814E-2</v>
      </c>
      <c r="S20" s="207">
        <v>8.549846803849858E-3</v>
      </c>
      <c r="T20" s="207">
        <v>3.5462331233630292E-3</v>
      </c>
      <c r="U20" s="207">
        <v>8.7941755213132239E-4</v>
      </c>
      <c r="V20" s="207">
        <v>1.3801120112289138E-4</v>
      </c>
      <c r="W20" s="200">
        <v>69950844</v>
      </c>
      <c r="X20" s="199" t="s">
        <v>411</v>
      </c>
      <c r="Y20" s="199"/>
      <c r="Z20" s="147">
        <v>30</v>
      </c>
      <c r="AA20" s="147">
        <v>775786</v>
      </c>
      <c r="AB20" s="147">
        <v>416517</v>
      </c>
      <c r="AC20" s="147">
        <v>22223</v>
      </c>
      <c r="AD20" s="147">
        <v>1214556</v>
      </c>
      <c r="AE20" s="199"/>
      <c r="AF20" s="139" t="s">
        <v>446</v>
      </c>
    </row>
    <row r="21" spans="1:32" x14ac:dyDescent="0.75">
      <c r="A21" s="135">
        <v>2022</v>
      </c>
      <c r="B21" s="209">
        <v>4.9854407641223987E-2</v>
      </c>
      <c r="C21" s="209">
        <v>5.3408366085674265E-2</v>
      </c>
      <c r="D21" s="209">
        <v>5.7180680604553794E-2</v>
      </c>
      <c r="E21" s="209">
        <v>6.0677260289673261E-2</v>
      </c>
      <c r="F21" s="209">
        <v>6.6446800850198814E-2</v>
      </c>
      <c r="G21" s="209">
        <v>6.9649779945109028E-2</v>
      </c>
      <c r="H21" s="209">
        <v>6.5185424219746976E-2</v>
      </c>
      <c r="I21" s="209">
        <v>6.5113590179838671E-2</v>
      </c>
      <c r="J21" s="209">
        <v>7.2344398358308221E-2</v>
      </c>
      <c r="K21" s="209">
        <v>7.8183946427731299E-2</v>
      </c>
      <c r="L21" s="209">
        <v>7.9892038318280359E-2</v>
      </c>
      <c r="M21" s="209">
        <v>7.4914584346398069E-2</v>
      </c>
      <c r="N21" s="209">
        <v>6.5625875049268173E-2</v>
      </c>
      <c r="O21" s="209">
        <v>5.1413394668244676E-2</v>
      </c>
      <c r="P21" s="209">
        <v>3.5905960879672745E-2</v>
      </c>
      <c r="Q21" s="209">
        <v>2.4203547930892116E-2</v>
      </c>
      <c r="R21" s="209">
        <v>1.6034016971070188E-2</v>
      </c>
      <c r="S21" s="209">
        <v>9.0109196159826998E-3</v>
      </c>
      <c r="T21" s="209">
        <v>3.7558614700089958E-3</v>
      </c>
      <c r="U21" s="209">
        <v>1.0477581208317903E-3</v>
      </c>
      <c r="V21" s="209">
        <v>1.5138802729185513E-4</v>
      </c>
      <c r="W21" s="210">
        <v>70078197</v>
      </c>
      <c r="X21" s="191" t="s">
        <v>412</v>
      </c>
      <c r="AF21" s="139" t="s">
        <v>456</v>
      </c>
    </row>
    <row r="22" spans="1:32" x14ac:dyDescent="0.75">
      <c r="A22" s="87" t="s">
        <v>452</v>
      </c>
      <c r="B22" s="209">
        <v>4.8921040216261445E-2</v>
      </c>
      <c r="C22" s="209">
        <v>5.2642007349119543E-2</v>
      </c>
      <c r="D22" s="209">
        <v>5.6291589499762117E-2</v>
      </c>
      <c r="E22" s="209">
        <v>5.9921693951664447E-2</v>
      </c>
      <c r="F22" s="209">
        <v>6.4914824108899913E-2</v>
      </c>
      <c r="G22" s="209">
        <v>6.9470881545684066E-2</v>
      </c>
      <c r="H22" s="209">
        <v>6.6402267711379942E-2</v>
      </c>
      <c r="I22" s="209">
        <v>6.3923641493562472E-2</v>
      </c>
      <c r="J22" s="209">
        <v>7.0416411968802231E-2</v>
      </c>
      <c r="K22" s="209">
        <v>7.7017114827331909E-2</v>
      </c>
      <c r="L22" s="209">
        <v>7.9347114947446756E-2</v>
      </c>
      <c r="M22" s="209">
        <v>7.5922203136040589E-2</v>
      </c>
      <c r="N22" s="209">
        <v>6.6809603813491186E-2</v>
      </c>
      <c r="O22" s="209">
        <v>5.3902543597950436E-2</v>
      </c>
      <c r="P22" s="209">
        <v>3.7798704295604842E-2</v>
      </c>
      <c r="Q22" s="209">
        <v>2.520076527550635E-2</v>
      </c>
      <c r="R22" s="209">
        <v>1.639329756855484E-2</v>
      </c>
      <c r="S22" s="209">
        <v>9.4220054879805438E-3</v>
      </c>
      <c r="T22" s="209">
        <v>3.9269149438247919E-3</v>
      </c>
      <c r="U22" s="209">
        <v>1.1890657756187058E-3</v>
      </c>
      <c r="V22" s="209">
        <v>1.6630848551288805E-4</v>
      </c>
      <c r="W22" s="210">
        <v>70182829</v>
      </c>
      <c r="X22" s="191" t="s">
        <v>412</v>
      </c>
    </row>
    <row r="23" spans="1:32" x14ac:dyDescent="0.75">
      <c r="A23" s="87" t="s">
        <v>453</v>
      </c>
      <c r="B23" s="209">
        <v>4.8016137633666231E-2</v>
      </c>
      <c r="C23" s="209">
        <v>5.1892873919905345E-2</v>
      </c>
      <c r="D23" s="209">
        <v>5.5425574997341534E-2</v>
      </c>
      <c r="E23" s="209">
        <v>5.9189554149496691E-2</v>
      </c>
      <c r="F23" s="209">
        <v>6.3436582985493539E-2</v>
      </c>
      <c r="G23" s="209">
        <v>6.9007664923425915E-2</v>
      </c>
      <c r="H23" s="209">
        <v>6.7547614450127733E-2</v>
      </c>
      <c r="I23" s="209">
        <v>6.3210983327598932E-2</v>
      </c>
      <c r="J23" s="209">
        <v>6.8575564443171311E-2</v>
      </c>
      <c r="K23" s="209">
        <v>7.5696583773356085E-2</v>
      </c>
      <c r="L23" s="209">
        <v>7.8655238181549486E-2</v>
      </c>
      <c r="M23" s="209">
        <v>7.6708010854286648E-2</v>
      </c>
      <c r="N23" s="209">
        <v>6.7956047744470213E-2</v>
      </c>
      <c r="O23" s="209">
        <v>5.6238328647524642E-2</v>
      </c>
      <c r="P23" s="209">
        <v>3.9878752850024443E-2</v>
      </c>
      <c r="Q23" s="209">
        <v>2.6396198882009385E-2</v>
      </c>
      <c r="R23" s="209">
        <v>1.6862336276584382E-2</v>
      </c>
      <c r="S23" s="209">
        <v>9.7928069515890344E-3</v>
      </c>
      <c r="T23" s="209">
        <v>4.0705425025656765E-3</v>
      </c>
      <c r="U23" s="209">
        <v>1.2590145934458488E-3</v>
      </c>
      <c r="V23" s="209">
        <v>1.8358791236691442E-4</v>
      </c>
      <c r="W23" s="210">
        <v>70266064</v>
      </c>
      <c r="X23" s="191" t="s">
        <v>412</v>
      </c>
      <c r="Z23" s="191" t="s">
        <v>450</v>
      </c>
      <c r="AA23" s="191" t="s">
        <v>450</v>
      </c>
      <c r="AB23" s="191" t="s">
        <v>450</v>
      </c>
      <c r="AC23" s="191" t="s">
        <v>450</v>
      </c>
      <c r="AD23" s="191" t="s">
        <v>450</v>
      </c>
    </row>
    <row r="24" spans="1:32" x14ac:dyDescent="0.75">
      <c r="A24" s="135">
        <v>2025</v>
      </c>
      <c r="B24" s="209">
        <v>4.7187734913989594E-2</v>
      </c>
      <c r="C24" s="209">
        <v>5.1128730349552301E-2</v>
      </c>
      <c r="D24" s="209">
        <v>5.4604454963143763E-2</v>
      </c>
      <c r="E24" s="209">
        <v>5.8397801348668281E-2</v>
      </c>
      <c r="F24" s="209">
        <v>6.2153311243230598E-2</v>
      </c>
      <c r="G24" s="209">
        <v>6.8283974509949899E-2</v>
      </c>
      <c r="H24" s="209">
        <v>6.8358495761033311E-2</v>
      </c>
      <c r="I24" s="209">
        <v>6.3069335391016598E-2</v>
      </c>
      <c r="J24" s="209">
        <v>6.6905693946838263E-2</v>
      </c>
      <c r="K24" s="209">
        <v>7.4192453256648347E-2</v>
      </c>
      <c r="L24" s="209">
        <v>7.7876029739794711E-2</v>
      </c>
      <c r="M24" s="209">
        <v>7.7173530802373061E-2</v>
      </c>
      <c r="N24" s="209">
        <v>6.915247909636961E-2</v>
      </c>
      <c r="O24" s="209">
        <v>5.8311506848987837E-2</v>
      </c>
      <c r="P24" s="209">
        <v>4.2124726136890576E-2</v>
      </c>
      <c r="Q24" s="209">
        <v>2.7807261455356665E-2</v>
      </c>
      <c r="R24" s="209">
        <v>1.7481397271893736E-2</v>
      </c>
      <c r="S24" s="209">
        <v>1.0117884343814576E-2</v>
      </c>
      <c r="T24" s="209">
        <v>4.2310609807070581E-3</v>
      </c>
      <c r="U24" s="209">
        <v>1.2384519076729331E-3</v>
      </c>
      <c r="V24" s="209">
        <v>2.0368573206827598E-4</v>
      </c>
      <c r="W24" s="210">
        <v>70328932</v>
      </c>
      <c r="X24" s="191" t="s">
        <v>412</v>
      </c>
    </row>
    <row r="25" spans="1:32" x14ac:dyDescent="0.75">
      <c r="A25" s="135">
        <v>2026</v>
      </c>
      <c r="B25" s="209">
        <v>4.6361689724512163E-2</v>
      </c>
      <c r="C25" s="209">
        <v>5.0382741558221818E-2</v>
      </c>
      <c r="D25" s="209">
        <v>5.3875526584666489E-2</v>
      </c>
      <c r="E25" s="209">
        <v>5.7643735074686411E-2</v>
      </c>
      <c r="F25" s="209">
        <v>6.114261630719206E-2</v>
      </c>
      <c r="G25" s="209">
        <v>6.7335992198106751E-2</v>
      </c>
      <c r="H25" s="209">
        <v>6.8900201937891536E-2</v>
      </c>
      <c r="I25" s="209">
        <v>6.3490522467169547E-2</v>
      </c>
      <c r="J25" s="209">
        <v>6.5429954400520768E-2</v>
      </c>
      <c r="K25" s="209">
        <v>7.2575901566706486E-2</v>
      </c>
      <c r="L25" s="209">
        <v>7.7027723541517157E-2</v>
      </c>
      <c r="M25" s="209">
        <v>7.7308646379790763E-2</v>
      </c>
      <c r="N25" s="209">
        <v>7.029073375115602E-2</v>
      </c>
      <c r="O25" s="209">
        <v>5.9984507678853626E-2</v>
      </c>
      <c r="P25" s="209">
        <v>4.4271927339135222E-2</v>
      </c>
      <c r="Q25" s="209">
        <v>2.9182495783066691E-2</v>
      </c>
      <c r="R25" s="209">
        <v>1.810969666657037E-2</v>
      </c>
      <c r="S25" s="209">
        <v>1.0477630355536564E-2</v>
      </c>
      <c r="T25" s="209">
        <v>4.6206968298890079E-3</v>
      </c>
      <c r="U25" s="209">
        <v>1.3598660494426186E-3</v>
      </c>
      <c r="V25" s="209">
        <v>2.2719380536792116E-4</v>
      </c>
      <c r="W25" s="210">
        <v>70371637</v>
      </c>
      <c r="X25" s="191" t="s">
        <v>412</v>
      </c>
    </row>
    <row r="26" spans="1:32" x14ac:dyDescent="0.75">
      <c r="A26" s="135">
        <v>2027</v>
      </c>
      <c r="B26" s="209">
        <v>4.5683260386879011E-2</v>
      </c>
      <c r="C26" s="209">
        <v>4.9598432254975913E-2</v>
      </c>
      <c r="D26" s="209">
        <v>5.3174669468037804E-2</v>
      </c>
      <c r="E26" s="209">
        <v>5.6855048931657624E-2</v>
      </c>
      <c r="F26" s="209">
        <v>6.0342230385785171E-2</v>
      </c>
      <c r="G26" s="209">
        <v>6.6076375718987806E-2</v>
      </c>
      <c r="H26" s="209">
        <v>6.9134458711738622E-2</v>
      </c>
      <c r="I26" s="209">
        <v>6.4474394871161078E-2</v>
      </c>
      <c r="J26" s="209">
        <v>6.4089533071663679E-2</v>
      </c>
      <c r="K26" s="209">
        <v>7.0840837513371155E-2</v>
      </c>
      <c r="L26" s="209">
        <v>7.6119689008027666E-2</v>
      </c>
      <c r="M26" s="209">
        <v>7.7155826979817904E-2</v>
      </c>
      <c r="N26" s="209">
        <v>7.1464639792255313E-2</v>
      </c>
      <c r="O26" s="209">
        <v>6.1404023916777115E-2</v>
      </c>
      <c r="P26" s="209">
        <v>4.6595510135082341E-2</v>
      </c>
      <c r="Q26" s="209">
        <v>3.072160877118963E-2</v>
      </c>
      <c r="R26" s="209">
        <v>1.8825029370359164E-2</v>
      </c>
      <c r="S26" s="209">
        <v>1.0770547531682342E-2</v>
      </c>
      <c r="T26" s="209">
        <v>4.9082522540951582E-3</v>
      </c>
      <c r="U26" s="209">
        <v>1.5120869504688602E-3</v>
      </c>
      <c r="V26" s="209">
        <v>2.5354397598662388E-4</v>
      </c>
      <c r="W26" s="210">
        <v>70394100</v>
      </c>
      <c r="X26" s="191" t="s">
        <v>412</v>
      </c>
    </row>
    <row r="27" spans="1:32" x14ac:dyDescent="0.75">
      <c r="A27" s="135">
        <v>2028</v>
      </c>
      <c r="B27" s="209">
        <v>4.511748493760815E-2</v>
      </c>
      <c r="C27" s="209">
        <v>4.8779892919646663E-2</v>
      </c>
      <c r="D27" s="209">
        <v>5.2493183857335445E-2</v>
      </c>
      <c r="E27" s="209">
        <v>5.6050999097203971E-2</v>
      </c>
      <c r="F27" s="209">
        <v>5.9681502244404272E-2</v>
      </c>
      <c r="G27" s="209">
        <v>6.4650843630029264E-2</v>
      </c>
      <c r="H27" s="209">
        <v>6.9056949618799726E-2</v>
      </c>
      <c r="I27" s="209">
        <v>6.5772910817861269E-2</v>
      </c>
      <c r="J27" s="209">
        <v>6.3018796266094509E-2</v>
      </c>
      <c r="K27" s="209">
        <v>6.9068455814801047E-2</v>
      </c>
      <c r="L27" s="209">
        <v>7.5115288532638116E-2</v>
      </c>
      <c r="M27" s="209">
        <v>7.6773246145346211E-2</v>
      </c>
      <c r="N27" s="209">
        <v>7.2575956306229247E-2</v>
      </c>
      <c r="O27" s="209">
        <v>6.265835402246811E-2</v>
      </c>
      <c r="P27" s="209">
        <v>4.8986507266361647E-2</v>
      </c>
      <c r="Q27" s="209">
        <v>3.2433224927920785E-2</v>
      </c>
      <c r="R27" s="209">
        <v>1.9664060555887909E-2</v>
      </c>
      <c r="S27" s="209">
        <v>1.1038575672714011E-2</v>
      </c>
      <c r="T27" s="209">
        <v>5.1398603693284363E-3</v>
      </c>
      <c r="U27" s="209">
        <v>1.6421330419112196E-3</v>
      </c>
      <c r="V27" s="209">
        <v>2.8177395540999605E-4</v>
      </c>
      <c r="W27" s="210">
        <v>70396854</v>
      </c>
      <c r="X27" s="191" t="s">
        <v>412</v>
      </c>
    </row>
    <row r="28" spans="1:32" x14ac:dyDescent="0.75">
      <c r="A28" s="135">
        <v>2029</v>
      </c>
      <c r="B28" s="209">
        <v>4.4600310858849301E-2</v>
      </c>
      <c r="C28" s="209">
        <v>4.7958457127099528E-2</v>
      </c>
      <c r="D28" s="209">
        <v>5.1804551079037579E-2</v>
      </c>
      <c r="E28" s="209">
        <v>5.5267939572349704E-2</v>
      </c>
      <c r="F28" s="209">
        <v>5.9034622319228895E-2</v>
      </c>
      <c r="G28" s="209">
        <v>6.328280209903607E-2</v>
      </c>
      <c r="H28" s="209">
        <v>6.8699430592248173E-2</v>
      </c>
      <c r="I28" s="209">
        <v>6.7001602262081239E-2</v>
      </c>
      <c r="J28" s="209">
        <v>6.241175111923053E-2</v>
      </c>
      <c r="K28" s="209">
        <v>6.7373978154402325E-2</v>
      </c>
      <c r="L28" s="209">
        <v>7.3953556678543447E-2</v>
      </c>
      <c r="M28" s="209">
        <v>7.6256353748913625E-2</v>
      </c>
      <c r="N28" s="209">
        <v>7.3478169292810896E-2</v>
      </c>
      <c r="O28" s="209">
        <v>6.3899578087656561E-2</v>
      </c>
      <c r="P28" s="209">
        <v>5.1278666748810639E-2</v>
      </c>
      <c r="Q28" s="209">
        <v>3.4331954693811763E-2</v>
      </c>
      <c r="R28" s="209">
        <v>2.0669646886262352E-2</v>
      </c>
      <c r="S28" s="209">
        <v>1.1367581154869952E-2</v>
      </c>
      <c r="T28" s="209">
        <v>5.3121677346519413E-3</v>
      </c>
      <c r="U28" s="209">
        <v>1.7063392107949907E-3</v>
      </c>
      <c r="V28" s="209">
        <v>3.1054057931049534E-4</v>
      </c>
      <c r="W28" s="210">
        <v>70380496</v>
      </c>
      <c r="X28" s="191" t="s">
        <v>412</v>
      </c>
    </row>
    <row r="29" spans="1:32" x14ac:dyDescent="0.75">
      <c r="A29" s="135">
        <v>2030</v>
      </c>
      <c r="B29" s="209">
        <v>4.4088521713450984E-2</v>
      </c>
      <c r="C29" s="209">
        <v>4.7183387297188108E-2</v>
      </c>
      <c r="D29" s="209">
        <v>5.108039325249078E-2</v>
      </c>
      <c r="E29" s="209">
        <v>5.4525572430367056E-2</v>
      </c>
      <c r="F29" s="209">
        <v>5.8324434285765621E-2</v>
      </c>
      <c r="G29" s="209">
        <v>6.2111312439510208E-2</v>
      </c>
      <c r="H29" s="209">
        <v>6.8089317328888913E-2</v>
      </c>
      <c r="I29" s="209">
        <v>6.7905979487570378E-2</v>
      </c>
      <c r="J29" s="209">
        <v>6.2368414726715525E-2</v>
      </c>
      <c r="K29" s="209">
        <v>6.5842607825203653E-2</v>
      </c>
      <c r="L29" s="209">
        <v>7.2610101254033957E-2</v>
      </c>
      <c r="M29" s="209">
        <v>7.5660216312496156E-2</v>
      </c>
      <c r="N29" s="209">
        <v>7.4083911755432746E-2</v>
      </c>
      <c r="O29" s="209">
        <v>6.5209106424837751E-2</v>
      </c>
      <c r="P29" s="209">
        <v>5.3364560708558322E-2</v>
      </c>
      <c r="Q29" s="209">
        <v>3.6418440895395462E-2</v>
      </c>
      <c r="R29" s="209">
        <v>2.1869018766405714E-2</v>
      </c>
      <c r="S29" s="209">
        <v>1.1810670080405804E-2</v>
      </c>
      <c r="T29" s="209">
        <v>5.444836782338861E-3</v>
      </c>
      <c r="U29" s="209">
        <v>1.6703261498742003E-3</v>
      </c>
      <c r="V29" s="209">
        <v>3.3887008306979731E-4</v>
      </c>
      <c r="W29" s="210">
        <v>70345543</v>
      </c>
      <c r="X29" s="191" t="s">
        <v>412</v>
      </c>
    </row>
    <row r="30" spans="1:32" x14ac:dyDescent="0.75">
      <c r="A30" s="135">
        <v>2031</v>
      </c>
      <c r="B30" s="209">
        <v>4.3692442925428537E-2</v>
      </c>
      <c r="C30" s="209">
        <v>4.6514729573553674E-2</v>
      </c>
      <c r="D30" s="209">
        <v>5.0372961940507478E-2</v>
      </c>
      <c r="E30" s="209">
        <v>5.3879519906969035E-2</v>
      </c>
      <c r="F30" s="209">
        <v>5.76548982404088E-2</v>
      </c>
      <c r="G30" s="209">
        <v>6.1174231433878533E-2</v>
      </c>
      <c r="H30" s="209">
        <v>6.7232520071581675E-2</v>
      </c>
      <c r="I30" s="209">
        <v>6.8539633498653968E-2</v>
      </c>
      <c r="J30" s="209">
        <v>6.2885044879671226E-2</v>
      </c>
      <c r="K30" s="209">
        <v>6.4491038868229836E-2</v>
      </c>
      <c r="L30" s="209">
        <v>7.1138595521417977E-2</v>
      </c>
      <c r="M30" s="209">
        <v>7.4948927900246473E-2</v>
      </c>
      <c r="N30" s="209">
        <v>7.4337523745313022E-2</v>
      </c>
      <c r="O30" s="209">
        <v>6.639276940361015E-2</v>
      </c>
      <c r="P30" s="209">
        <v>5.4945412009820192E-2</v>
      </c>
      <c r="Q30" s="209">
        <v>3.8370209377008087E-2</v>
      </c>
      <c r="R30" s="209">
        <v>2.306080696499686E-2</v>
      </c>
      <c r="S30" s="209">
        <v>1.2379237649851599E-2</v>
      </c>
      <c r="T30" s="209">
        <v>5.7968090470458828E-3</v>
      </c>
      <c r="U30" s="209">
        <v>1.8259327519732497E-3</v>
      </c>
      <c r="V30" s="209">
        <v>3.6675428983373753E-4</v>
      </c>
      <c r="W30" s="210">
        <v>70292293</v>
      </c>
      <c r="X30" s="191" t="s">
        <v>412</v>
      </c>
    </row>
    <row r="31" spans="1:32" x14ac:dyDescent="0.75">
      <c r="A31" s="135">
        <v>2032</v>
      </c>
      <c r="B31" s="209">
        <v>4.3291513542143625E-2</v>
      </c>
      <c r="C31" s="209">
        <v>4.5905023232471004E-2</v>
      </c>
      <c r="D31" s="209">
        <v>4.963532295421054E-2</v>
      </c>
      <c r="E31" s="209">
        <v>5.326552427077301E-2</v>
      </c>
      <c r="F31" s="209">
        <v>5.6955721971033151E-2</v>
      </c>
      <c r="G31" s="209">
        <v>6.0455036327575359E-2</v>
      </c>
      <c r="H31" s="209">
        <v>6.6070216503494206E-2</v>
      </c>
      <c r="I31" s="209">
        <v>6.8874823149159631E-2</v>
      </c>
      <c r="J31" s="209">
        <v>6.3962610333427941E-2</v>
      </c>
      <c r="K31" s="209">
        <v>6.3273314116926924E-2</v>
      </c>
      <c r="L31" s="209">
        <v>6.955622997649176E-2</v>
      </c>
      <c r="M31" s="209">
        <v>7.4189608424124559E-2</v>
      </c>
      <c r="N31" s="209">
        <v>7.4333383285223958E-2</v>
      </c>
      <c r="O31" s="209">
        <v>6.7643266714657133E-2</v>
      </c>
      <c r="P31" s="209">
        <v>5.6340648672128221E-2</v>
      </c>
      <c r="Q31" s="209">
        <v>4.0500962541080543E-2</v>
      </c>
      <c r="R31" s="209">
        <v>2.4363117310702617E-2</v>
      </c>
      <c r="S31" s="209">
        <v>1.2947484480368159E-2</v>
      </c>
      <c r="T31" s="209">
        <v>6.0071432580206642E-3</v>
      </c>
      <c r="U31" s="209">
        <v>2.0348927745855263E-3</v>
      </c>
      <c r="V31" s="209">
        <v>3.9415616140146538E-4</v>
      </c>
      <c r="W31" s="210">
        <v>70220899</v>
      </c>
      <c r="X31" s="191" t="s">
        <v>412</v>
      </c>
    </row>
    <row r="32" spans="1:32" x14ac:dyDescent="0.75">
      <c r="A32" s="135">
        <v>2033</v>
      </c>
      <c r="B32" s="209">
        <v>4.2890496921455835E-2</v>
      </c>
      <c r="C32" s="209">
        <v>4.5357689778488496E-2</v>
      </c>
      <c r="D32" s="209">
        <v>4.8883308200081091E-2</v>
      </c>
      <c r="E32" s="209">
        <v>5.2662835256144291E-2</v>
      </c>
      <c r="F32" s="209">
        <v>5.623861656739082E-2</v>
      </c>
      <c r="G32" s="209">
        <v>5.988445196529732E-2</v>
      </c>
      <c r="H32" s="209">
        <v>6.4744848130069213E-2</v>
      </c>
      <c r="I32" s="209">
        <v>6.8903961964266972E-2</v>
      </c>
      <c r="J32" s="209">
        <v>6.535359005306686E-2</v>
      </c>
      <c r="K32" s="209">
        <v>6.2321216281533642E-2</v>
      </c>
      <c r="L32" s="209">
        <v>6.7935752602902147E-2</v>
      </c>
      <c r="M32" s="209">
        <v>7.3345701903021476E-2</v>
      </c>
      <c r="N32" s="209">
        <v>7.4117908114533254E-2</v>
      </c>
      <c r="O32" s="209">
        <v>6.8854996824110171E-2</v>
      </c>
      <c r="P32" s="209">
        <v>5.764471744134015E-2</v>
      </c>
      <c r="Q32" s="209">
        <v>4.2715554200260804E-2</v>
      </c>
      <c r="R32" s="209">
        <v>2.5801363569359664E-2</v>
      </c>
      <c r="S32" s="209">
        <v>1.3542825233832784E-2</v>
      </c>
      <c r="T32" s="209">
        <v>6.1740136668350836E-3</v>
      </c>
      <c r="U32" s="209">
        <v>2.2045149851722891E-3</v>
      </c>
      <c r="V32" s="209">
        <v>4.216363408376427E-4</v>
      </c>
      <c r="W32" s="210">
        <v>70131526</v>
      </c>
      <c r="X32" s="191" t="s">
        <v>412</v>
      </c>
    </row>
    <row r="33" spans="1:31" x14ac:dyDescent="0.75">
      <c r="A33" s="135">
        <v>2034</v>
      </c>
      <c r="B33" s="209">
        <v>4.2512454224239771E-2</v>
      </c>
      <c r="C33" s="209">
        <v>4.4859441730693429E-2</v>
      </c>
      <c r="D33" s="209">
        <v>4.8149202862386227E-2</v>
      </c>
      <c r="E33" s="209">
        <v>5.2036985538991908E-2</v>
      </c>
      <c r="F33" s="209">
        <v>5.5533389419631346E-2</v>
      </c>
      <c r="G33" s="209">
        <v>5.9331831596070465E-2</v>
      </c>
      <c r="H33" s="209">
        <v>6.3474468902786838E-2</v>
      </c>
      <c r="I33" s="209">
        <v>6.8651105396613205E-2</v>
      </c>
      <c r="J33" s="209">
        <v>6.6672219030232002E-2</v>
      </c>
      <c r="K33" s="209">
        <v>6.1823297657540924E-2</v>
      </c>
      <c r="L33" s="209">
        <v>6.6383090550952553E-2</v>
      </c>
      <c r="M33" s="209">
        <v>7.2350110568151452E-2</v>
      </c>
      <c r="N33" s="209">
        <v>7.3772475308654939E-2</v>
      </c>
      <c r="O33" s="209">
        <v>6.9880565489378516E-2</v>
      </c>
      <c r="P33" s="209">
        <v>5.8990335531415243E-2</v>
      </c>
      <c r="Q33" s="209">
        <v>4.4864697054232641E-2</v>
      </c>
      <c r="R33" s="209">
        <v>2.740696924163382E-2</v>
      </c>
      <c r="S33" s="209">
        <v>1.42572929003021E-2</v>
      </c>
      <c r="T33" s="209">
        <v>6.3272524527330414E-3</v>
      </c>
      <c r="U33" s="209">
        <v>2.2726989383803748E-3</v>
      </c>
      <c r="V33" s="209">
        <v>4.5011560497920769E-4</v>
      </c>
      <c r="W33" s="210">
        <v>70024233</v>
      </c>
      <c r="X33" s="191" t="s">
        <v>412</v>
      </c>
    </row>
    <row r="34" spans="1:31" x14ac:dyDescent="0.75">
      <c r="A34" s="135">
        <v>2035</v>
      </c>
      <c r="B34" s="209">
        <v>4.2173010724370859E-2</v>
      </c>
      <c r="C34" s="209">
        <v>4.4385714084608112E-2</v>
      </c>
      <c r="D34" s="209">
        <v>4.7460960591316236E-2</v>
      </c>
      <c r="E34" s="209">
        <v>5.1367319230035423E-2</v>
      </c>
      <c r="F34" s="209">
        <v>5.485843654208368E-2</v>
      </c>
      <c r="G34" s="209">
        <v>5.871280596526033E-2</v>
      </c>
      <c r="H34" s="209">
        <v>6.2397373517420363E-2</v>
      </c>
      <c r="I34" s="209">
        <v>6.8139735451860958E-2</v>
      </c>
      <c r="J34" s="209">
        <v>6.7663964028613119E-2</v>
      </c>
      <c r="K34" s="209">
        <v>6.1876994946659693E-2</v>
      </c>
      <c r="L34" s="209">
        <v>6.4980553687148418E-2</v>
      </c>
      <c r="M34" s="209">
        <v>7.1171047208725621E-2</v>
      </c>
      <c r="N34" s="209">
        <v>7.334666855281366E-2</v>
      </c>
      <c r="O34" s="209">
        <v>7.0634073291231517E-2</v>
      </c>
      <c r="P34" s="209">
        <v>6.0433085330182733E-2</v>
      </c>
      <c r="Q34" s="209">
        <v>4.6861925799572386E-2</v>
      </c>
      <c r="R34" s="209">
        <v>2.919633657148606E-2</v>
      </c>
      <c r="S34" s="209">
        <v>1.5128947560878885E-2</v>
      </c>
      <c r="T34" s="209">
        <v>6.5240313782527022E-3</v>
      </c>
      <c r="U34" s="209">
        <v>2.2068091508801999E-3</v>
      </c>
      <c r="V34" s="209">
        <v>4.8020638659901718E-4</v>
      </c>
      <c r="W34" s="210">
        <v>69899112</v>
      </c>
      <c r="X34" s="191" t="s">
        <v>412</v>
      </c>
    </row>
    <row r="35" spans="1:31" x14ac:dyDescent="0.75">
      <c r="A35" s="87" t="s">
        <v>454</v>
      </c>
      <c r="B35" s="209">
        <v>4.1929329970872224E-2</v>
      </c>
      <c r="C35" s="209">
        <v>4.398425120431524E-2</v>
      </c>
      <c r="D35" s="209">
        <v>4.687754658368843E-2</v>
      </c>
      <c r="E35" s="209">
        <v>5.0734122130220369E-2</v>
      </c>
      <c r="F35" s="209">
        <v>5.4291370496303247E-2</v>
      </c>
      <c r="G35" s="209">
        <v>5.8113339921493992E-2</v>
      </c>
      <c r="H35" s="209">
        <v>6.1546026320578692E-2</v>
      </c>
      <c r="I35" s="209">
        <v>6.7387034990100195E-2</v>
      </c>
      <c r="J35" s="209">
        <v>6.8405750895132345E-2</v>
      </c>
      <c r="K35" s="209">
        <v>6.249425411515739E-2</v>
      </c>
      <c r="L35" s="209">
        <v>6.3753492598425845E-2</v>
      </c>
      <c r="M35" s="209">
        <v>6.9838321032558354E-2</v>
      </c>
      <c r="N35" s="209">
        <v>7.278670809557454E-2</v>
      </c>
      <c r="O35" s="209">
        <v>7.0988981734949372E-2</v>
      </c>
      <c r="P35" s="209">
        <v>6.1617532258130416E-2</v>
      </c>
      <c r="Q35" s="209">
        <v>4.8337927771405206E-2</v>
      </c>
      <c r="R35" s="209">
        <v>3.0900384903502463E-2</v>
      </c>
      <c r="S35" s="209">
        <v>1.6135727673622129E-2</v>
      </c>
      <c r="T35" s="209">
        <v>7.0194660866103485E-3</v>
      </c>
      <c r="U35" s="209">
        <v>2.3453746818663137E-3</v>
      </c>
      <c r="V35" s="209">
        <v>5.1305653549288529E-4</v>
      </c>
      <c r="W35" s="210">
        <v>69756445</v>
      </c>
      <c r="X35" s="191" t="s">
        <v>412</v>
      </c>
    </row>
    <row r="36" spans="1:31" x14ac:dyDescent="0.75">
      <c r="A36" s="87" t="s">
        <v>455</v>
      </c>
      <c r="B36" s="209">
        <v>4.1696180306924423E-2</v>
      </c>
      <c r="C36" s="209">
        <v>4.3623896316058293E-2</v>
      </c>
      <c r="D36" s="209">
        <v>4.6338650714604274E-2</v>
      </c>
      <c r="E36" s="209">
        <v>5.0060799883028348E-2</v>
      </c>
      <c r="F36" s="209">
        <v>5.3754599864007241E-2</v>
      </c>
      <c r="G36" s="209">
        <v>5.7484924748425391E-2</v>
      </c>
      <c r="H36" s="209">
        <v>6.0909098524432694E-2</v>
      </c>
      <c r="I36" s="209">
        <v>6.6321523092496615E-2</v>
      </c>
      <c r="J36" s="209">
        <v>6.8848121074623583E-2</v>
      </c>
      <c r="K36" s="209">
        <v>6.3667432793998058E-2</v>
      </c>
      <c r="L36" s="209">
        <v>6.2654362439203165E-2</v>
      </c>
      <c r="M36" s="209">
        <v>6.8395424926803991E-2</v>
      </c>
      <c r="N36" s="209">
        <v>7.2184890842912158E-2</v>
      </c>
      <c r="O36" s="209">
        <v>7.1123498989192693E-2</v>
      </c>
      <c r="P36" s="209">
        <v>6.2896788942282331E-2</v>
      </c>
      <c r="Q36" s="209">
        <v>4.9679055730953478E-2</v>
      </c>
      <c r="R36" s="209">
        <v>3.2743929347675137E-2</v>
      </c>
      <c r="S36" s="209">
        <v>1.7138556588979788E-2</v>
      </c>
      <c r="T36" s="209">
        <v>7.4007184658287616E-3</v>
      </c>
      <c r="U36" s="209">
        <v>2.5297015931194438E-3</v>
      </c>
      <c r="V36" s="209">
        <v>5.4784481445011393E-4</v>
      </c>
      <c r="W36" s="210">
        <v>69596351</v>
      </c>
      <c r="X36" s="191" t="s">
        <v>412</v>
      </c>
    </row>
    <row r="37" spans="1:31" x14ac:dyDescent="0.75">
      <c r="A37" s="135">
        <v>2038</v>
      </c>
      <c r="B37" s="209">
        <v>4.1472213894714303E-2</v>
      </c>
      <c r="C37" s="209">
        <v>4.3302114434090481E-2</v>
      </c>
      <c r="D37" s="209">
        <v>4.5840183269806344E-2</v>
      </c>
      <c r="E37" s="209">
        <v>4.936834802040671E-2</v>
      </c>
      <c r="F37" s="209">
        <v>5.3222938596781233E-2</v>
      </c>
      <c r="G37" s="209">
        <v>5.6841641137098747E-2</v>
      </c>
      <c r="H37" s="209">
        <v>6.0417905438990373E-2</v>
      </c>
      <c r="I37" s="209">
        <v>6.5085679504550714E-2</v>
      </c>
      <c r="J37" s="209">
        <v>6.8980028919369038E-2</v>
      </c>
      <c r="K37" s="209">
        <v>6.515120956110175E-2</v>
      </c>
      <c r="L37" s="209">
        <v>6.1811755239346983E-2</v>
      </c>
      <c r="M37" s="209">
        <v>6.691546480091691E-2</v>
      </c>
      <c r="N37" s="209">
        <v>7.1498391200377959E-2</v>
      </c>
      <c r="O37" s="209">
        <v>7.1070998092483295E-2</v>
      </c>
      <c r="P37" s="209">
        <v>6.4180964254686654E-2</v>
      </c>
      <c r="Q37" s="209">
        <v>5.0981073107471728E-2</v>
      </c>
      <c r="R37" s="209">
        <v>3.4657621012327153E-2</v>
      </c>
      <c r="S37" s="209">
        <v>1.8156075250631579E-2</v>
      </c>
      <c r="T37" s="209">
        <v>7.7694244362171497E-3</v>
      </c>
      <c r="U37" s="209">
        <v>2.6923504153293257E-3</v>
      </c>
      <c r="V37" s="209">
        <v>5.8361941330158161E-4</v>
      </c>
      <c r="W37" s="210">
        <v>69418527</v>
      </c>
      <c r="X37" s="191" t="s">
        <v>412</v>
      </c>
    </row>
    <row r="38" spans="1:31" x14ac:dyDescent="0.75">
      <c r="A38" s="135">
        <v>2039</v>
      </c>
      <c r="B38" s="209">
        <v>4.1246119907919071E-2</v>
      </c>
      <c r="C38" s="209">
        <v>4.3011381950145054E-2</v>
      </c>
      <c r="D38" s="209">
        <v>4.5375971518197007E-2</v>
      </c>
      <c r="E38" s="209">
        <v>4.8692663654393488E-2</v>
      </c>
      <c r="F38" s="209">
        <v>5.2661946280422006E-2</v>
      </c>
      <c r="G38" s="209">
        <v>5.6215150824187668E-2</v>
      </c>
      <c r="H38" s="209">
        <v>5.9945002919856327E-2</v>
      </c>
      <c r="I38" s="209">
        <v>6.3901255116393801E-2</v>
      </c>
      <c r="J38" s="209">
        <v>6.8825211725699234E-2</v>
      </c>
      <c r="K38" s="209">
        <v>6.6564056609039621E-2</v>
      </c>
      <c r="L38" s="209">
        <v>6.1416935837009495E-2</v>
      </c>
      <c r="M38" s="209">
        <v>6.5504662466804184E-2</v>
      </c>
      <c r="N38" s="209">
        <v>7.0661361037894804E-2</v>
      </c>
      <c r="O38" s="209">
        <v>7.0906425567702006E-2</v>
      </c>
      <c r="P38" s="209">
        <v>6.5335844729517756E-2</v>
      </c>
      <c r="Q38" s="209">
        <v>5.236451444805932E-2</v>
      </c>
      <c r="R38" s="209">
        <v>3.6524626124907443E-2</v>
      </c>
      <c r="S38" s="209">
        <v>1.9320038674083592E-2</v>
      </c>
      <c r="T38" s="209">
        <v>8.1355529865802176E-3</v>
      </c>
      <c r="U38" s="209">
        <v>2.7722310972962236E-3</v>
      </c>
      <c r="V38" s="209">
        <v>6.1904652389168247E-4</v>
      </c>
      <c r="W38" s="210">
        <v>69222584</v>
      </c>
      <c r="X38" s="191" t="s">
        <v>412</v>
      </c>
    </row>
    <row r="39" spans="1:31" x14ac:dyDescent="0.75">
      <c r="A39" s="135">
        <v>2040</v>
      </c>
      <c r="B39" s="209">
        <v>4.1010737057200687E-2</v>
      </c>
      <c r="C39" s="209">
        <v>4.2739978472732566E-2</v>
      </c>
      <c r="D39" s="209">
        <v>4.4944409145949903E-2</v>
      </c>
      <c r="E39" s="209">
        <v>4.80580638611353E-2</v>
      </c>
      <c r="F39" s="209">
        <v>5.2052844546483068E-2</v>
      </c>
      <c r="G39" s="209">
        <v>5.5621922779311134E-2</v>
      </c>
      <c r="H39" s="209">
        <v>5.9409554451527236E-2</v>
      </c>
      <c r="I39" s="209">
        <v>6.2910380018958295E-2</v>
      </c>
      <c r="J39" s="209">
        <v>6.8408704611651466E-2</v>
      </c>
      <c r="K39" s="209">
        <v>6.7653172240426634E-2</v>
      </c>
      <c r="L39" s="209">
        <v>6.1571714843436064E-2</v>
      </c>
      <c r="M39" s="209">
        <v>6.4242509748176066E-2</v>
      </c>
      <c r="N39" s="209">
        <v>6.9646063123948554E-2</v>
      </c>
      <c r="O39" s="209">
        <v>7.0676475497278637E-2</v>
      </c>
      <c r="P39" s="209">
        <v>6.6273801812866143E-2</v>
      </c>
      <c r="Q39" s="209">
        <v>5.3879639453193844E-2</v>
      </c>
      <c r="R39" s="209">
        <v>3.828812229440131E-2</v>
      </c>
      <c r="S39" s="209">
        <v>2.0659748522402249E-2</v>
      </c>
      <c r="T39" s="209">
        <v>8.5827074641201817E-3</v>
      </c>
      <c r="U39" s="209">
        <v>2.7161227895301978E-3</v>
      </c>
      <c r="V39" s="209">
        <v>6.5332726527046151E-4</v>
      </c>
      <c r="W39" s="210">
        <v>69008294</v>
      </c>
      <c r="X39" s="191" t="s">
        <v>412</v>
      </c>
    </row>
    <row r="40" spans="1:31" x14ac:dyDescent="0.75">
      <c r="A40" s="135"/>
    </row>
    <row r="41" spans="1:31" x14ac:dyDescent="0.75">
      <c r="A41" s="135"/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207"/>
      <c r="O41" s="207"/>
      <c r="P41" s="207"/>
      <c r="Q41" s="207"/>
      <c r="R41" s="207"/>
      <c r="S41" s="207"/>
      <c r="T41" s="207"/>
      <c r="U41" s="207"/>
      <c r="V41" s="207"/>
      <c r="W41" s="200"/>
    </row>
    <row r="42" spans="1:31" x14ac:dyDescent="0.75">
      <c r="A42" s="135"/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207"/>
      <c r="O42" s="207"/>
      <c r="P42" s="207"/>
      <c r="Q42" s="207"/>
      <c r="R42" s="207"/>
      <c r="S42" s="207"/>
      <c r="T42" s="207"/>
      <c r="U42" s="207"/>
      <c r="V42" s="207"/>
      <c r="W42" s="200"/>
    </row>
    <row r="43" spans="1:31" ht="88.5" x14ac:dyDescent="0.75">
      <c r="A43" s="208" t="s">
        <v>451</v>
      </c>
      <c r="B43" s="207"/>
      <c r="C43" s="207"/>
      <c r="D43" s="207"/>
      <c r="E43" s="207"/>
      <c r="F43" s="207"/>
      <c r="G43" s="207"/>
      <c r="H43" s="207"/>
      <c r="I43" s="207"/>
      <c r="J43" s="207"/>
      <c r="K43" s="207"/>
      <c r="L43" s="207"/>
      <c r="M43" s="207"/>
      <c r="N43" s="207"/>
      <c r="O43" s="207"/>
      <c r="P43" s="207"/>
      <c r="Q43" s="207"/>
      <c r="R43" s="207"/>
      <c r="S43" s="207"/>
      <c r="T43" s="207"/>
      <c r="U43" s="207"/>
      <c r="V43" s="207"/>
      <c r="W43" s="200"/>
      <c r="Z43"/>
      <c r="AA43"/>
      <c r="AB43"/>
      <c r="AC43"/>
      <c r="AD43"/>
    </row>
    <row r="44" spans="1:31" x14ac:dyDescent="0.75">
      <c r="B44" s="207"/>
      <c r="C44" s="207"/>
      <c r="D44" s="207"/>
      <c r="E44" s="207"/>
      <c r="F44" s="207"/>
      <c r="G44" s="207"/>
      <c r="H44" s="207"/>
      <c r="I44" s="207"/>
      <c r="J44" s="207"/>
      <c r="K44" s="207"/>
      <c r="L44" s="207"/>
      <c r="M44" s="207"/>
      <c r="N44" s="207"/>
      <c r="O44" s="207"/>
      <c r="P44" s="207"/>
      <c r="Q44" s="207"/>
      <c r="R44" s="207"/>
      <c r="S44" s="207"/>
      <c r="T44" s="207"/>
      <c r="U44" s="207"/>
      <c r="V44" s="207"/>
      <c r="W44" s="200"/>
      <c r="X44"/>
      <c r="Y44"/>
      <c r="Z44"/>
      <c r="AA44"/>
      <c r="AB44"/>
      <c r="AC44"/>
      <c r="AD44"/>
      <c r="AE44"/>
    </row>
    <row r="45" spans="1:31" x14ac:dyDescent="0.75">
      <c r="B45" s="207"/>
      <c r="C45" s="207"/>
      <c r="D45" s="207"/>
      <c r="E45" s="207"/>
      <c r="F45" s="207"/>
      <c r="G45" s="207"/>
      <c r="H45" s="207"/>
      <c r="I45" s="207"/>
      <c r="J45" s="207"/>
      <c r="K45" s="207"/>
      <c r="L45" s="207"/>
      <c r="M45" s="207"/>
      <c r="N45" s="207"/>
      <c r="O45" s="207"/>
      <c r="P45" s="207"/>
      <c r="Q45" s="207"/>
      <c r="R45" s="207"/>
      <c r="S45" s="207"/>
      <c r="T45" s="207"/>
      <c r="U45" s="207"/>
      <c r="V45" s="207"/>
      <c r="W45" s="200"/>
    </row>
    <row r="46" spans="1:31" x14ac:dyDescent="0.75">
      <c r="B46" s="207"/>
      <c r="C46" s="207"/>
      <c r="D46" s="207"/>
      <c r="E46" s="207"/>
      <c r="F46" s="207"/>
      <c r="G46" s="207"/>
      <c r="H46" s="207"/>
      <c r="I46" s="207"/>
      <c r="J46" s="207"/>
      <c r="K46" s="207"/>
      <c r="L46" s="207"/>
      <c r="M46" s="207"/>
      <c r="N46" s="207"/>
      <c r="O46" s="207"/>
      <c r="P46" s="207"/>
      <c r="Q46" s="207"/>
      <c r="R46" s="207"/>
      <c r="S46" s="207"/>
      <c r="T46" s="207"/>
      <c r="U46" s="207"/>
      <c r="V46" s="207"/>
      <c r="W46" s="200"/>
    </row>
    <row r="47" spans="1:31" x14ac:dyDescent="0.75">
      <c r="B47" s="207"/>
      <c r="C47" s="207"/>
      <c r="D47" s="207"/>
      <c r="E47" s="207"/>
      <c r="F47" s="207"/>
      <c r="G47" s="207"/>
      <c r="H47" s="207"/>
      <c r="I47" s="207"/>
      <c r="J47" s="207"/>
      <c r="K47" s="207"/>
      <c r="L47" s="207"/>
      <c r="M47" s="207"/>
      <c r="N47" s="207"/>
      <c r="O47" s="207"/>
      <c r="P47" s="207"/>
      <c r="Q47" s="207"/>
      <c r="R47" s="207"/>
      <c r="S47" s="207"/>
      <c r="T47" s="207"/>
      <c r="U47" s="207"/>
      <c r="V47" s="207"/>
      <c r="W47" s="200"/>
    </row>
    <row r="48" spans="1:31" x14ac:dyDescent="0.75">
      <c r="B48" s="207"/>
      <c r="C48" s="207"/>
      <c r="D48" s="207"/>
      <c r="E48" s="207"/>
      <c r="F48" s="207"/>
      <c r="G48" s="207"/>
      <c r="H48" s="207"/>
      <c r="I48" s="207"/>
      <c r="J48" s="207"/>
      <c r="K48" s="207"/>
      <c r="L48" s="207"/>
      <c r="M48" s="207"/>
      <c r="N48" s="207"/>
      <c r="O48" s="207"/>
      <c r="P48" s="207"/>
      <c r="Q48" s="207"/>
      <c r="R48" s="207"/>
      <c r="S48" s="207"/>
      <c r="T48" s="207"/>
      <c r="U48" s="207"/>
      <c r="V48" s="207"/>
      <c r="W48" s="200"/>
    </row>
    <row r="49" spans="1:31" x14ac:dyDescent="0.75">
      <c r="A49" s="153"/>
      <c r="B49" s="207"/>
      <c r="C49" s="207"/>
      <c r="D49" s="207"/>
      <c r="E49" s="207"/>
      <c r="F49" s="207"/>
      <c r="G49" s="207"/>
      <c r="H49" s="207"/>
      <c r="I49" s="207"/>
      <c r="J49" s="207"/>
      <c r="K49" s="207"/>
      <c r="L49" s="207"/>
      <c r="M49" s="207"/>
      <c r="N49" s="207"/>
      <c r="O49" s="207"/>
      <c r="P49" s="207"/>
      <c r="Q49" s="207"/>
      <c r="R49" s="207"/>
      <c r="S49" s="207"/>
      <c r="T49" s="207"/>
      <c r="U49" s="207"/>
      <c r="V49" s="207"/>
      <c r="W49" s="200"/>
    </row>
    <row r="50" spans="1:31" x14ac:dyDescent="0.75">
      <c r="A50" s="155"/>
      <c r="B50" s="207"/>
      <c r="C50" s="207"/>
      <c r="D50" s="207"/>
      <c r="E50" s="207"/>
      <c r="F50" s="207"/>
      <c r="G50" s="207"/>
      <c r="H50" s="207"/>
      <c r="I50" s="207"/>
      <c r="J50" s="207"/>
      <c r="K50" s="207"/>
      <c r="L50" s="207"/>
      <c r="M50" s="207"/>
      <c r="N50" s="207"/>
      <c r="O50" s="207"/>
      <c r="P50" s="207"/>
      <c r="Q50" s="207"/>
      <c r="R50" s="207"/>
      <c r="S50" s="207"/>
      <c r="T50" s="207"/>
      <c r="U50" s="207"/>
      <c r="V50" s="207"/>
      <c r="W50" s="200"/>
    </row>
    <row r="51" spans="1:31" x14ac:dyDescent="0.75">
      <c r="A51" s="154"/>
      <c r="B51" s="207"/>
      <c r="C51" s="207"/>
      <c r="D51" s="207"/>
      <c r="E51" s="207"/>
      <c r="F51" s="207"/>
      <c r="G51" s="207"/>
      <c r="H51" s="207"/>
      <c r="I51" s="207"/>
      <c r="J51" s="207"/>
      <c r="K51" s="207"/>
      <c r="L51" s="207"/>
      <c r="M51" s="207"/>
      <c r="N51" s="207"/>
      <c r="O51" s="207"/>
      <c r="P51" s="207"/>
      <c r="Q51" s="207"/>
      <c r="R51" s="207"/>
      <c r="S51" s="207"/>
      <c r="T51" s="207"/>
      <c r="U51" s="207"/>
      <c r="V51" s="207"/>
      <c r="W51" s="200"/>
    </row>
    <row r="52" spans="1:31" x14ac:dyDescent="0.75">
      <c r="A52" s="154"/>
      <c r="B52" s="207"/>
      <c r="C52" s="207"/>
      <c r="D52" s="207"/>
      <c r="E52" s="207"/>
      <c r="F52" s="207"/>
      <c r="G52" s="207"/>
      <c r="H52" s="207"/>
      <c r="I52" s="207"/>
      <c r="J52" s="207"/>
      <c r="K52" s="207"/>
      <c r="L52" s="207"/>
      <c r="M52" s="207"/>
      <c r="N52" s="207"/>
      <c r="O52" s="207"/>
      <c r="P52" s="207"/>
      <c r="Q52" s="207"/>
      <c r="R52" s="207"/>
      <c r="S52" s="207"/>
      <c r="T52" s="207"/>
      <c r="U52" s="207"/>
      <c r="V52" s="207"/>
      <c r="W52" s="200"/>
    </row>
    <row r="53" spans="1:31" x14ac:dyDescent="0.75">
      <c r="A53" s="152"/>
      <c r="B53" s="207"/>
      <c r="C53" s="207"/>
      <c r="D53" s="207"/>
      <c r="E53" s="207"/>
      <c r="F53" s="207"/>
      <c r="G53" s="207"/>
      <c r="H53" s="207"/>
      <c r="I53" s="207"/>
      <c r="J53" s="207"/>
      <c r="K53" s="207"/>
      <c r="L53" s="207"/>
      <c r="M53" s="207"/>
      <c r="N53" s="207"/>
      <c r="O53" s="207"/>
      <c r="P53" s="207"/>
      <c r="Q53" s="207"/>
      <c r="R53" s="207"/>
      <c r="S53" s="207"/>
      <c r="T53" s="207"/>
      <c r="U53" s="207"/>
      <c r="V53" s="207"/>
      <c r="W53" s="200"/>
    </row>
    <row r="54" spans="1:31" x14ac:dyDescent="0.75">
      <c r="B54" s="207"/>
      <c r="C54" s="207"/>
      <c r="D54" s="207"/>
      <c r="E54" s="207"/>
      <c r="F54" s="207"/>
      <c r="G54" s="207"/>
      <c r="H54" s="207"/>
      <c r="I54" s="207"/>
      <c r="J54" s="207"/>
      <c r="K54" s="207"/>
      <c r="L54" s="207"/>
      <c r="M54" s="207"/>
      <c r="N54" s="207"/>
      <c r="O54" s="207"/>
      <c r="P54" s="207"/>
      <c r="Q54" s="207"/>
      <c r="R54" s="207"/>
      <c r="S54" s="207"/>
      <c r="T54" s="207"/>
      <c r="U54" s="207"/>
      <c r="V54" s="207"/>
      <c r="W54" s="200"/>
    </row>
    <row r="55" spans="1:31" x14ac:dyDescent="0.75">
      <c r="B55" s="207"/>
      <c r="C55" s="207"/>
      <c r="D55" s="207"/>
      <c r="E55" s="207"/>
      <c r="F55" s="207"/>
      <c r="G55" s="207"/>
      <c r="H55" s="207"/>
      <c r="I55" s="207"/>
      <c r="J55" s="207"/>
      <c r="K55" s="207"/>
      <c r="L55" s="207"/>
      <c r="M55" s="207"/>
      <c r="N55" s="207"/>
      <c r="O55" s="207"/>
      <c r="P55" s="207"/>
      <c r="Q55" s="207"/>
      <c r="R55" s="207"/>
      <c r="S55" s="207"/>
      <c r="T55" s="207"/>
      <c r="U55" s="207"/>
      <c r="V55" s="207"/>
      <c r="W55" s="200"/>
    </row>
    <row r="56" spans="1:31" x14ac:dyDescent="0.75">
      <c r="B56" s="207"/>
      <c r="C56" s="207"/>
      <c r="D56" s="207"/>
      <c r="E56" s="207"/>
      <c r="F56" s="207"/>
      <c r="G56" s="207"/>
      <c r="H56" s="207"/>
      <c r="I56" s="207"/>
      <c r="J56" s="207"/>
      <c r="K56" s="207"/>
      <c r="L56" s="207"/>
      <c r="M56" s="207"/>
      <c r="N56" s="207"/>
      <c r="O56" s="207"/>
      <c r="P56" s="207"/>
      <c r="Q56" s="207"/>
      <c r="R56" s="207"/>
      <c r="S56" s="207"/>
      <c r="T56" s="207"/>
      <c r="U56" s="207"/>
      <c r="V56" s="207"/>
      <c r="W56" s="200"/>
    </row>
    <row r="57" spans="1:31" x14ac:dyDescent="0.75">
      <c r="B57" s="207"/>
      <c r="C57" s="207"/>
      <c r="D57" s="207"/>
      <c r="E57" s="207"/>
      <c r="F57" s="207"/>
      <c r="G57" s="207"/>
      <c r="H57" s="207"/>
      <c r="I57" s="207"/>
      <c r="J57" s="207"/>
      <c r="K57" s="207"/>
      <c r="L57" s="207"/>
      <c r="M57" s="207"/>
      <c r="N57" s="207"/>
      <c r="O57" s="207"/>
      <c r="P57" s="207"/>
      <c r="Q57" s="207"/>
      <c r="R57" s="207"/>
      <c r="S57" s="207"/>
      <c r="T57" s="207"/>
      <c r="U57" s="207"/>
      <c r="V57" s="207"/>
      <c r="W57" s="200"/>
    </row>
    <row r="58" spans="1:31" x14ac:dyDescent="0.75">
      <c r="B58" s="207"/>
      <c r="C58" s="207"/>
      <c r="D58" s="207"/>
      <c r="E58" s="207"/>
      <c r="F58" s="207"/>
      <c r="G58" s="207"/>
      <c r="H58" s="207"/>
      <c r="I58" s="207"/>
      <c r="J58" s="207"/>
      <c r="K58" s="207"/>
      <c r="L58" s="207"/>
      <c r="M58" s="207"/>
      <c r="N58" s="207"/>
      <c r="O58" s="207"/>
      <c r="P58" s="207"/>
      <c r="Q58" s="207"/>
      <c r="R58" s="207"/>
      <c r="S58" s="207"/>
      <c r="T58" s="207"/>
      <c r="U58" s="207"/>
      <c r="V58" s="207"/>
      <c r="W58" s="200"/>
    </row>
    <row r="59" spans="1:31" x14ac:dyDescent="0.75">
      <c r="B59" s="209"/>
      <c r="C59" s="209"/>
      <c r="D59" s="209"/>
      <c r="E59" s="209"/>
      <c r="F59" s="209"/>
      <c r="G59" s="209"/>
      <c r="H59" s="209"/>
      <c r="I59" s="209"/>
      <c r="J59" s="209"/>
      <c r="K59" s="209"/>
      <c r="L59" s="209"/>
      <c r="M59" s="209"/>
      <c r="N59" s="209"/>
      <c r="O59" s="209"/>
      <c r="P59" s="209"/>
      <c r="Q59" s="209"/>
      <c r="R59" s="209"/>
      <c r="S59" s="209"/>
      <c r="T59" s="209"/>
      <c r="U59" s="209"/>
      <c r="V59" s="209"/>
      <c r="W59" s="200"/>
    </row>
    <row r="60" spans="1:31" x14ac:dyDescent="0.75">
      <c r="B60" s="209"/>
      <c r="C60" s="209"/>
      <c r="D60" s="209"/>
      <c r="E60" s="209"/>
      <c r="F60" s="209"/>
      <c r="G60" s="209"/>
      <c r="H60" s="209"/>
      <c r="I60" s="209"/>
      <c r="J60" s="209"/>
      <c r="K60" s="209"/>
      <c r="L60" s="209"/>
      <c r="M60" s="209"/>
      <c r="N60" s="209"/>
      <c r="O60" s="209"/>
      <c r="P60" s="209"/>
      <c r="Q60" s="209"/>
      <c r="R60" s="209"/>
      <c r="S60" s="209"/>
      <c r="T60" s="209"/>
      <c r="U60" s="209"/>
      <c r="V60" s="209"/>
      <c r="W60" s="200"/>
      <c r="X60" s="135"/>
      <c r="Y60" s="135"/>
      <c r="Z60" s="135">
        <v>2014</v>
      </c>
      <c r="AA60" s="135">
        <v>2015</v>
      </c>
      <c r="AB60" s="135">
        <v>2016</v>
      </c>
      <c r="AC60" s="135">
        <v>2017</v>
      </c>
      <c r="AD60" s="135">
        <v>2018</v>
      </c>
      <c r="AE60" s="135"/>
    </row>
    <row r="61" spans="1:31" x14ac:dyDescent="0.75">
      <c r="B61" s="209"/>
      <c r="C61" s="209"/>
      <c r="D61" s="209"/>
      <c r="E61" s="209"/>
      <c r="F61" s="209"/>
      <c r="G61" s="209"/>
      <c r="H61" s="209"/>
      <c r="I61" s="209"/>
      <c r="J61" s="209"/>
      <c r="K61" s="209"/>
      <c r="L61" s="209"/>
      <c r="M61" s="209"/>
      <c r="N61" s="209"/>
      <c r="O61" s="209"/>
      <c r="P61" s="209"/>
      <c r="Q61" s="209"/>
      <c r="R61" s="209"/>
      <c r="S61" s="209"/>
      <c r="T61" s="209"/>
      <c r="U61" s="209"/>
      <c r="V61" s="209"/>
      <c r="W61" s="200"/>
      <c r="X61" s="146"/>
      <c r="Y61" s="146"/>
      <c r="Z61" s="146">
        <v>65124716</v>
      </c>
      <c r="AA61" s="146">
        <v>65729098</v>
      </c>
      <c r="AB61" s="146">
        <v>65931550</v>
      </c>
      <c r="AC61" s="146">
        <v>66188503</v>
      </c>
      <c r="AD61" s="146">
        <v>66413979</v>
      </c>
      <c r="AE61" s="146"/>
    </row>
    <row r="62" spans="1:31" x14ac:dyDescent="0.75">
      <c r="B62" s="209"/>
      <c r="C62" s="209"/>
      <c r="D62" s="209"/>
      <c r="E62" s="209"/>
      <c r="F62" s="209"/>
      <c r="G62" s="209"/>
      <c r="H62" s="209"/>
      <c r="I62" s="209"/>
      <c r="J62" s="209"/>
      <c r="K62" s="209"/>
      <c r="L62" s="209"/>
      <c r="M62" s="209"/>
      <c r="N62" s="209"/>
      <c r="O62" s="209"/>
      <c r="P62" s="209"/>
      <c r="Q62" s="209"/>
      <c r="R62" s="209"/>
      <c r="S62" s="209"/>
      <c r="T62" s="209"/>
      <c r="U62" s="209"/>
      <c r="V62" s="209"/>
      <c r="W62" s="200"/>
      <c r="X62" s="146"/>
      <c r="Y62" s="146"/>
      <c r="Z62" s="146">
        <v>63954350</v>
      </c>
      <c r="AA62" s="146">
        <v>64219585</v>
      </c>
      <c r="AB62" s="146">
        <v>64417145</v>
      </c>
      <c r="AC62" s="146">
        <v>64627465</v>
      </c>
      <c r="AD62" s="146">
        <v>64816825</v>
      </c>
      <c r="AE62" s="146"/>
    </row>
    <row r="63" spans="1:31" x14ac:dyDescent="0.75">
      <c r="B63" s="209"/>
      <c r="C63" s="209"/>
      <c r="D63" s="209"/>
      <c r="E63" s="209"/>
      <c r="F63" s="209"/>
      <c r="G63" s="209"/>
      <c r="H63" s="209"/>
      <c r="I63" s="209"/>
      <c r="J63" s="209"/>
      <c r="K63" s="209"/>
      <c r="L63" s="209"/>
      <c r="M63" s="209"/>
      <c r="N63" s="209"/>
      <c r="O63" s="209"/>
      <c r="P63" s="209"/>
      <c r="Q63" s="209"/>
      <c r="R63" s="209"/>
      <c r="S63" s="209"/>
      <c r="T63" s="209"/>
      <c r="U63" s="209"/>
      <c r="V63" s="209"/>
      <c r="W63" s="200"/>
      <c r="X63" s="146"/>
      <c r="Y63" s="146"/>
      <c r="Z63" s="146">
        <v>3735837</v>
      </c>
      <c r="AA63" s="146">
        <v>3676952</v>
      </c>
      <c r="AB63" s="146">
        <v>3565020</v>
      </c>
      <c r="AC63" s="146">
        <v>3427578</v>
      </c>
      <c r="AD63" s="146">
        <v>3314100</v>
      </c>
      <c r="AE63" s="146"/>
    </row>
    <row r="64" spans="1:31" x14ac:dyDescent="0.75">
      <c r="B64" s="209"/>
      <c r="C64" s="209"/>
      <c r="D64" s="209"/>
      <c r="E64" s="209"/>
      <c r="F64" s="209"/>
      <c r="G64" s="209"/>
      <c r="H64" s="209"/>
      <c r="I64" s="209"/>
      <c r="J64" s="209"/>
      <c r="K64" s="209"/>
      <c r="L64" s="209"/>
      <c r="M64" s="209"/>
      <c r="N64" s="209"/>
      <c r="O64" s="209"/>
      <c r="P64" s="209"/>
      <c r="Q64" s="209"/>
      <c r="R64" s="209"/>
      <c r="S64" s="209"/>
      <c r="T64" s="209"/>
      <c r="U64" s="209"/>
      <c r="V64" s="209"/>
      <c r="W64" s="200"/>
      <c r="X64" s="146"/>
      <c r="Y64" s="146"/>
      <c r="Z64" s="146">
        <v>3939851</v>
      </c>
      <c r="AA64" s="146">
        <v>3894051</v>
      </c>
      <c r="AB64" s="146">
        <v>3885043</v>
      </c>
      <c r="AC64" s="146">
        <v>3885777</v>
      </c>
      <c r="AD64" s="146">
        <v>3852428</v>
      </c>
      <c r="AE64" s="146"/>
    </row>
    <row r="65" spans="2:31" x14ac:dyDescent="0.75">
      <c r="B65" s="209"/>
      <c r="C65" s="209"/>
      <c r="D65" s="209"/>
      <c r="E65" s="209"/>
      <c r="F65" s="209"/>
      <c r="G65" s="209"/>
      <c r="H65" s="209"/>
      <c r="I65" s="209"/>
      <c r="J65" s="209"/>
      <c r="K65" s="209"/>
      <c r="L65" s="209"/>
      <c r="M65" s="209"/>
      <c r="N65" s="209"/>
      <c r="O65" s="209"/>
      <c r="P65" s="209"/>
      <c r="Q65" s="209"/>
      <c r="R65" s="209"/>
      <c r="S65" s="209"/>
      <c r="T65" s="209"/>
      <c r="U65" s="209"/>
      <c r="V65" s="209"/>
      <c r="W65" s="200"/>
      <c r="X65" s="146"/>
      <c r="Y65" s="146"/>
      <c r="Z65" s="146">
        <v>4023611</v>
      </c>
      <c r="AA65" s="146">
        <v>3986394</v>
      </c>
      <c r="AB65" s="146">
        <v>3983268</v>
      </c>
      <c r="AC65" s="146">
        <v>3991516</v>
      </c>
      <c r="AD65" s="146">
        <v>3986869</v>
      </c>
      <c r="AE65" s="146"/>
    </row>
    <row r="66" spans="2:31" x14ac:dyDescent="0.75">
      <c r="B66" s="209"/>
      <c r="C66" s="209"/>
      <c r="D66" s="209"/>
      <c r="E66" s="209"/>
      <c r="F66" s="209"/>
      <c r="G66" s="209"/>
      <c r="H66" s="209"/>
      <c r="I66" s="209"/>
      <c r="J66" s="209"/>
      <c r="K66" s="209"/>
      <c r="L66" s="209"/>
      <c r="M66" s="209"/>
      <c r="N66" s="209"/>
      <c r="O66" s="209"/>
      <c r="P66" s="209"/>
      <c r="Q66" s="209"/>
      <c r="R66" s="209"/>
      <c r="S66" s="209"/>
      <c r="T66" s="209"/>
      <c r="U66" s="209"/>
      <c r="V66" s="209"/>
      <c r="W66" s="200"/>
      <c r="X66" s="146"/>
      <c r="Y66" s="146"/>
      <c r="Z66" s="146">
        <v>4669627</v>
      </c>
      <c r="AA66" s="146">
        <v>4527342</v>
      </c>
      <c r="AB66" s="146">
        <v>4332511</v>
      </c>
      <c r="AC66" s="146">
        <v>4155510</v>
      </c>
      <c r="AD66" s="146">
        <v>4050413</v>
      </c>
      <c r="AE66" s="146"/>
    </row>
    <row r="67" spans="2:31" x14ac:dyDescent="0.75">
      <c r="B67" s="209"/>
      <c r="C67" s="209"/>
      <c r="D67" s="209"/>
      <c r="E67" s="209"/>
      <c r="F67" s="209"/>
      <c r="G67" s="209"/>
      <c r="H67" s="209"/>
      <c r="I67" s="209"/>
      <c r="J67" s="209"/>
      <c r="K67" s="209"/>
      <c r="L67" s="209"/>
      <c r="M67" s="209"/>
      <c r="N67" s="209"/>
      <c r="O67" s="209"/>
      <c r="P67" s="209"/>
      <c r="Q67" s="209"/>
      <c r="R67" s="209"/>
      <c r="S67" s="209"/>
      <c r="T67" s="209"/>
      <c r="U67" s="209"/>
      <c r="V67" s="209"/>
      <c r="W67" s="200"/>
      <c r="X67" s="146"/>
      <c r="Y67" s="146"/>
      <c r="Z67" s="146">
        <v>4757235</v>
      </c>
      <c r="AA67" s="146">
        <v>4782168</v>
      </c>
      <c r="AB67" s="146">
        <v>4808033</v>
      </c>
      <c r="AC67" s="146">
        <v>4804456</v>
      </c>
      <c r="AD67" s="146">
        <v>4747669</v>
      </c>
      <c r="AE67" s="146"/>
    </row>
    <row r="68" spans="2:31" x14ac:dyDescent="0.75">
      <c r="B68" s="209"/>
      <c r="C68" s="209"/>
      <c r="D68" s="209"/>
      <c r="E68" s="209"/>
      <c r="F68" s="209"/>
      <c r="G68" s="209"/>
      <c r="H68" s="209"/>
      <c r="I68" s="209"/>
      <c r="J68" s="209"/>
      <c r="K68" s="209"/>
      <c r="L68" s="209"/>
      <c r="M68" s="209"/>
      <c r="N68" s="209"/>
      <c r="O68" s="209"/>
      <c r="P68" s="209"/>
      <c r="Q68" s="209"/>
      <c r="R68" s="209"/>
      <c r="S68" s="209"/>
      <c r="T68" s="209"/>
      <c r="U68" s="209"/>
      <c r="V68" s="209"/>
      <c r="W68" s="200"/>
      <c r="X68" s="146"/>
      <c r="Y68" s="146"/>
      <c r="Z68" s="146">
        <v>4558803</v>
      </c>
      <c r="AA68" s="146">
        <v>4548635</v>
      </c>
      <c r="AB68" s="146">
        <v>4585819</v>
      </c>
      <c r="AC68" s="146">
        <v>4659182</v>
      </c>
      <c r="AD68" s="146">
        <v>4715637</v>
      </c>
      <c r="AE68" s="146"/>
    </row>
    <row r="69" spans="2:31" x14ac:dyDescent="0.75">
      <c r="B69" s="209"/>
      <c r="C69" s="209"/>
      <c r="D69" s="209"/>
      <c r="E69" s="209"/>
      <c r="F69" s="209"/>
      <c r="G69" s="209"/>
      <c r="H69" s="209"/>
      <c r="I69" s="209"/>
      <c r="J69" s="209"/>
      <c r="K69" s="209"/>
      <c r="L69" s="209"/>
      <c r="M69" s="209"/>
      <c r="N69" s="209"/>
      <c r="O69" s="209"/>
      <c r="P69" s="209"/>
      <c r="Q69" s="209"/>
      <c r="R69" s="209"/>
      <c r="S69" s="209"/>
      <c r="T69" s="209"/>
      <c r="U69" s="209"/>
      <c r="V69" s="209"/>
      <c r="W69" s="200"/>
      <c r="X69" s="146"/>
      <c r="Y69" s="146"/>
      <c r="Z69" s="146">
        <v>5031441</v>
      </c>
      <c r="AA69" s="146">
        <v>4934837</v>
      </c>
      <c r="AB69" s="146">
        <v>4825484</v>
      </c>
      <c r="AC69" s="146">
        <v>4687295</v>
      </c>
      <c r="AD69" s="146">
        <v>4588425</v>
      </c>
      <c r="AE69" s="146"/>
    </row>
    <row r="70" spans="2:31" x14ac:dyDescent="0.75">
      <c r="B70" s="209"/>
      <c r="C70" s="209"/>
      <c r="D70" s="209"/>
      <c r="E70" s="209"/>
      <c r="F70" s="209"/>
      <c r="G70" s="209"/>
      <c r="H70" s="209"/>
      <c r="I70" s="209"/>
      <c r="J70" s="209"/>
      <c r="K70" s="209"/>
      <c r="L70" s="209"/>
      <c r="M70" s="209"/>
      <c r="N70" s="209"/>
      <c r="O70" s="209"/>
      <c r="P70" s="209"/>
      <c r="Q70" s="209"/>
      <c r="R70" s="209"/>
      <c r="S70" s="209"/>
      <c r="T70" s="209"/>
      <c r="U70" s="209"/>
      <c r="V70" s="209"/>
      <c r="W70" s="200"/>
      <c r="X70" s="146"/>
      <c r="Y70" s="146"/>
      <c r="Z70" s="146">
        <v>5220549</v>
      </c>
      <c r="AA70" s="146">
        <v>5216951</v>
      </c>
      <c r="AB70" s="146">
        <v>5172463</v>
      </c>
      <c r="AC70" s="146">
        <v>5117249</v>
      </c>
      <c r="AD70" s="146">
        <v>5079069</v>
      </c>
      <c r="AE70" s="146"/>
    </row>
    <row r="71" spans="2:31" x14ac:dyDescent="0.75">
      <c r="B71" s="209"/>
      <c r="C71" s="209"/>
      <c r="D71" s="209"/>
      <c r="E71" s="209"/>
      <c r="F71" s="209"/>
      <c r="G71" s="209"/>
      <c r="H71" s="209"/>
      <c r="I71" s="209"/>
      <c r="J71" s="209"/>
      <c r="K71" s="209"/>
      <c r="L71" s="209"/>
      <c r="M71" s="209"/>
      <c r="N71" s="209"/>
      <c r="O71" s="209"/>
      <c r="P71" s="209"/>
      <c r="Q71" s="209"/>
      <c r="R71" s="209"/>
      <c r="S71" s="209"/>
      <c r="T71" s="209"/>
      <c r="U71" s="209"/>
      <c r="V71" s="209"/>
      <c r="W71" s="200"/>
      <c r="X71" s="146"/>
      <c r="Y71" s="146"/>
      <c r="Z71" s="146">
        <v>5302742</v>
      </c>
      <c r="AA71" s="146">
        <v>5260482</v>
      </c>
      <c r="AB71" s="146">
        <v>5214732</v>
      </c>
      <c r="AC71" s="146">
        <v>5198876</v>
      </c>
      <c r="AD71" s="146">
        <v>5166182</v>
      </c>
      <c r="AE71" s="146"/>
    </row>
    <row r="72" spans="2:31" x14ac:dyDescent="0.75">
      <c r="B72" s="209"/>
      <c r="C72" s="209"/>
      <c r="D72" s="209"/>
      <c r="E72" s="209"/>
      <c r="F72" s="209"/>
      <c r="G72" s="209"/>
      <c r="H72" s="209"/>
      <c r="I72" s="209"/>
      <c r="J72" s="209"/>
      <c r="K72" s="209"/>
      <c r="L72" s="209"/>
      <c r="M72" s="209"/>
      <c r="N72" s="209"/>
      <c r="O72" s="209"/>
      <c r="P72" s="209"/>
      <c r="Q72" s="209"/>
      <c r="R72" s="209"/>
      <c r="S72" s="209"/>
      <c r="T72" s="209"/>
      <c r="U72" s="209"/>
      <c r="V72" s="209"/>
      <c r="W72" s="200"/>
      <c r="X72" s="146"/>
      <c r="Y72" s="146"/>
      <c r="Z72" s="146">
        <v>5198243</v>
      </c>
      <c r="AA72" s="146">
        <v>5212299</v>
      </c>
      <c r="AB72" s="146">
        <v>5261933</v>
      </c>
      <c r="AC72" s="146">
        <v>5274591</v>
      </c>
      <c r="AD72" s="146">
        <v>5208010</v>
      </c>
      <c r="AE72" s="146"/>
    </row>
    <row r="73" spans="2:31" x14ac:dyDescent="0.75">
      <c r="B73" s="209"/>
      <c r="C73" s="209"/>
      <c r="D73" s="209"/>
      <c r="E73" s="209"/>
      <c r="F73" s="209"/>
      <c r="G73" s="209"/>
      <c r="H73" s="209"/>
      <c r="I73" s="209"/>
      <c r="J73" s="209"/>
      <c r="K73" s="209"/>
      <c r="L73" s="209"/>
      <c r="M73" s="209"/>
      <c r="N73" s="209"/>
      <c r="O73" s="209"/>
      <c r="P73" s="209"/>
      <c r="Q73" s="209"/>
      <c r="R73" s="209"/>
      <c r="S73" s="209"/>
      <c r="T73" s="209"/>
      <c r="U73" s="209"/>
      <c r="V73" s="209"/>
      <c r="W73" s="200"/>
      <c r="X73" s="146"/>
      <c r="Y73" s="146"/>
      <c r="Z73" s="146">
        <v>4685678</v>
      </c>
      <c r="AA73" s="146">
        <v>4793037</v>
      </c>
      <c r="AB73" s="146">
        <v>4886375</v>
      </c>
      <c r="AC73" s="146">
        <v>4960855</v>
      </c>
      <c r="AD73" s="146">
        <v>5060191</v>
      </c>
      <c r="AE73" s="146"/>
    </row>
    <row r="74" spans="2:31" x14ac:dyDescent="0.75">
      <c r="B74" s="209"/>
      <c r="C74" s="209"/>
      <c r="D74" s="209"/>
      <c r="E74" s="209"/>
      <c r="F74" s="209"/>
      <c r="G74" s="209"/>
      <c r="H74" s="209"/>
      <c r="I74" s="209"/>
      <c r="J74" s="209"/>
      <c r="K74" s="209"/>
      <c r="L74" s="209"/>
      <c r="M74" s="209"/>
      <c r="N74" s="209"/>
      <c r="O74" s="209"/>
      <c r="P74" s="209"/>
      <c r="Q74" s="209"/>
      <c r="R74" s="209"/>
      <c r="S74" s="209"/>
      <c r="T74" s="209"/>
      <c r="U74" s="209"/>
      <c r="V74" s="209"/>
      <c r="W74" s="200"/>
      <c r="X74" s="146"/>
      <c r="Y74" s="146"/>
      <c r="Z74" s="146">
        <v>3719979</v>
      </c>
      <c r="AA74" s="146">
        <v>3930660</v>
      </c>
      <c r="AB74" s="146">
        <v>4094384</v>
      </c>
      <c r="AC74" s="146">
        <v>4239258</v>
      </c>
      <c r="AD74" s="146">
        <v>4381029</v>
      </c>
      <c r="AE74" s="146"/>
    </row>
    <row r="75" spans="2:31" x14ac:dyDescent="0.75">
      <c r="B75" s="209"/>
      <c r="C75" s="209"/>
      <c r="D75" s="209"/>
      <c r="E75" s="209"/>
      <c r="F75" s="209"/>
      <c r="G75" s="209"/>
      <c r="H75" s="209"/>
      <c r="I75" s="209"/>
      <c r="J75" s="209"/>
      <c r="K75" s="209"/>
      <c r="L75" s="209"/>
      <c r="M75" s="209"/>
      <c r="N75" s="209"/>
      <c r="O75" s="209"/>
      <c r="P75" s="209"/>
      <c r="Q75" s="209"/>
      <c r="R75" s="209"/>
      <c r="S75" s="209"/>
      <c r="T75" s="209"/>
      <c r="U75" s="209"/>
      <c r="V75" s="209"/>
      <c r="W75" s="200"/>
      <c r="X75" s="146"/>
      <c r="Y75" s="146"/>
      <c r="Z75" s="146">
        <v>2987245</v>
      </c>
      <c r="AA75" s="146">
        <v>3057197</v>
      </c>
      <c r="AB75" s="146">
        <v>3145127</v>
      </c>
      <c r="AC75" s="146">
        <v>3259753</v>
      </c>
      <c r="AD75" s="146">
        <v>3390015</v>
      </c>
      <c r="AE75" s="146"/>
    </row>
    <row r="76" spans="2:31" x14ac:dyDescent="0.75">
      <c r="B76" s="209"/>
      <c r="C76" s="209"/>
      <c r="D76" s="209"/>
      <c r="E76" s="209"/>
      <c r="F76" s="209"/>
      <c r="G76" s="209"/>
      <c r="H76" s="209"/>
      <c r="I76" s="209"/>
      <c r="J76" s="209"/>
      <c r="K76" s="209"/>
      <c r="L76" s="209"/>
      <c r="M76" s="209"/>
      <c r="N76" s="209"/>
      <c r="O76" s="209"/>
      <c r="P76" s="209"/>
      <c r="Q76" s="209"/>
      <c r="R76" s="209"/>
      <c r="S76" s="209"/>
      <c r="T76" s="209"/>
      <c r="U76" s="209"/>
      <c r="V76" s="209"/>
      <c r="W76" s="200"/>
      <c r="X76" s="146"/>
      <c r="Y76" s="146"/>
      <c r="Z76" s="146">
        <v>2145757</v>
      </c>
      <c r="AA76" s="146">
        <v>2298003</v>
      </c>
      <c r="AB76" s="146">
        <v>2433969</v>
      </c>
      <c r="AC76" s="146">
        <v>2570858</v>
      </c>
      <c r="AD76" s="146">
        <v>2678454</v>
      </c>
      <c r="AE76" s="146"/>
    </row>
    <row r="77" spans="2:31" x14ac:dyDescent="0.75">
      <c r="B77" s="209"/>
      <c r="C77" s="209"/>
      <c r="D77" s="209"/>
      <c r="E77" s="209"/>
      <c r="F77" s="209"/>
      <c r="G77" s="209"/>
      <c r="H77" s="209"/>
      <c r="I77" s="209"/>
      <c r="J77" s="209"/>
      <c r="K77" s="209"/>
      <c r="L77" s="209"/>
      <c r="M77" s="209"/>
      <c r="N77" s="209"/>
      <c r="O77" s="209"/>
      <c r="P77" s="209"/>
      <c r="Q77" s="209"/>
      <c r="R77" s="209"/>
      <c r="S77" s="209"/>
      <c r="T77" s="209"/>
      <c r="U77" s="209"/>
      <c r="V77" s="209"/>
      <c r="W77" s="200"/>
      <c r="X77" s="146"/>
      <c r="Y77" s="146"/>
      <c r="Z77" s="146">
        <v>1500831</v>
      </c>
      <c r="AA77" s="146">
        <v>1542059</v>
      </c>
      <c r="AB77" s="146">
        <v>1589468</v>
      </c>
      <c r="AC77" s="146">
        <v>1670877</v>
      </c>
      <c r="AD77" s="146">
        <v>1779855</v>
      </c>
      <c r="AE77" s="146"/>
    </row>
    <row r="78" spans="2:31" x14ac:dyDescent="0.7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 s="144" t="s">
        <v>22</v>
      </c>
      <c r="U78" s="146">
        <v>1066689</v>
      </c>
      <c r="V78" s="146">
        <v>1138170</v>
      </c>
      <c r="W78" s="146">
        <v>1299271</v>
      </c>
      <c r="X78" s="146"/>
      <c r="Y78" s="146"/>
      <c r="Z78" s="146">
        <v>1172718</v>
      </c>
      <c r="AA78" s="146">
        <v>1185573</v>
      </c>
      <c r="AB78" s="146">
        <v>1214296</v>
      </c>
      <c r="AC78" s="146">
        <v>1231271</v>
      </c>
      <c r="AD78" s="146">
        <v>1242527</v>
      </c>
      <c r="AE78" s="146"/>
    </row>
    <row r="79" spans="2:31" x14ac:dyDescent="0.7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 s="144" t="s">
        <v>23</v>
      </c>
      <c r="U79" s="146">
        <v>649031</v>
      </c>
      <c r="V79" s="146">
        <v>713590</v>
      </c>
      <c r="W79" s="146">
        <v>905525</v>
      </c>
      <c r="X79" s="146"/>
      <c r="Y79" s="146"/>
      <c r="Z79" s="146">
        <v>743486</v>
      </c>
      <c r="AA79" s="146">
        <v>775669</v>
      </c>
      <c r="AB79" s="146">
        <v>804670</v>
      </c>
      <c r="AC79" s="146">
        <v>831149</v>
      </c>
      <c r="AD79" s="146">
        <v>865608</v>
      </c>
      <c r="AE79" s="146"/>
    </row>
    <row r="80" spans="2:31" x14ac:dyDescent="0.7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 s="144" t="s">
        <v>24</v>
      </c>
      <c r="U80" s="146">
        <v>285622</v>
      </c>
      <c r="V80" s="146">
        <v>342684</v>
      </c>
      <c r="W80" s="146">
        <v>505699</v>
      </c>
      <c r="X80" s="146"/>
      <c r="Y80" s="146"/>
      <c r="Z80" s="146">
        <v>367690</v>
      </c>
      <c r="AA80" s="146">
        <v>389428</v>
      </c>
      <c r="AB80" s="146">
        <v>410861</v>
      </c>
      <c r="AC80" s="146">
        <v>436488</v>
      </c>
      <c r="AD80" s="146">
        <v>462914</v>
      </c>
      <c r="AE80" s="146"/>
    </row>
    <row r="81" spans="2:31" x14ac:dyDescent="0.7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 s="144" t="s">
        <v>25</v>
      </c>
      <c r="U81" s="146">
        <v>101293</v>
      </c>
      <c r="V81" s="146">
        <v>121720</v>
      </c>
      <c r="W81" s="146">
        <v>203427</v>
      </c>
      <c r="X81" s="146"/>
      <c r="Y81" s="146"/>
      <c r="Z81" s="146">
        <v>128494</v>
      </c>
      <c r="AA81" s="146">
        <v>138112</v>
      </c>
      <c r="AB81" s="146">
        <v>146679</v>
      </c>
      <c r="AC81" s="146">
        <v>161736</v>
      </c>
      <c r="AD81" s="146">
        <v>177618</v>
      </c>
      <c r="AE81" s="146"/>
    </row>
    <row r="82" spans="2:31" x14ac:dyDescent="0.7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 s="144" t="s">
        <v>26</v>
      </c>
      <c r="U82" s="146">
        <v>33812</v>
      </c>
      <c r="V82" s="146">
        <v>39386</v>
      </c>
      <c r="W82" s="146">
        <v>57503</v>
      </c>
      <c r="X82" s="146"/>
      <c r="Y82" s="146"/>
      <c r="Z82" s="146">
        <v>41134</v>
      </c>
      <c r="AA82" s="146">
        <v>43569</v>
      </c>
      <c r="AB82" s="146">
        <v>45105</v>
      </c>
      <c r="AC82" s="146">
        <v>47838</v>
      </c>
      <c r="AD82" s="146">
        <v>51569</v>
      </c>
      <c r="AE82" s="146"/>
    </row>
    <row r="83" spans="2:31" x14ac:dyDescent="0.7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 s="144" t="s">
        <v>27</v>
      </c>
      <c r="U83" s="146">
        <v>17883</v>
      </c>
      <c r="V83" s="146">
        <v>20953</v>
      </c>
      <c r="W83" s="146">
        <v>22764</v>
      </c>
      <c r="X83" s="146"/>
      <c r="Y83" s="146"/>
      <c r="Z83" s="146">
        <v>23399</v>
      </c>
      <c r="AA83" s="146">
        <v>26167</v>
      </c>
      <c r="AB83" s="146">
        <v>11905</v>
      </c>
      <c r="AC83" s="146">
        <v>15352</v>
      </c>
      <c r="AD83" s="146">
        <v>18243</v>
      </c>
      <c r="AE83" s="146"/>
    </row>
    <row r="84" spans="2:31" x14ac:dyDescent="0.7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 s="145" t="s">
        <v>28</v>
      </c>
      <c r="U84" s="147">
        <v>1240</v>
      </c>
      <c r="V84" s="147">
        <v>442</v>
      </c>
      <c r="W84" s="147">
        <v>47</v>
      </c>
      <c r="X84" s="147"/>
      <c r="Y84" s="147"/>
      <c r="Z84" s="147">
        <v>427</v>
      </c>
      <c r="AA84" s="147">
        <v>416</v>
      </c>
      <c r="AB84" s="147">
        <v>53</v>
      </c>
      <c r="AC84" s="147">
        <v>50</v>
      </c>
      <c r="AD84" s="147">
        <v>49</v>
      </c>
      <c r="AE84" s="147"/>
    </row>
    <row r="85" spans="2:31" x14ac:dyDescent="0.7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 s="145" t="s">
        <v>29</v>
      </c>
      <c r="U85" s="147">
        <v>351775</v>
      </c>
      <c r="V85" s="147">
        <v>342708</v>
      </c>
      <c r="W85" s="147">
        <v>756907</v>
      </c>
      <c r="X85" s="147"/>
      <c r="Y85" s="147"/>
      <c r="Z85" s="147">
        <v>455639</v>
      </c>
      <c r="AA85" s="147">
        <v>674026</v>
      </c>
      <c r="AB85" s="147">
        <v>665753</v>
      </c>
      <c r="AC85" s="147">
        <v>680549</v>
      </c>
      <c r="AD85" s="147">
        <v>700672</v>
      </c>
      <c r="AE85" s="147"/>
    </row>
    <row r="86" spans="2:31" x14ac:dyDescent="0.7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 s="145" t="s">
        <v>30</v>
      </c>
      <c r="U86" s="147">
        <v>615096</v>
      </c>
      <c r="V86" s="147">
        <v>637403</v>
      </c>
      <c r="W86" s="147">
        <v>393847</v>
      </c>
      <c r="X86" s="147"/>
      <c r="Y86" s="147"/>
      <c r="Z86" s="147">
        <v>571778</v>
      </c>
      <c r="AA86" s="147">
        <v>675849</v>
      </c>
      <c r="AB86" s="147">
        <v>693992</v>
      </c>
      <c r="AC86" s="147">
        <v>722717</v>
      </c>
      <c r="AD86" s="147">
        <v>742416</v>
      </c>
      <c r="AE86" s="147"/>
    </row>
    <row r="87" spans="2:31" x14ac:dyDescent="0.7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 s="145" t="s">
        <v>31</v>
      </c>
      <c r="U87" s="147">
        <v>151386</v>
      </c>
      <c r="V87" s="147">
        <v>154763</v>
      </c>
      <c r="W87" s="147">
        <v>28462</v>
      </c>
      <c r="X87" s="147"/>
      <c r="Y87" s="147"/>
      <c r="Z87" s="147">
        <v>142522</v>
      </c>
      <c r="AA87" s="147">
        <v>159222</v>
      </c>
      <c r="AB87" s="147">
        <v>154607</v>
      </c>
      <c r="AC87" s="147">
        <v>157722</v>
      </c>
      <c r="AD87" s="147">
        <v>154017</v>
      </c>
      <c r="AE87" s="147"/>
    </row>
    <row r="88" spans="2:31" x14ac:dyDescent="0.7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 s="145" t="s">
        <v>258</v>
      </c>
      <c r="U88" s="147">
        <v>1119497</v>
      </c>
      <c r="V88" s="147">
        <v>1135316</v>
      </c>
      <c r="W88" s="147">
        <v>1179263</v>
      </c>
      <c r="X88" s="147"/>
      <c r="Y88" s="147"/>
      <c r="Z88" s="147">
        <v>1170366</v>
      </c>
      <c r="AA88" s="147">
        <v>1509513</v>
      </c>
      <c r="AB88" s="147">
        <v>1514405</v>
      </c>
      <c r="AC88" s="147">
        <v>1561038</v>
      </c>
      <c r="AD88" s="147">
        <v>1597154</v>
      </c>
      <c r="AE88" s="147"/>
    </row>
  </sheetData>
  <conditionalFormatting sqref="B2:V39">
    <cfRule type="colorScale" priority="2">
      <colorScale>
        <cfvo type="min"/>
        <cfvo type="max"/>
        <color rgb="FF7030A0"/>
        <color rgb="FFFFEF9C"/>
      </colorScale>
    </cfRule>
  </conditionalFormatting>
  <conditionalFormatting sqref="B41:V77">
    <cfRule type="colorScale" priority="1">
      <colorScale>
        <cfvo type="min"/>
        <cfvo type="max"/>
        <color rgb="FF7030A0"/>
        <color rgb="FFFFEF9C"/>
      </colorScale>
    </cfRule>
  </conditionalFormatting>
  <hyperlinks>
    <hyperlink ref="AF3" r:id="rId1" xr:uid="{E5373EC7-3CB5-48C0-AA1B-A5C87A0DE653}"/>
  </hyperlinks>
  <pageMargins left="0.7" right="0.7" top="0.75" bottom="0.75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D1973-7CE3-41DF-AEB0-6E3F15CE5E91}">
  <dimension ref="A1:AF88"/>
  <sheetViews>
    <sheetView zoomScale="60" zoomScaleNormal="60" workbookViewId="0">
      <selection activeCell="Q23" sqref="Q23"/>
    </sheetView>
  </sheetViews>
  <sheetFormatPr defaultRowHeight="14.75" x14ac:dyDescent="0.75"/>
  <cols>
    <col min="1" max="1" width="15.2265625" customWidth="1"/>
    <col min="2" max="22" width="11.953125" style="60" customWidth="1"/>
    <col min="23" max="23" width="14.6328125" style="60" customWidth="1"/>
    <col min="24" max="25" width="14.6328125" style="191" customWidth="1"/>
    <col min="26" max="30" width="14.6328125" style="60" customWidth="1"/>
    <col min="31" max="31" width="14.6328125" style="191" customWidth="1"/>
  </cols>
  <sheetData>
    <row r="1" spans="1:32" s="150" customFormat="1" x14ac:dyDescent="0.75">
      <c r="B1" s="151" t="s">
        <v>7</v>
      </c>
      <c r="C1" s="151" t="s">
        <v>8</v>
      </c>
      <c r="D1" s="151" t="s">
        <v>9</v>
      </c>
      <c r="E1" s="151" t="s">
        <v>10</v>
      </c>
      <c r="F1" s="151" t="s">
        <v>11</v>
      </c>
      <c r="G1" s="151" t="s">
        <v>12</v>
      </c>
      <c r="H1" s="151" t="s">
        <v>13</v>
      </c>
      <c r="I1" s="151" t="s">
        <v>14</v>
      </c>
      <c r="J1" s="151" t="s">
        <v>15</v>
      </c>
      <c r="K1" s="151" t="s">
        <v>16</v>
      </c>
      <c r="L1" s="151" t="s">
        <v>17</v>
      </c>
      <c r="M1" s="151" t="s">
        <v>18</v>
      </c>
      <c r="N1" s="151" t="s">
        <v>19</v>
      </c>
      <c r="O1" s="151" t="s">
        <v>20</v>
      </c>
      <c r="P1" s="151" t="s">
        <v>21</v>
      </c>
      <c r="Q1" s="151" t="s">
        <v>22</v>
      </c>
      <c r="R1" s="151" t="s">
        <v>23</v>
      </c>
      <c r="S1" s="151" t="s">
        <v>24</v>
      </c>
      <c r="T1" s="151" t="s">
        <v>25</v>
      </c>
      <c r="U1" s="151" t="s">
        <v>26</v>
      </c>
      <c r="V1" s="151" t="s">
        <v>27</v>
      </c>
      <c r="W1" s="151" t="s">
        <v>259</v>
      </c>
      <c r="X1" s="151" t="s">
        <v>192</v>
      </c>
      <c r="Y1" s="151"/>
      <c r="Z1" s="156"/>
      <c r="AA1" s="156"/>
      <c r="AB1" s="156"/>
      <c r="AC1" s="156"/>
      <c r="AD1" s="156"/>
      <c r="AE1" s="151"/>
    </row>
    <row r="2" spans="1:32" x14ac:dyDescent="0.75">
      <c r="A2" s="87" t="s">
        <v>34</v>
      </c>
      <c r="B2" s="60" t="s">
        <v>84</v>
      </c>
      <c r="C2" s="60" t="s">
        <v>85</v>
      </c>
      <c r="D2" s="60" t="s">
        <v>86</v>
      </c>
      <c r="E2" s="60" t="s">
        <v>87</v>
      </c>
      <c r="F2" s="60" t="s">
        <v>88</v>
      </c>
      <c r="G2" s="60" t="s">
        <v>89</v>
      </c>
      <c r="H2" s="60" t="s">
        <v>90</v>
      </c>
      <c r="I2" s="60" t="s">
        <v>91</v>
      </c>
      <c r="J2" s="60" t="s">
        <v>92</v>
      </c>
      <c r="K2" s="60" t="s">
        <v>93</v>
      </c>
      <c r="L2" s="60" t="s">
        <v>94</v>
      </c>
      <c r="M2" s="60" t="s">
        <v>95</v>
      </c>
      <c r="N2" s="60" t="s">
        <v>96</v>
      </c>
      <c r="O2" s="60" t="s">
        <v>97</v>
      </c>
      <c r="P2" s="60" t="s">
        <v>98</v>
      </c>
      <c r="Q2" s="60" t="s">
        <v>99</v>
      </c>
      <c r="R2" s="60" t="s">
        <v>100</v>
      </c>
      <c r="S2" s="60" t="s">
        <v>101</v>
      </c>
      <c r="T2" s="60" t="s">
        <v>102</v>
      </c>
      <c r="U2" s="60" t="s">
        <v>103</v>
      </c>
      <c r="V2" s="60" t="s">
        <v>104</v>
      </c>
      <c r="W2" s="60" t="s">
        <v>6</v>
      </c>
      <c r="X2" s="191" t="s">
        <v>192</v>
      </c>
    </row>
    <row r="3" spans="1:32" x14ac:dyDescent="0.75">
      <c r="A3" s="87" t="s">
        <v>437</v>
      </c>
      <c r="B3" s="207">
        <v>4312094</v>
      </c>
      <c r="C3" s="207">
        <v>4753526</v>
      </c>
      <c r="D3" s="207">
        <v>5093466</v>
      </c>
      <c r="E3" s="207">
        <v>5180448</v>
      </c>
      <c r="F3" s="207">
        <v>5322086</v>
      </c>
      <c r="G3" s="207">
        <v>5348404</v>
      </c>
      <c r="H3" s="207">
        <v>5595582</v>
      </c>
      <c r="I3" s="207">
        <v>5737739</v>
      </c>
      <c r="J3" s="207">
        <v>5311424</v>
      </c>
      <c r="K3" s="207">
        <v>4781472</v>
      </c>
      <c r="L3" s="207">
        <v>3763141</v>
      </c>
      <c r="M3" s="207">
        <v>2748012</v>
      </c>
      <c r="N3" s="207">
        <v>2159730</v>
      </c>
      <c r="O3" s="207">
        <v>1864793</v>
      </c>
      <c r="P3" s="207">
        <v>1361233</v>
      </c>
      <c r="Q3" s="207">
        <v>904319</v>
      </c>
      <c r="R3" s="207">
        <v>460132</v>
      </c>
      <c r="S3" s="207">
        <v>203024</v>
      </c>
      <c r="T3" s="207">
        <v>73049</v>
      </c>
      <c r="U3" s="207">
        <v>19159</v>
      </c>
      <c r="V3" s="207">
        <v>2470</v>
      </c>
      <c r="W3" s="200">
        <v>64995303</v>
      </c>
      <c r="X3" s="199" t="s">
        <v>411</v>
      </c>
      <c r="Y3" s="199"/>
      <c r="Z3" s="191"/>
      <c r="AA3" s="191"/>
      <c r="AB3" s="191"/>
      <c r="AC3" s="191"/>
      <c r="AD3" s="191"/>
      <c r="AE3" s="199"/>
      <c r="AF3" s="160"/>
    </row>
    <row r="4" spans="1:32" x14ac:dyDescent="0.75">
      <c r="A4" s="87" t="s">
        <v>438</v>
      </c>
      <c r="B4" s="207">
        <v>4238457</v>
      </c>
      <c r="C4" s="207">
        <v>4647029</v>
      </c>
      <c r="D4" s="207">
        <v>5038903</v>
      </c>
      <c r="E4" s="207">
        <v>5111600</v>
      </c>
      <c r="F4" s="207">
        <v>5273478</v>
      </c>
      <c r="G4" s="207">
        <v>5322179</v>
      </c>
      <c r="H4" s="207">
        <v>5555804</v>
      </c>
      <c r="I4" s="207">
        <v>5784742</v>
      </c>
      <c r="J4" s="207">
        <v>5399775</v>
      </c>
      <c r="K4" s="207">
        <v>4919508</v>
      </c>
      <c r="L4" s="207">
        <v>3944854</v>
      </c>
      <c r="M4" s="207">
        <v>2893250</v>
      </c>
      <c r="N4" s="207">
        <v>2214148</v>
      </c>
      <c r="O4" s="207">
        <v>1907401</v>
      </c>
      <c r="P4" s="207">
        <v>1414215</v>
      </c>
      <c r="Q4" s="207">
        <v>953767</v>
      </c>
      <c r="R4" s="207">
        <v>492434</v>
      </c>
      <c r="S4" s="207">
        <v>211954</v>
      </c>
      <c r="T4" s="207">
        <v>72984</v>
      </c>
      <c r="U4" s="207">
        <v>17133</v>
      </c>
      <c r="V4" s="207">
        <v>2573</v>
      </c>
      <c r="W4" s="200">
        <v>65416188</v>
      </c>
      <c r="X4" s="199" t="s">
        <v>411</v>
      </c>
      <c r="Y4" s="199"/>
      <c r="Z4" s="191"/>
      <c r="AA4" s="191"/>
      <c r="AB4" s="191"/>
      <c r="AC4" s="191"/>
      <c r="AD4" s="191"/>
      <c r="AE4" s="199"/>
    </row>
    <row r="5" spans="1:32" x14ac:dyDescent="0.75">
      <c r="A5" s="87" t="s">
        <v>439</v>
      </c>
      <c r="B5" s="207">
        <v>4182899</v>
      </c>
      <c r="C5" s="207">
        <v>4558056</v>
      </c>
      <c r="D5" s="207">
        <v>4963092</v>
      </c>
      <c r="E5" s="207">
        <v>5028493</v>
      </c>
      <c r="F5" s="207">
        <v>5199796</v>
      </c>
      <c r="G5" s="207">
        <v>5314264</v>
      </c>
      <c r="H5" s="207">
        <v>5529471</v>
      </c>
      <c r="I5" s="207">
        <v>5801789</v>
      </c>
      <c r="J5" s="207">
        <v>5497363</v>
      </c>
      <c r="K5" s="207">
        <v>5037071</v>
      </c>
      <c r="L5" s="207">
        <v>4121645</v>
      </c>
      <c r="M5" s="207">
        <v>3046300</v>
      </c>
      <c r="N5" s="207">
        <v>2283429</v>
      </c>
      <c r="O5" s="207">
        <v>1931418</v>
      </c>
      <c r="P5" s="207">
        <v>1463658</v>
      </c>
      <c r="Q5" s="207">
        <v>992678</v>
      </c>
      <c r="R5" s="207">
        <v>530150</v>
      </c>
      <c r="S5" s="207">
        <v>228734</v>
      </c>
      <c r="T5" s="207">
        <v>80586</v>
      </c>
      <c r="U5" s="207">
        <v>18951</v>
      </c>
      <c r="V5" s="207">
        <v>2697</v>
      </c>
      <c r="W5" s="200">
        <v>65812540</v>
      </c>
      <c r="X5" s="199" t="s">
        <v>411</v>
      </c>
      <c r="Y5" s="199"/>
      <c r="Z5" s="191"/>
      <c r="AA5" s="191"/>
      <c r="AB5" s="191"/>
      <c r="AC5" s="191"/>
      <c r="AD5" s="191"/>
      <c r="AE5" s="199"/>
    </row>
    <row r="6" spans="1:32" x14ac:dyDescent="0.75">
      <c r="A6" s="87" t="s">
        <v>440</v>
      </c>
      <c r="B6" s="207">
        <v>4139853</v>
      </c>
      <c r="C6" s="207">
        <v>4470969</v>
      </c>
      <c r="D6" s="207">
        <v>4881207</v>
      </c>
      <c r="E6" s="207">
        <v>4968823</v>
      </c>
      <c r="F6" s="207">
        <v>5093390</v>
      </c>
      <c r="G6" s="207">
        <v>5293330</v>
      </c>
      <c r="H6" s="207">
        <v>5505502</v>
      </c>
      <c r="I6" s="207">
        <v>5789254</v>
      </c>
      <c r="J6" s="207">
        <v>5605595</v>
      </c>
      <c r="K6" s="207">
        <v>5132254</v>
      </c>
      <c r="L6" s="207">
        <v>4301901</v>
      </c>
      <c r="M6" s="207">
        <v>3209422</v>
      </c>
      <c r="N6" s="207">
        <v>2370324</v>
      </c>
      <c r="O6" s="207">
        <v>1948106</v>
      </c>
      <c r="P6" s="207">
        <v>1519840</v>
      </c>
      <c r="Q6" s="207">
        <v>1027729</v>
      </c>
      <c r="R6" s="207">
        <v>570363</v>
      </c>
      <c r="S6" s="207">
        <v>243410</v>
      </c>
      <c r="T6" s="207">
        <v>86154</v>
      </c>
      <c r="U6" s="207">
        <v>21799</v>
      </c>
      <c r="V6" s="207">
        <v>2839</v>
      </c>
      <c r="W6" s="200">
        <v>66182064</v>
      </c>
      <c r="X6" s="199" t="s">
        <v>411</v>
      </c>
      <c r="Y6" s="199"/>
      <c r="Z6" s="191"/>
      <c r="AA6" s="191"/>
      <c r="AB6" s="191"/>
      <c r="AC6" s="191"/>
      <c r="AD6" s="191"/>
      <c r="AE6" s="199"/>
    </row>
    <row r="7" spans="1:32" x14ac:dyDescent="0.75">
      <c r="A7" s="87" t="s">
        <v>441</v>
      </c>
      <c r="B7" s="207">
        <v>4103999</v>
      </c>
      <c r="C7" s="207">
        <v>4385512</v>
      </c>
      <c r="D7" s="207">
        <v>4795107</v>
      </c>
      <c r="E7" s="207">
        <v>4932766</v>
      </c>
      <c r="F7" s="207">
        <v>4967685</v>
      </c>
      <c r="G7" s="207">
        <v>5249124</v>
      </c>
      <c r="H7" s="207">
        <v>5483215</v>
      </c>
      <c r="I7" s="207">
        <v>5758542</v>
      </c>
      <c r="J7" s="207">
        <v>5711782</v>
      </c>
      <c r="K7" s="207">
        <v>5215169</v>
      </c>
      <c r="L7" s="207">
        <v>4482740</v>
      </c>
      <c r="M7" s="207">
        <v>3378614</v>
      </c>
      <c r="N7" s="207">
        <v>2472673</v>
      </c>
      <c r="O7" s="207">
        <v>1968127</v>
      </c>
      <c r="P7" s="207">
        <v>1577123</v>
      </c>
      <c r="Q7" s="207">
        <v>1063065</v>
      </c>
      <c r="R7" s="207">
        <v>610791</v>
      </c>
      <c r="S7" s="207">
        <v>256985</v>
      </c>
      <c r="T7" s="207">
        <v>90817</v>
      </c>
      <c r="U7" s="207">
        <v>24138</v>
      </c>
      <c r="V7" s="207">
        <v>3006</v>
      </c>
      <c r="W7" s="200">
        <v>66530980</v>
      </c>
      <c r="X7" s="199" t="s">
        <v>411</v>
      </c>
      <c r="Y7" s="199"/>
      <c r="Z7" s="191"/>
      <c r="AA7" s="191"/>
      <c r="AB7" s="191"/>
      <c r="AC7" s="191"/>
      <c r="AD7" s="191"/>
      <c r="AE7" s="199"/>
    </row>
    <row r="8" spans="1:32" x14ac:dyDescent="0.75">
      <c r="A8" s="87" t="s">
        <v>442</v>
      </c>
      <c r="B8" s="207">
        <v>4069343</v>
      </c>
      <c r="C8" s="207">
        <v>4303004</v>
      </c>
      <c r="D8" s="207">
        <v>4710639</v>
      </c>
      <c r="E8" s="207">
        <v>4906373</v>
      </c>
      <c r="F8" s="207">
        <v>4845119</v>
      </c>
      <c r="G8" s="207">
        <v>5174498</v>
      </c>
      <c r="H8" s="207">
        <v>5457400</v>
      </c>
      <c r="I8" s="207">
        <v>5725917</v>
      </c>
      <c r="J8" s="207">
        <v>5797678</v>
      </c>
      <c r="K8" s="207">
        <v>5302678</v>
      </c>
      <c r="L8" s="207">
        <v>4655450</v>
      </c>
      <c r="M8" s="207">
        <v>3551439</v>
      </c>
      <c r="N8" s="207">
        <v>2588781</v>
      </c>
      <c r="O8" s="207">
        <v>2003913</v>
      </c>
      <c r="P8" s="207">
        <v>1628203</v>
      </c>
      <c r="Q8" s="207">
        <v>1103134</v>
      </c>
      <c r="R8" s="207">
        <v>648662</v>
      </c>
      <c r="S8" s="207">
        <v>272512</v>
      </c>
      <c r="T8" s="207">
        <v>94142</v>
      </c>
      <c r="U8" s="207">
        <v>24747</v>
      </c>
      <c r="V8" s="207">
        <v>3202</v>
      </c>
      <c r="W8" s="200">
        <v>66866834</v>
      </c>
      <c r="X8" s="199" t="s">
        <v>411</v>
      </c>
      <c r="Y8" s="199"/>
      <c r="Z8" s="191"/>
      <c r="AA8" s="191"/>
      <c r="AB8" s="191"/>
      <c r="AC8" s="191"/>
      <c r="AD8" s="191"/>
      <c r="AE8" s="199"/>
    </row>
    <row r="9" spans="1:32" x14ac:dyDescent="0.75">
      <c r="A9" s="87" t="s">
        <v>443</v>
      </c>
      <c r="B9" s="207">
        <v>4034323</v>
      </c>
      <c r="C9" s="207">
        <v>4225210</v>
      </c>
      <c r="D9" s="207">
        <v>4631003</v>
      </c>
      <c r="E9" s="207">
        <v>4875183</v>
      </c>
      <c r="F9" s="207">
        <v>4744942</v>
      </c>
      <c r="G9" s="207">
        <v>5070085</v>
      </c>
      <c r="H9" s="207">
        <v>5419539</v>
      </c>
      <c r="I9" s="207">
        <v>5699914</v>
      </c>
      <c r="J9" s="207">
        <v>5853816</v>
      </c>
      <c r="K9" s="207">
        <v>5403924</v>
      </c>
      <c r="L9" s="207">
        <v>4812620</v>
      </c>
      <c r="M9" s="207">
        <v>3728624</v>
      </c>
      <c r="N9" s="207">
        <v>2717577</v>
      </c>
      <c r="O9" s="207">
        <v>2060487</v>
      </c>
      <c r="P9" s="207">
        <v>1670971</v>
      </c>
      <c r="Q9" s="207">
        <v>1149575</v>
      </c>
      <c r="R9" s="207">
        <v>683503</v>
      </c>
      <c r="S9" s="207">
        <v>291168</v>
      </c>
      <c r="T9" s="207">
        <v>96424</v>
      </c>
      <c r="U9" s="207">
        <v>22708</v>
      </c>
      <c r="V9" s="207">
        <v>3436</v>
      </c>
      <c r="W9" s="200">
        <v>67195032</v>
      </c>
      <c r="X9" s="199" t="s">
        <v>411</v>
      </c>
      <c r="Y9" s="199"/>
      <c r="Z9" s="191"/>
      <c r="AA9" s="191"/>
      <c r="AB9" s="191"/>
      <c r="AC9" s="191"/>
      <c r="AD9" s="191"/>
      <c r="AE9" s="199"/>
    </row>
    <row r="10" spans="1:32" x14ac:dyDescent="0.75">
      <c r="A10" s="87" t="s">
        <v>444</v>
      </c>
      <c r="B10" s="207">
        <v>4038787</v>
      </c>
      <c r="C10" s="207">
        <v>4188617</v>
      </c>
      <c r="D10" s="207">
        <v>4592310</v>
      </c>
      <c r="E10" s="207">
        <v>4863776</v>
      </c>
      <c r="F10" s="207">
        <v>4699012</v>
      </c>
      <c r="G10" s="207">
        <v>4932031</v>
      </c>
      <c r="H10" s="207">
        <v>5335923</v>
      </c>
      <c r="I10" s="207">
        <v>5649207</v>
      </c>
      <c r="J10" s="207">
        <v>5847658</v>
      </c>
      <c r="K10" s="207">
        <v>5482036</v>
      </c>
      <c r="L10" s="207">
        <v>4924519</v>
      </c>
      <c r="M10" s="207">
        <v>3904982</v>
      </c>
      <c r="N10" s="207">
        <v>2854632</v>
      </c>
      <c r="O10" s="207">
        <v>2126052</v>
      </c>
      <c r="P10" s="207">
        <v>1702246</v>
      </c>
      <c r="Q10" s="207">
        <v>1197173</v>
      </c>
      <c r="R10" s="207">
        <v>721035</v>
      </c>
      <c r="S10" s="207">
        <v>321464</v>
      </c>
      <c r="T10" s="207">
        <v>107803</v>
      </c>
      <c r="U10" s="207">
        <v>25406</v>
      </c>
      <c r="V10" s="207">
        <v>3710</v>
      </c>
      <c r="W10" s="200">
        <v>67518379</v>
      </c>
      <c r="X10" s="199" t="s">
        <v>411</v>
      </c>
      <c r="Y10" s="199"/>
      <c r="Z10" s="191"/>
      <c r="AA10" s="191"/>
      <c r="AB10" s="191"/>
      <c r="AC10" s="191"/>
      <c r="AD10" s="191"/>
      <c r="AE10" s="199"/>
    </row>
    <row r="11" spans="1:32" x14ac:dyDescent="0.75">
      <c r="A11" s="135">
        <v>2012</v>
      </c>
      <c r="B11" s="207">
        <v>4007509</v>
      </c>
      <c r="C11" s="207">
        <v>4164483</v>
      </c>
      <c r="D11" s="207">
        <v>4548472</v>
      </c>
      <c r="E11" s="207">
        <v>4852284</v>
      </c>
      <c r="F11" s="207">
        <v>4701137</v>
      </c>
      <c r="G11" s="207">
        <v>4786591</v>
      </c>
      <c r="H11" s="207">
        <v>5233122</v>
      </c>
      <c r="I11" s="207">
        <v>5600865</v>
      </c>
      <c r="J11" s="207">
        <v>5822170</v>
      </c>
      <c r="K11" s="207">
        <v>5567768</v>
      </c>
      <c r="L11" s="207">
        <v>5014475</v>
      </c>
      <c r="M11" s="207">
        <v>4088027</v>
      </c>
      <c r="N11" s="207">
        <v>3002696</v>
      </c>
      <c r="O11" s="207">
        <v>2206803</v>
      </c>
      <c r="P11" s="207">
        <v>1730859</v>
      </c>
      <c r="Q11" s="207">
        <v>1250359</v>
      </c>
      <c r="R11" s="207">
        <v>755716</v>
      </c>
      <c r="S11" s="207">
        <v>352572</v>
      </c>
      <c r="T11" s="207">
        <v>116551</v>
      </c>
      <c r="U11" s="207">
        <v>29479</v>
      </c>
      <c r="V11" s="207">
        <v>4031</v>
      </c>
      <c r="W11" s="200">
        <v>67835969</v>
      </c>
      <c r="X11" s="199" t="s">
        <v>411</v>
      </c>
      <c r="Y11" s="199"/>
      <c r="Z11" s="147"/>
      <c r="AA11" s="147"/>
      <c r="AB11" s="147"/>
      <c r="AC11" s="147"/>
      <c r="AD11" s="147"/>
      <c r="AE11" s="199"/>
      <c r="AF11" s="139"/>
    </row>
    <row r="12" spans="1:32" x14ac:dyDescent="0.75">
      <c r="A12" s="135">
        <v>2013</v>
      </c>
      <c r="B12" s="207">
        <v>3953897</v>
      </c>
      <c r="C12" s="207">
        <v>4151868</v>
      </c>
      <c r="D12" s="207">
        <v>4495241</v>
      </c>
      <c r="E12" s="207">
        <v>4841814</v>
      </c>
      <c r="F12" s="207">
        <v>4738465</v>
      </c>
      <c r="G12" s="207">
        <v>4650543</v>
      </c>
      <c r="H12" s="207">
        <v>5106617</v>
      </c>
      <c r="I12" s="207">
        <v>5546874</v>
      </c>
      <c r="J12" s="207">
        <v>5786228</v>
      </c>
      <c r="K12" s="207">
        <v>5647831</v>
      </c>
      <c r="L12" s="207">
        <v>5092161</v>
      </c>
      <c r="M12" s="207">
        <v>4269132</v>
      </c>
      <c r="N12" s="207">
        <v>3158501</v>
      </c>
      <c r="O12" s="207">
        <v>2301262</v>
      </c>
      <c r="P12" s="207">
        <v>1763890</v>
      </c>
      <c r="Q12" s="207">
        <v>1305294</v>
      </c>
      <c r="R12" s="207">
        <v>789993</v>
      </c>
      <c r="S12" s="207">
        <v>382613</v>
      </c>
      <c r="T12" s="207">
        <v>124827</v>
      </c>
      <c r="U12" s="207">
        <v>33065</v>
      </c>
      <c r="V12" s="207">
        <v>4403</v>
      </c>
      <c r="W12" s="200">
        <v>68144519</v>
      </c>
      <c r="X12" s="199" t="s">
        <v>411</v>
      </c>
      <c r="Y12" s="199"/>
      <c r="Z12" s="147"/>
      <c r="AA12" s="147"/>
      <c r="AB12" s="147"/>
      <c r="AC12" s="147"/>
      <c r="AD12" s="147"/>
      <c r="AE12" s="199"/>
      <c r="AF12" s="139"/>
    </row>
    <row r="13" spans="1:32" x14ac:dyDescent="0.75">
      <c r="A13" s="135">
        <v>2014</v>
      </c>
      <c r="B13" s="207">
        <v>3895704</v>
      </c>
      <c r="C13" s="207">
        <v>4141375</v>
      </c>
      <c r="D13" s="207">
        <v>4438244</v>
      </c>
      <c r="E13" s="207">
        <v>4832367</v>
      </c>
      <c r="F13" s="207">
        <v>4786690</v>
      </c>
      <c r="G13" s="207">
        <v>4544401</v>
      </c>
      <c r="H13" s="207">
        <v>4958997</v>
      </c>
      <c r="I13" s="207">
        <v>5475848</v>
      </c>
      <c r="J13" s="207">
        <v>5748403</v>
      </c>
      <c r="K13" s="207">
        <v>5706826</v>
      </c>
      <c r="L13" s="207">
        <v>5170603</v>
      </c>
      <c r="M13" s="207">
        <v>4435276</v>
      </c>
      <c r="N13" s="207">
        <v>3319594</v>
      </c>
      <c r="O13" s="207">
        <v>2408133</v>
      </c>
      <c r="P13" s="207">
        <v>1809147</v>
      </c>
      <c r="Q13" s="207">
        <v>1356506</v>
      </c>
      <c r="R13" s="207">
        <v>826748</v>
      </c>
      <c r="S13" s="207">
        <v>412230</v>
      </c>
      <c r="T13" s="207">
        <v>132156</v>
      </c>
      <c r="U13" s="207">
        <v>34671</v>
      </c>
      <c r="V13" s="207">
        <v>4829</v>
      </c>
      <c r="W13" s="200">
        <v>68438748</v>
      </c>
      <c r="X13" s="199" t="s">
        <v>411</v>
      </c>
      <c r="Y13" s="199"/>
      <c r="Z13" s="147"/>
      <c r="AA13" s="147"/>
      <c r="AB13" s="147"/>
      <c r="AC13" s="147"/>
      <c r="AD13" s="147"/>
      <c r="AE13" s="199"/>
      <c r="AF13" s="139"/>
    </row>
    <row r="14" spans="1:32" x14ac:dyDescent="0.75">
      <c r="A14" s="135">
        <v>2015</v>
      </c>
      <c r="B14" s="207">
        <v>3844929</v>
      </c>
      <c r="C14" s="207">
        <v>4118454</v>
      </c>
      <c r="D14" s="207">
        <v>4387514</v>
      </c>
      <c r="E14" s="207">
        <v>4819462</v>
      </c>
      <c r="F14" s="207">
        <v>4829646</v>
      </c>
      <c r="G14" s="207">
        <v>4481171</v>
      </c>
      <c r="H14" s="207">
        <v>4800098</v>
      </c>
      <c r="I14" s="207">
        <v>5379063</v>
      </c>
      <c r="J14" s="207">
        <v>5709896</v>
      </c>
      <c r="K14" s="207">
        <v>5739781</v>
      </c>
      <c r="L14" s="207">
        <v>5255158</v>
      </c>
      <c r="M14" s="207">
        <v>4579301</v>
      </c>
      <c r="N14" s="207">
        <v>3484908</v>
      </c>
      <c r="O14" s="207">
        <v>2526213</v>
      </c>
      <c r="P14" s="207">
        <v>1869645</v>
      </c>
      <c r="Q14" s="207">
        <v>1402446</v>
      </c>
      <c r="R14" s="207">
        <v>867554</v>
      </c>
      <c r="S14" s="207">
        <v>439745</v>
      </c>
      <c r="T14" s="207">
        <v>141014</v>
      </c>
      <c r="U14" s="207">
        <v>33209</v>
      </c>
      <c r="V14" s="207">
        <v>5311</v>
      </c>
      <c r="W14" s="200">
        <v>68714518</v>
      </c>
      <c r="X14" s="199" t="s">
        <v>411</v>
      </c>
      <c r="Y14" s="199"/>
      <c r="Z14" s="147"/>
      <c r="AA14" s="147"/>
      <c r="AB14" s="147"/>
      <c r="AC14" s="147"/>
      <c r="AD14" s="147"/>
      <c r="AE14" s="199"/>
      <c r="AF14" s="139"/>
    </row>
    <row r="15" spans="1:32" x14ac:dyDescent="0.75">
      <c r="A15" s="135">
        <v>2016</v>
      </c>
      <c r="B15" s="207">
        <v>3784092</v>
      </c>
      <c r="C15" s="207">
        <v>4069685</v>
      </c>
      <c r="D15" s="207">
        <v>4316678</v>
      </c>
      <c r="E15" s="207">
        <v>4754882</v>
      </c>
      <c r="F15" s="207">
        <v>4872244</v>
      </c>
      <c r="G15" s="207">
        <v>4513075</v>
      </c>
      <c r="H15" s="207">
        <v>4694603</v>
      </c>
      <c r="I15" s="207">
        <v>5262110</v>
      </c>
      <c r="J15" s="207">
        <v>5647715</v>
      </c>
      <c r="K15" s="207">
        <v>5750416</v>
      </c>
      <c r="L15" s="207">
        <v>5340686</v>
      </c>
      <c r="M15" s="207">
        <v>4710756</v>
      </c>
      <c r="N15" s="207">
        <v>3663355</v>
      </c>
      <c r="O15" s="207">
        <v>2648260</v>
      </c>
      <c r="P15" s="207">
        <v>1925676</v>
      </c>
      <c r="Q15" s="207">
        <v>1433627</v>
      </c>
      <c r="R15" s="207">
        <v>907673</v>
      </c>
      <c r="S15" s="207">
        <v>469297</v>
      </c>
      <c r="T15" s="207">
        <v>163222</v>
      </c>
      <c r="U15" s="207">
        <v>37396</v>
      </c>
      <c r="V15" s="207">
        <v>5865</v>
      </c>
      <c r="W15" s="200">
        <v>68971313</v>
      </c>
      <c r="X15" s="199" t="s">
        <v>411</v>
      </c>
      <c r="Y15" s="199"/>
      <c r="Z15" s="147"/>
      <c r="AA15" s="147"/>
      <c r="AB15" s="147"/>
      <c r="AC15" s="147"/>
      <c r="AD15" s="147"/>
      <c r="AE15" s="199"/>
      <c r="AF15" s="139"/>
    </row>
    <row r="16" spans="1:32" x14ac:dyDescent="0.75">
      <c r="A16" s="135">
        <v>2017</v>
      </c>
      <c r="B16" s="207">
        <v>3734624</v>
      </c>
      <c r="C16" s="207">
        <v>4016821</v>
      </c>
      <c r="D16" s="207">
        <v>4259099</v>
      </c>
      <c r="E16" s="207">
        <v>4666043</v>
      </c>
      <c r="F16" s="207">
        <v>4890627</v>
      </c>
      <c r="G16" s="207">
        <v>4583800</v>
      </c>
      <c r="H16" s="207">
        <v>4597746</v>
      </c>
      <c r="I16" s="207">
        <v>5134997</v>
      </c>
      <c r="J16" s="207">
        <v>5579100</v>
      </c>
      <c r="K16" s="207">
        <v>5736759</v>
      </c>
      <c r="L16" s="207">
        <v>5425885</v>
      </c>
      <c r="M16" s="207">
        <v>4817810</v>
      </c>
      <c r="N16" s="207">
        <v>3850998</v>
      </c>
      <c r="O16" s="207">
        <v>2783128</v>
      </c>
      <c r="P16" s="207">
        <v>1993753</v>
      </c>
      <c r="Q16" s="207">
        <v>1461616</v>
      </c>
      <c r="R16" s="207">
        <v>950695</v>
      </c>
      <c r="S16" s="207">
        <v>493851</v>
      </c>
      <c r="T16" s="207">
        <v>182449</v>
      </c>
      <c r="U16" s="207">
        <v>43528</v>
      </c>
      <c r="V16" s="207">
        <v>6488</v>
      </c>
      <c r="W16" s="200">
        <v>69209817</v>
      </c>
      <c r="X16" s="199" t="s">
        <v>411</v>
      </c>
      <c r="Y16" s="199"/>
      <c r="Z16" s="147"/>
      <c r="AA16" s="147"/>
      <c r="AB16" s="147"/>
      <c r="AC16" s="147"/>
      <c r="AD16" s="147"/>
      <c r="AE16" s="199"/>
      <c r="AF16" s="139"/>
    </row>
    <row r="17" spans="1:32" x14ac:dyDescent="0.75">
      <c r="A17" s="135">
        <v>2018</v>
      </c>
      <c r="B17" s="207">
        <v>3692342</v>
      </c>
      <c r="C17" s="207">
        <v>3959615</v>
      </c>
      <c r="D17" s="207">
        <v>4211245</v>
      </c>
      <c r="E17" s="207">
        <v>4563778</v>
      </c>
      <c r="F17" s="207">
        <v>4884251</v>
      </c>
      <c r="G17" s="207">
        <v>4675688</v>
      </c>
      <c r="H17" s="207">
        <v>4519282</v>
      </c>
      <c r="I17" s="207">
        <v>5003944</v>
      </c>
      <c r="J17" s="207">
        <v>5501947</v>
      </c>
      <c r="K17" s="207">
        <v>5703352</v>
      </c>
      <c r="L17" s="207">
        <v>5503696</v>
      </c>
      <c r="M17" s="207">
        <v>4908009</v>
      </c>
      <c r="N17" s="207">
        <v>4038660</v>
      </c>
      <c r="O17" s="207">
        <v>2929867</v>
      </c>
      <c r="P17" s="207">
        <v>2075092</v>
      </c>
      <c r="Q17" s="207">
        <v>1492028</v>
      </c>
      <c r="R17" s="207">
        <v>994312</v>
      </c>
      <c r="S17" s="207">
        <v>514958</v>
      </c>
      <c r="T17" s="207">
        <v>199876</v>
      </c>
      <c r="U17" s="207">
        <v>49329</v>
      </c>
      <c r="V17" s="207">
        <v>7183</v>
      </c>
      <c r="W17" s="200">
        <v>69428454</v>
      </c>
      <c r="X17" s="199" t="s">
        <v>411</v>
      </c>
      <c r="Y17" s="199"/>
      <c r="Z17" s="147"/>
      <c r="AA17" s="147"/>
      <c r="AB17" s="147"/>
      <c r="AC17" s="147"/>
      <c r="AD17" s="147"/>
      <c r="AE17" s="199"/>
      <c r="AF17" s="139"/>
    </row>
    <row r="18" spans="1:32" x14ac:dyDescent="0.75">
      <c r="A18" s="135">
        <v>2019</v>
      </c>
      <c r="B18" s="207">
        <v>3647917</v>
      </c>
      <c r="C18" s="207">
        <v>3900579</v>
      </c>
      <c r="D18" s="207">
        <v>4164956</v>
      </c>
      <c r="E18" s="207">
        <v>4464515</v>
      </c>
      <c r="F18" s="207">
        <v>4855822</v>
      </c>
      <c r="G18" s="207">
        <v>4761374</v>
      </c>
      <c r="H18" s="207">
        <v>4473247</v>
      </c>
      <c r="I18" s="207">
        <v>4877824</v>
      </c>
      <c r="J18" s="207">
        <v>5412380</v>
      </c>
      <c r="K18" s="207">
        <v>5657985</v>
      </c>
      <c r="L18" s="207">
        <v>5563525</v>
      </c>
      <c r="M18" s="207">
        <v>4993984</v>
      </c>
      <c r="N18" s="207">
        <v>4213507</v>
      </c>
      <c r="O18" s="207">
        <v>3088118</v>
      </c>
      <c r="P18" s="207">
        <v>2171153</v>
      </c>
      <c r="Q18" s="207">
        <v>1531660</v>
      </c>
      <c r="R18" s="207">
        <v>1034751</v>
      </c>
      <c r="S18" s="207">
        <v>537568</v>
      </c>
      <c r="T18" s="207">
        <v>213911</v>
      </c>
      <c r="U18" s="207">
        <v>52864</v>
      </c>
      <c r="V18" s="207">
        <v>7941</v>
      </c>
      <c r="W18" s="200">
        <v>69625581</v>
      </c>
      <c r="X18" s="199" t="s">
        <v>411</v>
      </c>
      <c r="Y18" s="199"/>
      <c r="Z18" s="147"/>
      <c r="AA18" s="147"/>
      <c r="AB18" s="147"/>
      <c r="AC18" s="147"/>
      <c r="AD18" s="147"/>
      <c r="AE18" s="199"/>
      <c r="AF18" s="139"/>
    </row>
    <row r="19" spans="1:32" x14ac:dyDescent="0.75">
      <c r="A19" s="135">
        <v>2020</v>
      </c>
      <c r="B19" s="207">
        <v>3596052</v>
      </c>
      <c r="C19" s="207">
        <v>3843780</v>
      </c>
      <c r="D19" s="207">
        <v>4113805</v>
      </c>
      <c r="E19" s="207">
        <v>4378506</v>
      </c>
      <c r="F19" s="207">
        <v>4807904</v>
      </c>
      <c r="G19" s="207">
        <v>4822404</v>
      </c>
      <c r="H19" s="207">
        <v>4466694</v>
      </c>
      <c r="I19" s="207">
        <v>4763033</v>
      </c>
      <c r="J19" s="207">
        <v>5308840</v>
      </c>
      <c r="K19" s="207">
        <v>5605417</v>
      </c>
      <c r="L19" s="207">
        <v>5598953</v>
      </c>
      <c r="M19" s="207">
        <v>5082441</v>
      </c>
      <c r="N19" s="207">
        <v>4367653</v>
      </c>
      <c r="O19" s="207">
        <v>3256703</v>
      </c>
      <c r="P19" s="207">
        <v>2282338</v>
      </c>
      <c r="Q19" s="207">
        <v>1584230</v>
      </c>
      <c r="R19" s="207">
        <v>1070912</v>
      </c>
      <c r="S19" s="207">
        <v>563683</v>
      </c>
      <c r="T19" s="207">
        <v>225198</v>
      </c>
      <c r="U19" s="207">
        <v>52666</v>
      </c>
      <c r="V19" s="207">
        <v>8766</v>
      </c>
      <c r="W19" s="200">
        <v>69799978</v>
      </c>
      <c r="X19" s="199" t="s">
        <v>411</v>
      </c>
      <c r="Y19" s="199"/>
      <c r="Z19" s="147"/>
      <c r="AA19" s="147"/>
      <c r="AB19" s="147"/>
      <c r="AC19" s="147"/>
      <c r="AD19" s="147"/>
      <c r="AE19" s="199"/>
      <c r="AF19" s="139"/>
    </row>
    <row r="20" spans="1:32" x14ac:dyDescent="0.75">
      <c r="A20" s="135">
        <v>2021</v>
      </c>
      <c r="B20" s="207">
        <v>3548832</v>
      </c>
      <c r="C20" s="207">
        <v>3792400</v>
      </c>
      <c r="D20" s="207">
        <v>4061745</v>
      </c>
      <c r="E20" s="207">
        <v>4308259</v>
      </c>
      <c r="F20" s="207">
        <v>4743760</v>
      </c>
      <c r="G20" s="207">
        <v>4862984</v>
      </c>
      <c r="H20" s="207">
        <v>4497588</v>
      </c>
      <c r="I20" s="207">
        <v>4658419</v>
      </c>
      <c r="J20" s="207">
        <v>5193913</v>
      </c>
      <c r="K20" s="207">
        <v>5544872</v>
      </c>
      <c r="L20" s="207">
        <v>5609976</v>
      </c>
      <c r="M20" s="207">
        <v>5165563</v>
      </c>
      <c r="N20" s="207">
        <v>4494087</v>
      </c>
      <c r="O20" s="207">
        <v>3424428</v>
      </c>
      <c r="P20" s="207">
        <v>2392692</v>
      </c>
      <c r="Q20" s="207">
        <v>1635200</v>
      </c>
      <c r="R20" s="207">
        <v>1098825</v>
      </c>
      <c r="S20" s="207">
        <v>598069</v>
      </c>
      <c r="T20" s="207">
        <v>248062</v>
      </c>
      <c r="U20" s="207">
        <v>61516</v>
      </c>
      <c r="V20" s="207">
        <v>9654</v>
      </c>
      <c r="W20" s="200">
        <v>69950844</v>
      </c>
      <c r="X20" s="199" t="s">
        <v>411</v>
      </c>
      <c r="Y20" s="199"/>
      <c r="Z20" s="147"/>
      <c r="AA20" s="147"/>
      <c r="AB20" s="147"/>
      <c r="AC20" s="147"/>
      <c r="AD20" s="147"/>
      <c r="AE20" s="199"/>
      <c r="AF20" s="139"/>
    </row>
    <row r="21" spans="1:32" x14ac:dyDescent="0.75">
      <c r="A21" s="135">
        <v>2022</v>
      </c>
      <c r="B21" s="209">
        <v>3493707</v>
      </c>
      <c r="C21" s="209">
        <v>3742762</v>
      </c>
      <c r="D21" s="209">
        <v>4007119</v>
      </c>
      <c r="E21" s="209">
        <v>4252153</v>
      </c>
      <c r="F21" s="209">
        <v>4656472</v>
      </c>
      <c r="G21" s="209">
        <v>4880931</v>
      </c>
      <c r="H21" s="209">
        <v>4568077</v>
      </c>
      <c r="I21" s="209">
        <v>4563043</v>
      </c>
      <c r="J21" s="209">
        <v>5069765</v>
      </c>
      <c r="K21" s="209">
        <v>5478990</v>
      </c>
      <c r="L21" s="209">
        <v>5598690</v>
      </c>
      <c r="M21" s="209">
        <v>5249879</v>
      </c>
      <c r="N21" s="209">
        <v>4598943</v>
      </c>
      <c r="O21" s="209">
        <v>3602958</v>
      </c>
      <c r="P21" s="209">
        <v>2516225</v>
      </c>
      <c r="Q21" s="209">
        <v>1696141</v>
      </c>
      <c r="R21" s="209">
        <v>1123635</v>
      </c>
      <c r="S21" s="209">
        <v>631469</v>
      </c>
      <c r="T21" s="209">
        <v>263204</v>
      </c>
      <c r="U21" s="209">
        <v>73425</v>
      </c>
      <c r="V21" s="209">
        <v>10609</v>
      </c>
      <c r="W21" s="210">
        <v>70078197</v>
      </c>
      <c r="X21" s="191" t="s">
        <v>412</v>
      </c>
      <c r="AF21" s="139"/>
    </row>
    <row r="22" spans="1:32" x14ac:dyDescent="0.75">
      <c r="A22" s="87" t="s">
        <v>452</v>
      </c>
      <c r="B22" s="209">
        <v>3433417</v>
      </c>
      <c r="C22" s="209">
        <v>3694565</v>
      </c>
      <c r="D22" s="209">
        <v>3950703</v>
      </c>
      <c r="E22" s="209">
        <v>4205474</v>
      </c>
      <c r="F22" s="209">
        <v>4555906</v>
      </c>
      <c r="G22" s="209">
        <v>4875663</v>
      </c>
      <c r="H22" s="209">
        <v>4660299</v>
      </c>
      <c r="I22" s="209">
        <v>4486342</v>
      </c>
      <c r="J22" s="209">
        <v>4942023</v>
      </c>
      <c r="K22" s="209">
        <v>5405279</v>
      </c>
      <c r="L22" s="209">
        <v>5568805</v>
      </c>
      <c r="M22" s="209">
        <v>5328435</v>
      </c>
      <c r="N22" s="209">
        <v>4688887</v>
      </c>
      <c r="O22" s="209">
        <v>3783033</v>
      </c>
      <c r="P22" s="209">
        <v>2652820</v>
      </c>
      <c r="Q22" s="209">
        <v>1768661</v>
      </c>
      <c r="R22" s="209">
        <v>1150528</v>
      </c>
      <c r="S22" s="209">
        <v>661263</v>
      </c>
      <c r="T22" s="209">
        <v>275602</v>
      </c>
      <c r="U22" s="209">
        <v>83452</v>
      </c>
      <c r="V22" s="209">
        <v>11672</v>
      </c>
      <c r="W22" s="210">
        <v>70182829</v>
      </c>
      <c r="X22" s="191" t="s">
        <v>412</v>
      </c>
    </row>
    <row r="23" spans="1:32" x14ac:dyDescent="0.75">
      <c r="A23" s="87" t="s">
        <v>453</v>
      </c>
      <c r="B23" s="209">
        <v>3373905</v>
      </c>
      <c r="C23" s="209">
        <v>3646308</v>
      </c>
      <c r="D23" s="209">
        <v>3894537</v>
      </c>
      <c r="E23" s="209">
        <v>4159017</v>
      </c>
      <c r="F23" s="209">
        <v>4457439</v>
      </c>
      <c r="G23" s="209">
        <v>4848897</v>
      </c>
      <c r="H23" s="209">
        <v>4746305</v>
      </c>
      <c r="I23" s="209">
        <v>4441587</v>
      </c>
      <c r="J23" s="209">
        <v>4818535</v>
      </c>
      <c r="K23" s="209">
        <v>5318901</v>
      </c>
      <c r="L23" s="209">
        <v>5526794</v>
      </c>
      <c r="M23" s="209">
        <v>5389970</v>
      </c>
      <c r="N23" s="209">
        <v>4775004</v>
      </c>
      <c r="O23" s="209">
        <v>3951646</v>
      </c>
      <c r="P23" s="209">
        <v>2802123</v>
      </c>
      <c r="Q23" s="209">
        <v>1854757</v>
      </c>
      <c r="R23" s="209">
        <v>1184850</v>
      </c>
      <c r="S23" s="209">
        <v>688102</v>
      </c>
      <c r="T23" s="209">
        <v>286021</v>
      </c>
      <c r="U23" s="209">
        <v>88466</v>
      </c>
      <c r="V23" s="209">
        <v>12900</v>
      </c>
      <c r="W23" s="210">
        <v>70266064</v>
      </c>
      <c r="X23" s="191" t="s">
        <v>412</v>
      </c>
    </row>
    <row r="24" spans="1:32" x14ac:dyDescent="0.75">
      <c r="A24" s="135">
        <v>2025</v>
      </c>
      <c r="B24" s="209">
        <v>3318663</v>
      </c>
      <c r="C24" s="209">
        <v>3595829</v>
      </c>
      <c r="D24" s="209">
        <v>3840273</v>
      </c>
      <c r="E24" s="209">
        <v>4107055</v>
      </c>
      <c r="F24" s="209">
        <v>4371176</v>
      </c>
      <c r="G24" s="209">
        <v>4802339</v>
      </c>
      <c r="H24" s="209">
        <v>4807580</v>
      </c>
      <c r="I24" s="209">
        <v>4435599</v>
      </c>
      <c r="J24" s="209">
        <v>4705406</v>
      </c>
      <c r="K24" s="209">
        <v>5217876</v>
      </c>
      <c r="L24" s="209">
        <v>5476938</v>
      </c>
      <c r="M24" s="209">
        <v>5427532</v>
      </c>
      <c r="N24" s="209">
        <v>4863420</v>
      </c>
      <c r="O24" s="209">
        <v>4100986</v>
      </c>
      <c r="P24" s="209">
        <v>2962587</v>
      </c>
      <c r="Q24" s="209">
        <v>1955655</v>
      </c>
      <c r="R24" s="209">
        <v>1229448</v>
      </c>
      <c r="S24" s="209">
        <v>711580</v>
      </c>
      <c r="T24" s="209">
        <v>297566</v>
      </c>
      <c r="U24" s="209">
        <v>87099</v>
      </c>
      <c r="V24" s="209">
        <v>14325</v>
      </c>
      <c r="W24" s="210">
        <v>70328932</v>
      </c>
      <c r="X24" s="191" t="s">
        <v>412</v>
      </c>
    </row>
    <row r="25" spans="1:32" x14ac:dyDescent="0.75">
      <c r="A25" s="135">
        <v>2026</v>
      </c>
      <c r="B25" s="209">
        <v>3262548</v>
      </c>
      <c r="C25" s="209">
        <v>3545516</v>
      </c>
      <c r="D25" s="209">
        <v>3791309</v>
      </c>
      <c r="E25" s="209">
        <v>4056484</v>
      </c>
      <c r="F25" s="209">
        <v>4302706</v>
      </c>
      <c r="G25" s="209">
        <v>4738544</v>
      </c>
      <c r="H25" s="209">
        <v>4848620</v>
      </c>
      <c r="I25" s="209">
        <v>4467932</v>
      </c>
      <c r="J25" s="209">
        <v>4604413</v>
      </c>
      <c r="K25" s="209">
        <v>5107285</v>
      </c>
      <c r="L25" s="209">
        <v>5420567</v>
      </c>
      <c r="M25" s="209">
        <v>5440336</v>
      </c>
      <c r="N25" s="209">
        <v>4946474</v>
      </c>
      <c r="O25" s="209">
        <v>4221208</v>
      </c>
      <c r="P25" s="209">
        <v>3115488</v>
      </c>
      <c r="Q25" s="209">
        <v>2053620</v>
      </c>
      <c r="R25" s="209">
        <v>1274409</v>
      </c>
      <c r="S25" s="209">
        <v>737328</v>
      </c>
      <c r="T25" s="209">
        <v>325166</v>
      </c>
      <c r="U25" s="209">
        <v>95696</v>
      </c>
      <c r="V25" s="209">
        <v>15988</v>
      </c>
      <c r="W25" s="210">
        <v>70371637</v>
      </c>
      <c r="X25" s="191" t="s">
        <v>412</v>
      </c>
    </row>
    <row r="26" spans="1:32" x14ac:dyDescent="0.75">
      <c r="A26" s="135">
        <v>2027</v>
      </c>
      <c r="B26" s="209">
        <v>3215832</v>
      </c>
      <c r="C26" s="209">
        <v>3491437</v>
      </c>
      <c r="D26" s="209">
        <v>3743183</v>
      </c>
      <c r="E26" s="209">
        <v>4002260</v>
      </c>
      <c r="F26" s="209">
        <v>4247737</v>
      </c>
      <c r="G26" s="209">
        <v>4651387</v>
      </c>
      <c r="H26" s="209">
        <v>4866658</v>
      </c>
      <c r="I26" s="209">
        <v>4538617</v>
      </c>
      <c r="J26" s="209">
        <v>4511525</v>
      </c>
      <c r="K26" s="209">
        <v>4986777</v>
      </c>
      <c r="L26" s="209">
        <v>5358377</v>
      </c>
      <c r="M26" s="209">
        <v>5431315</v>
      </c>
      <c r="N26" s="209">
        <v>5030689</v>
      </c>
      <c r="O26" s="209">
        <v>4322481</v>
      </c>
      <c r="P26" s="209">
        <v>3280049</v>
      </c>
      <c r="Q26" s="209">
        <v>2162620</v>
      </c>
      <c r="R26" s="209">
        <v>1325171</v>
      </c>
      <c r="S26" s="209">
        <v>758183</v>
      </c>
      <c r="T26" s="209">
        <v>345512</v>
      </c>
      <c r="U26" s="209">
        <v>106442</v>
      </c>
      <c r="V26" s="209">
        <v>17848</v>
      </c>
      <c r="W26" s="210">
        <v>70394100</v>
      </c>
      <c r="X26" s="191" t="s">
        <v>412</v>
      </c>
    </row>
    <row r="27" spans="1:32" x14ac:dyDescent="0.75">
      <c r="A27" s="135">
        <v>2028</v>
      </c>
      <c r="B27" s="209">
        <v>3176129</v>
      </c>
      <c r="C27" s="209">
        <v>3433951</v>
      </c>
      <c r="D27" s="209">
        <v>3695355</v>
      </c>
      <c r="E27" s="209">
        <v>3945814</v>
      </c>
      <c r="F27" s="209">
        <v>4201390</v>
      </c>
      <c r="G27" s="209">
        <v>4551216</v>
      </c>
      <c r="H27" s="209">
        <v>4861392</v>
      </c>
      <c r="I27" s="209">
        <v>4630206</v>
      </c>
      <c r="J27" s="209">
        <v>4436325</v>
      </c>
      <c r="K27" s="209">
        <v>4862202</v>
      </c>
      <c r="L27" s="209">
        <v>5287880</v>
      </c>
      <c r="M27" s="209">
        <v>5404595</v>
      </c>
      <c r="N27" s="209">
        <v>5109119</v>
      </c>
      <c r="O27" s="209">
        <v>4410951</v>
      </c>
      <c r="P27" s="209">
        <v>3448496</v>
      </c>
      <c r="Q27" s="209">
        <v>2283197</v>
      </c>
      <c r="R27" s="209">
        <v>1384288</v>
      </c>
      <c r="S27" s="209">
        <v>777081</v>
      </c>
      <c r="T27" s="209">
        <v>361830</v>
      </c>
      <c r="U27" s="209">
        <v>115601</v>
      </c>
      <c r="V27" s="209">
        <v>19836</v>
      </c>
      <c r="W27" s="210">
        <v>70396854</v>
      </c>
      <c r="X27" s="191" t="s">
        <v>412</v>
      </c>
    </row>
    <row r="28" spans="1:32" x14ac:dyDescent="0.75">
      <c r="A28" s="135">
        <v>2029</v>
      </c>
      <c r="B28" s="209">
        <v>3138992</v>
      </c>
      <c r="C28" s="209">
        <v>3375340</v>
      </c>
      <c r="D28" s="209">
        <v>3646030</v>
      </c>
      <c r="E28" s="209">
        <v>3889785</v>
      </c>
      <c r="F28" s="209">
        <v>4154886</v>
      </c>
      <c r="G28" s="209">
        <v>4453875</v>
      </c>
      <c r="H28" s="209">
        <v>4835100</v>
      </c>
      <c r="I28" s="209">
        <v>4715606</v>
      </c>
      <c r="J28" s="209">
        <v>4392570</v>
      </c>
      <c r="K28" s="209">
        <v>4741814</v>
      </c>
      <c r="L28" s="209">
        <v>5204888</v>
      </c>
      <c r="M28" s="209">
        <v>5366960</v>
      </c>
      <c r="N28" s="209">
        <v>5171430</v>
      </c>
      <c r="O28" s="209">
        <v>4497284</v>
      </c>
      <c r="P28" s="209">
        <v>3609018</v>
      </c>
      <c r="Q28" s="209">
        <v>2416300</v>
      </c>
      <c r="R28" s="209">
        <v>1454740</v>
      </c>
      <c r="S28" s="209">
        <v>800056</v>
      </c>
      <c r="T28" s="209">
        <v>373873</v>
      </c>
      <c r="U28" s="209">
        <v>120093</v>
      </c>
      <c r="V28" s="209">
        <v>21856</v>
      </c>
      <c r="W28" s="210">
        <v>70380496</v>
      </c>
      <c r="X28" s="191" t="s">
        <v>412</v>
      </c>
    </row>
    <row r="29" spans="1:32" x14ac:dyDescent="0.75">
      <c r="A29" s="135">
        <v>2030</v>
      </c>
      <c r="B29" s="209">
        <v>3101431</v>
      </c>
      <c r="C29" s="209">
        <v>3319141</v>
      </c>
      <c r="D29" s="209">
        <v>3593278</v>
      </c>
      <c r="E29" s="209">
        <v>3835631</v>
      </c>
      <c r="F29" s="209">
        <v>4102864</v>
      </c>
      <c r="G29" s="209">
        <v>4369254</v>
      </c>
      <c r="H29" s="209">
        <v>4789780</v>
      </c>
      <c r="I29" s="209">
        <v>4776883</v>
      </c>
      <c r="J29" s="209">
        <v>4387340</v>
      </c>
      <c r="K29" s="209">
        <v>4631734</v>
      </c>
      <c r="L29" s="209">
        <v>5107797</v>
      </c>
      <c r="M29" s="209">
        <v>5322359</v>
      </c>
      <c r="N29" s="209">
        <v>5211473</v>
      </c>
      <c r="O29" s="209">
        <v>4587170</v>
      </c>
      <c r="P29" s="209">
        <v>3753959</v>
      </c>
      <c r="Q29" s="209">
        <v>2561875</v>
      </c>
      <c r="R29" s="209">
        <v>1538388</v>
      </c>
      <c r="S29" s="209">
        <v>830828</v>
      </c>
      <c r="T29" s="209">
        <v>383020</v>
      </c>
      <c r="U29" s="209">
        <v>117500</v>
      </c>
      <c r="V29" s="209">
        <v>23838</v>
      </c>
      <c r="W29" s="210">
        <v>70345543</v>
      </c>
      <c r="X29" s="191" t="s">
        <v>412</v>
      </c>
    </row>
    <row r="30" spans="1:32" x14ac:dyDescent="0.75">
      <c r="A30" s="135">
        <v>2031</v>
      </c>
      <c r="B30" s="209">
        <v>3071242</v>
      </c>
      <c r="C30" s="209">
        <v>3269627</v>
      </c>
      <c r="D30" s="209">
        <v>3540831</v>
      </c>
      <c r="E30" s="209">
        <v>3787315</v>
      </c>
      <c r="F30" s="209">
        <v>4052695</v>
      </c>
      <c r="G30" s="209">
        <v>4300077</v>
      </c>
      <c r="H30" s="209">
        <v>4725928</v>
      </c>
      <c r="I30" s="209">
        <v>4817808</v>
      </c>
      <c r="J30" s="209">
        <v>4420334</v>
      </c>
      <c r="K30" s="209">
        <v>4533223</v>
      </c>
      <c r="L30" s="209">
        <v>5000495</v>
      </c>
      <c r="M30" s="209">
        <v>5268332</v>
      </c>
      <c r="N30" s="209">
        <v>5225355</v>
      </c>
      <c r="O30" s="209">
        <v>4666900</v>
      </c>
      <c r="P30" s="209">
        <v>3862239</v>
      </c>
      <c r="Q30" s="209">
        <v>2697130</v>
      </c>
      <c r="R30" s="209">
        <v>1620997</v>
      </c>
      <c r="S30" s="209">
        <v>870165</v>
      </c>
      <c r="T30" s="209">
        <v>407471</v>
      </c>
      <c r="U30" s="209">
        <v>128349</v>
      </c>
      <c r="V30" s="209">
        <v>25780</v>
      </c>
      <c r="W30" s="210">
        <v>70292293</v>
      </c>
      <c r="X30" s="191" t="s">
        <v>412</v>
      </c>
    </row>
    <row r="31" spans="1:32" x14ac:dyDescent="0.75">
      <c r="A31" s="135">
        <v>2032</v>
      </c>
      <c r="B31" s="209">
        <v>3039969</v>
      </c>
      <c r="C31" s="209">
        <v>3223492</v>
      </c>
      <c r="D31" s="209">
        <v>3485437</v>
      </c>
      <c r="E31" s="209">
        <v>3740353</v>
      </c>
      <c r="F31" s="209">
        <v>3999482</v>
      </c>
      <c r="G31" s="209">
        <v>4245207</v>
      </c>
      <c r="H31" s="209">
        <v>4639510</v>
      </c>
      <c r="I31" s="209">
        <v>4836452</v>
      </c>
      <c r="J31" s="209">
        <v>4491512</v>
      </c>
      <c r="K31" s="209">
        <v>4443109</v>
      </c>
      <c r="L31" s="209">
        <v>4884301</v>
      </c>
      <c r="M31" s="209">
        <v>5209661</v>
      </c>
      <c r="N31" s="209">
        <v>5219757</v>
      </c>
      <c r="O31" s="209">
        <v>4749971</v>
      </c>
      <c r="P31" s="209">
        <v>3956291</v>
      </c>
      <c r="Q31" s="209">
        <v>2844014</v>
      </c>
      <c r="R31" s="209">
        <v>1710800</v>
      </c>
      <c r="S31" s="209">
        <v>909184</v>
      </c>
      <c r="T31" s="209">
        <v>421827</v>
      </c>
      <c r="U31" s="209">
        <v>142892</v>
      </c>
      <c r="V31" s="209">
        <v>27678</v>
      </c>
      <c r="W31" s="210">
        <v>70220899</v>
      </c>
      <c r="X31" s="191" t="s">
        <v>412</v>
      </c>
    </row>
    <row r="32" spans="1:32" x14ac:dyDescent="0.75">
      <c r="A32" s="135">
        <v>2033</v>
      </c>
      <c r="B32" s="209">
        <v>3007976</v>
      </c>
      <c r="C32" s="209">
        <v>3181004</v>
      </c>
      <c r="D32" s="209">
        <v>3428261</v>
      </c>
      <c r="E32" s="209">
        <v>3693325</v>
      </c>
      <c r="F32" s="209">
        <v>3944100</v>
      </c>
      <c r="G32" s="209">
        <v>4199788</v>
      </c>
      <c r="H32" s="209">
        <v>4540655</v>
      </c>
      <c r="I32" s="209">
        <v>4832340</v>
      </c>
      <c r="J32" s="209">
        <v>4583347</v>
      </c>
      <c r="K32" s="209">
        <v>4370682</v>
      </c>
      <c r="L32" s="209">
        <v>4764438</v>
      </c>
      <c r="M32" s="209">
        <v>5143846</v>
      </c>
      <c r="N32" s="209">
        <v>5198002</v>
      </c>
      <c r="O32" s="209">
        <v>4828906</v>
      </c>
      <c r="P32" s="209">
        <v>4042712</v>
      </c>
      <c r="Q32" s="209">
        <v>2995707</v>
      </c>
      <c r="R32" s="209">
        <v>1809489</v>
      </c>
      <c r="S32" s="209">
        <v>949779</v>
      </c>
      <c r="T32" s="209">
        <v>432993</v>
      </c>
      <c r="U32" s="209">
        <v>154606</v>
      </c>
      <c r="V32" s="209">
        <v>29570</v>
      </c>
      <c r="W32" s="210">
        <v>70131526</v>
      </c>
      <c r="X32" s="191" t="s">
        <v>412</v>
      </c>
    </row>
    <row r="33" spans="1:31" x14ac:dyDescent="0.75">
      <c r="A33" s="135">
        <v>2034</v>
      </c>
      <c r="B33" s="209">
        <v>2976902</v>
      </c>
      <c r="C33" s="209">
        <v>3141248</v>
      </c>
      <c r="D33" s="209">
        <v>3371611</v>
      </c>
      <c r="E33" s="209">
        <v>3643850</v>
      </c>
      <c r="F33" s="209">
        <v>3888683</v>
      </c>
      <c r="G33" s="209">
        <v>4154666</v>
      </c>
      <c r="H33" s="209">
        <v>4444751</v>
      </c>
      <c r="I33" s="209">
        <v>4807241</v>
      </c>
      <c r="J33" s="209">
        <v>4668671</v>
      </c>
      <c r="K33" s="209">
        <v>4329129</v>
      </c>
      <c r="L33" s="209">
        <v>4648425</v>
      </c>
      <c r="M33" s="209">
        <v>5066261</v>
      </c>
      <c r="N33" s="209">
        <v>5165861</v>
      </c>
      <c r="O33" s="209">
        <v>4893333</v>
      </c>
      <c r="P33" s="209">
        <v>4130753</v>
      </c>
      <c r="Q33" s="209">
        <v>3141616</v>
      </c>
      <c r="R33" s="209">
        <v>1919152</v>
      </c>
      <c r="S33" s="209">
        <v>998356</v>
      </c>
      <c r="T33" s="209">
        <v>443061</v>
      </c>
      <c r="U33" s="209">
        <v>159144</v>
      </c>
      <c r="V33" s="209">
        <v>31519</v>
      </c>
      <c r="W33" s="210">
        <v>70024233</v>
      </c>
      <c r="X33" s="191" t="s">
        <v>412</v>
      </c>
    </row>
    <row r="34" spans="1:31" x14ac:dyDescent="0.75">
      <c r="A34" s="135">
        <v>2035</v>
      </c>
      <c r="B34" s="209">
        <v>2947856</v>
      </c>
      <c r="C34" s="209">
        <v>3102522</v>
      </c>
      <c r="D34" s="209">
        <v>3317479</v>
      </c>
      <c r="E34" s="209">
        <v>3590530</v>
      </c>
      <c r="F34" s="209">
        <v>3834556</v>
      </c>
      <c r="G34" s="209">
        <v>4103973</v>
      </c>
      <c r="H34" s="209">
        <v>4361521</v>
      </c>
      <c r="I34" s="209">
        <v>4762907</v>
      </c>
      <c r="J34" s="209">
        <v>4729651</v>
      </c>
      <c r="K34" s="209">
        <v>4325147</v>
      </c>
      <c r="L34" s="209">
        <v>4542083</v>
      </c>
      <c r="M34" s="209">
        <v>4974793</v>
      </c>
      <c r="N34" s="209">
        <v>5126867</v>
      </c>
      <c r="O34" s="209">
        <v>4937259</v>
      </c>
      <c r="P34" s="209">
        <v>4224219</v>
      </c>
      <c r="Q34" s="209">
        <v>3275607</v>
      </c>
      <c r="R34" s="209">
        <v>2040798</v>
      </c>
      <c r="S34" s="209">
        <v>1057500</v>
      </c>
      <c r="T34" s="209">
        <v>456024</v>
      </c>
      <c r="U34" s="209">
        <v>154254</v>
      </c>
      <c r="V34" s="209">
        <v>33566</v>
      </c>
      <c r="W34" s="210">
        <v>69899112</v>
      </c>
      <c r="X34" s="191" t="s">
        <v>412</v>
      </c>
    </row>
    <row r="35" spans="1:31" x14ac:dyDescent="0.75">
      <c r="A35" s="87" t="s">
        <v>454</v>
      </c>
      <c r="B35" s="209">
        <v>2924841</v>
      </c>
      <c r="C35" s="209">
        <v>3068185</v>
      </c>
      <c r="D35" s="209">
        <v>3270011</v>
      </c>
      <c r="E35" s="209">
        <v>3539032</v>
      </c>
      <c r="F35" s="209">
        <v>3787173</v>
      </c>
      <c r="G35" s="209">
        <v>4053780</v>
      </c>
      <c r="H35" s="209">
        <v>4293232</v>
      </c>
      <c r="I35" s="209">
        <v>4700680</v>
      </c>
      <c r="J35" s="209">
        <v>4771742</v>
      </c>
      <c r="K35" s="209">
        <v>4359377</v>
      </c>
      <c r="L35" s="209">
        <v>4447217</v>
      </c>
      <c r="M35" s="209">
        <v>4871673</v>
      </c>
      <c r="N35" s="209">
        <v>5077342</v>
      </c>
      <c r="O35" s="209">
        <v>4951939</v>
      </c>
      <c r="P35" s="209">
        <v>4298220</v>
      </c>
      <c r="Q35" s="209">
        <v>3371882</v>
      </c>
      <c r="R35" s="209">
        <v>2155501</v>
      </c>
      <c r="S35" s="209">
        <v>1125571</v>
      </c>
      <c r="T35" s="209">
        <v>489653</v>
      </c>
      <c r="U35" s="209">
        <v>163605</v>
      </c>
      <c r="V35" s="209">
        <v>35789</v>
      </c>
      <c r="W35" s="210">
        <v>69756445</v>
      </c>
      <c r="X35" s="191" t="s">
        <v>412</v>
      </c>
    </row>
    <row r="36" spans="1:31" x14ac:dyDescent="0.75">
      <c r="A36" s="87" t="s">
        <v>455</v>
      </c>
      <c r="B36" s="209">
        <v>2901902</v>
      </c>
      <c r="C36" s="209">
        <v>3036064</v>
      </c>
      <c r="D36" s="209">
        <v>3225001</v>
      </c>
      <c r="E36" s="209">
        <v>3484049</v>
      </c>
      <c r="F36" s="209">
        <v>3741124</v>
      </c>
      <c r="G36" s="209">
        <v>4000741</v>
      </c>
      <c r="H36" s="209">
        <v>4239051</v>
      </c>
      <c r="I36" s="209">
        <v>4615736</v>
      </c>
      <c r="J36" s="209">
        <v>4791578</v>
      </c>
      <c r="K36" s="209">
        <v>4431021</v>
      </c>
      <c r="L36" s="209">
        <v>4360515</v>
      </c>
      <c r="M36" s="209">
        <v>4760072</v>
      </c>
      <c r="N36" s="209">
        <v>5023805</v>
      </c>
      <c r="O36" s="209">
        <v>4949936</v>
      </c>
      <c r="P36" s="209">
        <v>4377387</v>
      </c>
      <c r="Q36" s="209">
        <v>3457481</v>
      </c>
      <c r="R36" s="209">
        <v>2278858</v>
      </c>
      <c r="S36" s="209">
        <v>1192781</v>
      </c>
      <c r="T36" s="209">
        <v>515063</v>
      </c>
      <c r="U36" s="209">
        <v>176058</v>
      </c>
      <c r="V36" s="209">
        <v>38128</v>
      </c>
      <c r="W36" s="210">
        <v>69596351</v>
      </c>
      <c r="X36" s="191" t="s">
        <v>412</v>
      </c>
    </row>
    <row r="37" spans="1:31" x14ac:dyDescent="0.75">
      <c r="A37" s="135">
        <v>2038</v>
      </c>
      <c r="B37" s="209">
        <v>2878940</v>
      </c>
      <c r="C37" s="209">
        <v>3005969</v>
      </c>
      <c r="D37" s="209">
        <v>3182158</v>
      </c>
      <c r="E37" s="209">
        <v>3427078</v>
      </c>
      <c r="F37" s="209">
        <v>3694658</v>
      </c>
      <c r="G37" s="209">
        <v>3945863</v>
      </c>
      <c r="H37" s="209">
        <v>4194122</v>
      </c>
      <c r="I37" s="209">
        <v>4518152</v>
      </c>
      <c r="J37" s="209">
        <v>4788492</v>
      </c>
      <c r="K37" s="209">
        <v>4522701</v>
      </c>
      <c r="L37" s="209">
        <v>4290881</v>
      </c>
      <c r="M37" s="209">
        <v>4645173</v>
      </c>
      <c r="N37" s="209">
        <v>4963313</v>
      </c>
      <c r="O37" s="209">
        <v>4933644</v>
      </c>
      <c r="P37" s="209">
        <v>4455348</v>
      </c>
      <c r="Q37" s="209">
        <v>3539031</v>
      </c>
      <c r="R37" s="209">
        <v>2405881</v>
      </c>
      <c r="S37" s="209">
        <v>1260368</v>
      </c>
      <c r="T37" s="209">
        <v>539342</v>
      </c>
      <c r="U37" s="209">
        <v>186899</v>
      </c>
      <c r="V37" s="209">
        <v>40514</v>
      </c>
      <c r="W37" s="210">
        <v>69418527</v>
      </c>
      <c r="X37" s="191" t="s">
        <v>412</v>
      </c>
    </row>
    <row r="38" spans="1:31" x14ac:dyDescent="0.75">
      <c r="A38" s="135">
        <v>2039</v>
      </c>
      <c r="B38" s="209">
        <v>2855163</v>
      </c>
      <c r="C38" s="209">
        <v>2977359</v>
      </c>
      <c r="D38" s="209">
        <v>3141042</v>
      </c>
      <c r="E38" s="209">
        <v>3370632</v>
      </c>
      <c r="F38" s="209">
        <v>3645396</v>
      </c>
      <c r="G38" s="209">
        <v>3891358</v>
      </c>
      <c r="H38" s="209">
        <v>4149548</v>
      </c>
      <c r="I38" s="209">
        <v>4423410</v>
      </c>
      <c r="J38" s="209">
        <v>4764259</v>
      </c>
      <c r="K38" s="209">
        <v>4607736</v>
      </c>
      <c r="L38" s="209">
        <v>4251439</v>
      </c>
      <c r="M38" s="209">
        <v>4534402</v>
      </c>
      <c r="N38" s="209">
        <v>4891362</v>
      </c>
      <c r="O38" s="209">
        <v>4908326</v>
      </c>
      <c r="P38" s="209">
        <v>4522716</v>
      </c>
      <c r="Q38" s="209">
        <v>3624807</v>
      </c>
      <c r="R38" s="209">
        <v>2528329</v>
      </c>
      <c r="S38" s="209">
        <v>1337383</v>
      </c>
      <c r="T38" s="209">
        <v>563164</v>
      </c>
      <c r="U38" s="209">
        <v>191901</v>
      </c>
      <c r="V38" s="209">
        <v>42852</v>
      </c>
      <c r="W38" s="210">
        <v>69222584</v>
      </c>
      <c r="X38" s="191" t="s">
        <v>412</v>
      </c>
    </row>
    <row r="39" spans="1:31" x14ac:dyDescent="0.75">
      <c r="A39" s="135">
        <v>2040</v>
      </c>
      <c r="B39" s="209">
        <v>2830081</v>
      </c>
      <c r="C39" s="209">
        <v>2949413</v>
      </c>
      <c r="D39" s="209">
        <v>3101537</v>
      </c>
      <c r="E39" s="209">
        <v>3316405</v>
      </c>
      <c r="F39" s="209">
        <v>3592078</v>
      </c>
      <c r="G39" s="209">
        <v>3838374</v>
      </c>
      <c r="H39" s="209">
        <v>4099752</v>
      </c>
      <c r="I39" s="209">
        <v>4341338</v>
      </c>
      <c r="J39" s="209">
        <v>4720768</v>
      </c>
      <c r="K39" s="209">
        <v>4668630</v>
      </c>
      <c r="L39" s="209">
        <v>4248959</v>
      </c>
      <c r="M39" s="209">
        <v>4433266</v>
      </c>
      <c r="N39" s="209">
        <v>4806156</v>
      </c>
      <c r="O39" s="209">
        <v>4877263</v>
      </c>
      <c r="P39" s="209">
        <v>4573442</v>
      </c>
      <c r="Q39" s="209">
        <v>3718142</v>
      </c>
      <c r="R39" s="209">
        <v>2642198</v>
      </c>
      <c r="S39" s="209">
        <v>1425694</v>
      </c>
      <c r="T39" s="209">
        <v>592278</v>
      </c>
      <c r="U39" s="209">
        <v>187435</v>
      </c>
      <c r="V39" s="209">
        <v>45085</v>
      </c>
      <c r="W39" s="210">
        <v>69008294</v>
      </c>
      <c r="X39" s="191" t="s">
        <v>412</v>
      </c>
    </row>
    <row r="40" spans="1:31" x14ac:dyDescent="0.75">
      <c r="A40" s="135"/>
    </row>
    <row r="41" spans="1:31" x14ac:dyDescent="0.75">
      <c r="A41" s="135"/>
    </row>
    <row r="42" spans="1:31" x14ac:dyDescent="0.75">
      <c r="A42" s="135"/>
    </row>
    <row r="43" spans="1:31" x14ac:dyDescent="0.75">
      <c r="A43" s="270" t="s">
        <v>451</v>
      </c>
      <c r="B43" s="148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Z43"/>
      <c r="AA43"/>
      <c r="AB43"/>
      <c r="AC43"/>
      <c r="AD43"/>
    </row>
    <row r="44" spans="1:31" x14ac:dyDescent="0.75">
      <c r="B44" s="148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</row>
    <row r="49" spans="1:31" x14ac:dyDescent="0.75">
      <c r="A49" s="153"/>
    </row>
    <row r="50" spans="1:31" x14ac:dyDescent="0.75">
      <c r="A50" s="155"/>
    </row>
    <row r="51" spans="1:31" x14ac:dyDescent="0.75">
      <c r="A51" s="154"/>
    </row>
    <row r="52" spans="1:31" x14ac:dyDescent="0.75">
      <c r="A52" s="154"/>
    </row>
    <row r="53" spans="1:31" x14ac:dyDescent="0.75">
      <c r="A53" s="152"/>
    </row>
    <row r="60" spans="1:31" x14ac:dyDescent="0.7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 s="87"/>
      <c r="U60" s="135"/>
      <c r="V60" s="135"/>
      <c r="W60" s="135"/>
      <c r="X60" s="135"/>
      <c r="Y60" s="135"/>
      <c r="Z60" s="135"/>
      <c r="AA60" s="135"/>
      <c r="AB60" s="135"/>
      <c r="AC60" s="135"/>
      <c r="AD60" s="135"/>
      <c r="AE60" s="135"/>
    </row>
    <row r="61" spans="1:31" x14ac:dyDescent="0.7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 s="144"/>
      <c r="U61" s="146"/>
      <c r="V61" s="146"/>
      <c r="W61" s="146"/>
      <c r="X61" s="146"/>
      <c r="Y61" s="146"/>
      <c r="Z61" s="146"/>
      <c r="AA61" s="146"/>
      <c r="AB61" s="146"/>
      <c r="AC61" s="146"/>
      <c r="AD61" s="146"/>
      <c r="AE61" s="146"/>
    </row>
    <row r="62" spans="1:31" x14ac:dyDescent="0.7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 s="144"/>
      <c r="U62" s="146"/>
      <c r="V62" s="146"/>
      <c r="W62" s="146"/>
      <c r="X62" s="146"/>
      <c r="Y62" s="146"/>
      <c r="Z62" s="146"/>
      <c r="AA62" s="146"/>
      <c r="AB62" s="146"/>
      <c r="AC62" s="146"/>
      <c r="AD62" s="146"/>
      <c r="AE62" s="146"/>
    </row>
    <row r="63" spans="1:31" x14ac:dyDescent="0.7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 s="144"/>
      <c r="U63" s="146"/>
      <c r="V63" s="146"/>
      <c r="W63" s="146"/>
      <c r="X63" s="146"/>
      <c r="Y63" s="146"/>
      <c r="Z63" s="146"/>
      <c r="AA63" s="146"/>
      <c r="AB63" s="146"/>
      <c r="AC63" s="146"/>
      <c r="AD63" s="146"/>
      <c r="AE63" s="146"/>
    </row>
    <row r="64" spans="1:31" x14ac:dyDescent="0.7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 s="144"/>
      <c r="U64" s="146"/>
      <c r="V64" s="146"/>
      <c r="W64" s="146"/>
      <c r="X64" s="146"/>
      <c r="Y64" s="146"/>
      <c r="Z64" s="146"/>
      <c r="AA64" s="146"/>
      <c r="AB64" s="146"/>
      <c r="AC64" s="146"/>
      <c r="AD64" s="146"/>
      <c r="AE64" s="146"/>
    </row>
    <row r="65" spans="2:31" x14ac:dyDescent="0.7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 s="144"/>
      <c r="U65" s="146"/>
      <c r="V65" s="146"/>
      <c r="W65" s="146"/>
      <c r="X65" s="146"/>
      <c r="Y65" s="146"/>
      <c r="Z65" s="146"/>
      <c r="AA65" s="146"/>
      <c r="AB65" s="146"/>
      <c r="AC65" s="146"/>
      <c r="AD65" s="146"/>
      <c r="AE65" s="146"/>
    </row>
    <row r="66" spans="2:31" x14ac:dyDescent="0.7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 s="144"/>
      <c r="U66" s="146"/>
      <c r="V66" s="146"/>
      <c r="W66" s="146"/>
      <c r="X66" s="146"/>
      <c r="Y66" s="146"/>
      <c r="Z66" s="146"/>
      <c r="AA66" s="146"/>
      <c r="AB66" s="146"/>
      <c r="AC66" s="146"/>
      <c r="AD66" s="146"/>
      <c r="AE66" s="146"/>
    </row>
    <row r="67" spans="2:31" x14ac:dyDescent="0.7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 s="144"/>
      <c r="U67" s="146"/>
      <c r="V67" s="146"/>
      <c r="W67" s="146"/>
      <c r="X67" s="146"/>
      <c r="Y67" s="146"/>
      <c r="Z67" s="146"/>
      <c r="AA67" s="146"/>
      <c r="AB67" s="146"/>
      <c r="AC67" s="146"/>
      <c r="AD67" s="146"/>
      <c r="AE67" s="146"/>
    </row>
    <row r="68" spans="2:31" x14ac:dyDescent="0.7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 s="144"/>
      <c r="U68" s="146"/>
      <c r="V68" s="146"/>
      <c r="W68" s="146"/>
      <c r="X68" s="146"/>
      <c r="Y68" s="146"/>
      <c r="Z68" s="146"/>
      <c r="AA68" s="146"/>
      <c r="AB68" s="146"/>
      <c r="AC68" s="146"/>
      <c r="AD68" s="146"/>
      <c r="AE68" s="146"/>
    </row>
    <row r="69" spans="2:31" x14ac:dyDescent="0.7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 s="144"/>
      <c r="U69" s="146"/>
      <c r="V69" s="146"/>
      <c r="W69" s="146"/>
      <c r="X69" s="146"/>
      <c r="Y69" s="146"/>
      <c r="Z69" s="146"/>
      <c r="AA69" s="146"/>
      <c r="AB69" s="146"/>
      <c r="AC69" s="146"/>
      <c r="AD69" s="146"/>
      <c r="AE69" s="146"/>
    </row>
    <row r="70" spans="2:31" x14ac:dyDescent="0.7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 s="144"/>
      <c r="U70" s="146"/>
      <c r="V70" s="146"/>
      <c r="W70" s="146"/>
      <c r="X70" s="146"/>
      <c r="Y70" s="146"/>
      <c r="Z70" s="146"/>
      <c r="AA70" s="146"/>
      <c r="AB70" s="146"/>
      <c r="AC70" s="146"/>
      <c r="AD70" s="146"/>
      <c r="AE70" s="146"/>
    </row>
    <row r="71" spans="2:31" x14ac:dyDescent="0.7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 s="144"/>
      <c r="U71" s="146"/>
      <c r="V71" s="146"/>
      <c r="W71" s="146"/>
      <c r="X71" s="146"/>
      <c r="Y71" s="146"/>
      <c r="Z71" s="146"/>
      <c r="AA71" s="146"/>
      <c r="AB71" s="146"/>
      <c r="AC71" s="146"/>
      <c r="AD71" s="146"/>
      <c r="AE71" s="146"/>
    </row>
    <row r="72" spans="2:31" x14ac:dyDescent="0.7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 s="144"/>
      <c r="U72" s="146"/>
      <c r="V72" s="146"/>
      <c r="W72" s="146"/>
      <c r="X72" s="146"/>
      <c r="Y72" s="146"/>
      <c r="Z72" s="146"/>
      <c r="AA72" s="146"/>
      <c r="AB72" s="146"/>
      <c r="AC72" s="146"/>
      <c r="AD72" s="146"/>
      <c r="AE72" s="146"/>
    </row>
    <row r="73" spans="2:31" x14ac:dyDescent="0.7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 s="144"/>
      <c r="U73" s="146"/>
      <c r="V73" s="146"/>
      <c r="W73" s="146"/>
      <c r="X73" s="146"/>
      <c r="Y73" s="146"/>
      <c r="Z73" s="146"/>
      <c r="AA73" s="146"/>
      <c r="AB73" s="146"/>
      <c r="AC73" s="146"/>
      <c r="AD73" s="146"/>
      <c r="AE73" s="146"/>
    </row>
    <row r="74" spans="2:31" x14ac:dyDescent="0.7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 s="144"/>
      <c r="U74" s="146"/>
      <c r="V74" s="146"/>
      <c r="W74" s="146"/>
      <c r="X74" s="146"/>
      <c r="Y74" s="146"/>
      <c r="Z74" s="146"/>
      <c r="AA74" s="146"/>
      <c r="AB74" s="146"/>
      <c r="AC74" s="146"/>
      <c r="AD74" s="146"/>
      <c r="AE74" s="146"/>
    </row>
    <row r="75" spans="2:31" x14ac:dyDescent="0.7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 s="144"/>
      <c r="U75" s="146"/>
      <c r="V75" s="146"/>
      <c r="W75" s="146"/>
      <c r="X75" s="146"/>
      <c r="Y75" s="146"/>
      <c r="Z75" s="146"/>
      <c r="AA75" s="146"/>
      <c r="AB75" s="146"/>
      <c r="AC75" s="146"/>
      <c r="AD75" s="146"/>
      <c r="AE75" s="146"/>
    </row>
    <row r="76" spans="2:31" x14ac:dyDescent="0.7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 s="144"/>
      <c r="U76" s="146"/>
      <c r="V76" s="146"/>
      <c r="W76" s="146"/>
      <c r="X76" s="146"/>
      <c r="Y76" s="146"/>
      <c r="Z76" s="146"/>
      <c r="AA76" s="146"/>
      <c r="AB76" s="146"/>
      <c r="AC76" s="146"/>
      <c r="AD76" s="146"/>
      <c r="AE76" s="146"/>
    </row>
    <row r="77" spans="2:31" x14ac:dyDescent="0.7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 s="144"/>
      <c r="U77" s="146"/>
      <c r="V77" s="146"/>
      <c r="W77" s="146"/>
      <c r="X77" s="146"/>
      <c r="Y77" s="146"/>
      <c r="Z77" s="146"/>
      <c r="AA77" s="146"/>
      <c r="AB77" s="146"/>
      <c r="AC77" s="146"/>
      <c r="AD77" s="146"/>
      <c r="AE77" s="146"/>
    </row>
    <row r="78" spans="2:31" x14ac:dyDescent="0.7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 s="144"/>
      <c r="U78" s="146"/>
      <c r="V78" s="146"/>
      <c r="W78" s="146"/>
      <c r="X78" s="146"/>
      <c r="Y78" s="146"/>
      <c r="Z78" s="146"/>
      <c r="AA78" s="146"/>
      <c r="AB78" s="146"/>
      <c r="AC78" s="146"/>
      <c r="AD78" s="146"/>
      <c r="AE78" s="146"/>
    </row>
    <row r="79" spans="2:31" x14ac:dyDescent="0.7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 s="144"/>
      <c r="U79" s="146"/>
      <c r="V79" s="146"/>
      <c r="W79" s="146"/>
      <c r="X79" s="146"/>
      <c r="Y79" s="146"/>
      <c r="Z79" s="146"/>
      <c r="AA79" s="146"/>
      <c r="AB79" s="146"/>
      <c r="AC79" s="146"/>
      <c r="AD79" s="146"/>
      <c r="AE79" s="146"/>
    </row>
    <row r="80" spans="2:31" x14ac:dyDescent="0.7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 s="144"/>
      <c r="U80" s="146"/>
      <c r="V80" s="146"/>
      <c r="W80" s="146"/>
      <c r="X80" s="146"/>
      <c r="Y80" s="146"/>
      <c r="Z80" s="146"/>
      <c r="AA80" s="146"/>
      <c r="AB80" s="146"/>
      <c r="AC80" s="146"/>
      <c r="AD80" s="146"/>
      <c r="AE80" s="146"/>
    </row>
    <row r="81" spans="2:31" x14ac:dyDescent="0.7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 s="144"/>
      <c r="U81" s="146"/>
      <c r="V81" s="146"/>
      <c r="W81" s="146"/>
      <c r="X81" s="146"/>
      <c r="Y81" s="146"/>
      <c r="Z81" s="146"/>
      <c r="AA81" s="146"/>
      <c r="AB81" s="146"/>
      <c r="AC81" s="146"/>
      <c r="AD81" s="146"/>
      <c r="AE81" s="146"/>
    </row>
    <row r="82" spans="2:31" x14ac:dyDescent="0.7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 s="144"/>
      <c r="U82" s="146"/>
      <c r="V82" s="146"/>
      <c r="W82" s="146"/>
      <c r="X82" s="146"/>
      <c r="Y82" s="146"/>
      <c r="Z82" s="146"/>
      <c r="AA82" s="146"/>
      <c r="AB82" s="146"/>
      <c r="AC82" s="146"/>
      <c r="AD82" s="146"/>
      <c r="AE82" s="146"/>
    </row>
    <row r="83" spans="2:31" x14ac:dyDescent="0.7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 s="144"/>
      <c r="U83" s="146"/>
      <c r="V83" s="146"/>
      <c r="W83" s="146"/>
      <c r="X83" s="146"/>
      <c r="Y83" s="146"/>
      <c r="Z83" s="146"/>
      <c r="AA83" s="146"/>
      <c r="AB83" s="146"/>
      <c r="AC83" s="146"/>
      <c r="AD83" s="146"/>
      <c r="AE83" s="146"/>
    </row>
    <row r="84" spans="2:31" x14ac:dyDescent="0.7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 s="145"/>
      <c r="U84" s="147"/>
      <c r="V84" s="147"/>
      <c r="W84" s="147"/>
      <c r="X84" s="147"/>
      <c r="Y84" s="147"/>
      <c r="Z84" s="147"/>
      <c r="AA84" s="147"/>
      <c r="AB84" s="147"/>
      <c r="AC84" s="147"/>
      <c r="AD84" s="147"/>
      <c r="AE84" s="147"/>
    </row>
    <row r="85" spans="2:31" x14ac:dyDescent="0.7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 s="145"/>
      <c r="U85" s="147"/>
      <c r="V85" s="147"/>
      <c r="W85" s="147"/>
      <c r="X85" s="147"/>
      <c r="Y85" s="147"/>
      <c r="Z85" s="147"/>
      <c r="AA85" s="147"/>
      <c r="AB85" s="147"/>
      <c r="AC85" s="147"/>
      <c r="AD85" s="147"/>
      <c r="AE85" s="147"/>
    </row>
    <row r="86" spans="2:31" x14ac:dyDescent="0.7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 s="145"/>
      <c r="U86" s="147"/>
      <c r="V86" s="147"/>
      <c r="W86" s="147"/>
      <c r="X86" s="147"/>
      <c r="Y86" s="147"/>
      <c r="Z86" s="147"/>
      <c r="AA86" s="147"/>
      <c r="AB86" s="147"/>
      <c r="AC86" s="147"/>
      <c r="AD86" s="147"/>
      <c r="AE86" s="147"/>
    </row>
    <row r="87" spans="2:31" x14ac:dyDescent="0.7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 s="145"/>
      <c r="U87" s="147"/>
      <c r="V87" s="147"/>
      <c r="W87" s="147"/>
      <c r="X87" s="147"/>
      <c r="Y87" s="147"/>
      <c r="Z87" s="147"/>
      <c r="AA87" s="147"/>
      <c r="AB87" s="147"/>
      <c r="AC87" s="147"/>
      <c r="AD87" s="147"/>
      <c r="AE87" s="147"/>
    </row>
    <row r="88" spans="2:31" x14ac:dyDescent="0.7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 s="145"/>
      <c r="U88" s="147"/>
      <c r="V88" s="147"/>
      <c r="W88" s="147"/>
      <c r="X88" s="147"/>
      <c r="Y88" s="147"/>
      <c r="Z88" s="147"/>
      <c r="AA88" s="147"/>
      <c r="AB88" s="147"/>
      <c r="AC88" s="147"/>
      <c r="AD88" s="147"/>
      <c r="AE88" s="147"/>
    </row>
  </sheetData>
  <conditionalFormatting sqref="B2:V39">
    <cfRule type="colorScale" priority="1">
      <colorScale>
        <cfvo type="min"/>
        <cfvo type="max"/>
        <color rgb="FF7030A0"/>
        <color rgb="FFFFEF9C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4CB1-F4A1-4BAD-829E-AD0A1AB0EDC6}">
  <dimension ref="A1:BF52"/>
  <sheetViews>
    <sheetView zoomScale="70" zoomScaleNormal="70" workbookViewId="0">
      <selection activeCell="A28" sqref="A27:A28"/>
    </sheetView>
  </sheetViews>
  <sheetFormatPr defaultRowHeight="14.75" x14ac:dyDescent="0.75"/>
  <cols>
    <col min="4" max="4" width="8.7265625" style="197"/>
    <col min="7" max="7" width="8.7265625" style="197"/>
    <col min="10" max="10" width="8.7265625" style="197"/>
    <col min="13" max="13" width="8.7265625" style="197"/>
    <col min="16" max="16" width="8.7265625" style="197"/>
    <col min="19" max="19" width="8.7265625" style="197"/>
    <col min="21" max="21" width="8.7265625" customWidth="1"/>
    <col min="22" max="22" width="8.7265625" style="197"/>
    <col min="25" max="25" width="8.7265625" style="197"/>
    <col min="28" max="28" width="8.7265625" style="197"/>
    <col min="31" max="31" width="8.7265625" style="197"/>
    <col min="34" max="34" width="8.7265625" style="197"/>
    <col min="37" max="37" width="8.7265625" style="197"/>
    <col min="40" max="40" width="8.7265625" style="197"/>
    <col min="43" max="43" width="8.7265625" style="197" customWidth="1"/>
    <col min="46" max="46" width="8.7265625" style="197"/>
    <col min="49" max="49" width="8.7265625" style="197"/>
    <col min="52" max="52" width="8.7265625" style="197"/>
    <col min="55" max="55" width="8.7265625" style="197"/>
  </cols>
  <sheetData>
    <row r="1" spans="1:58" x14ac:dyDescent="0.75">
      <c r="A1" s="181"/>
      <c r="B1" s="248">
        <v>2004</v>
      </c>
      <c r="C1" s="248"/>
      <c r="D1" s="248"/>
      <c r="E1" s="248">
        <v>2005</v>
      </c>
      <c r="F1" s="248"/>
      <c r="G1" s="248"/>
      <c r="H1" s="248">
        <v>2006</v>
      </c>
      <c r="I1" s="248"/>
      <c r="J1" s="248"/>
      <c r="K1" s="248">
        <v>2007</v>
      </c>
      <c r="L1" s="248"/>
      <c r="M1" s="248"/>
      <c r="N1" s="248">
        <v>2008</v>
      </c>
      <c r="O1" s="248"/>
      <c r="P1" s="248"/>
      <c r="Q1" s="248">
        <v>2009</v>
      </c>
      <c r="R1" s="248"/>
      <c r="S1" s="248"/>
      <c r="T1" s="248">
        <v>2010</v>
      </c>
      <c r="U1" s="248"/>
      <c r="V1" s="248"/>
      <c r="W1" s="248">
        <v>2011</v>
      </c>
      <c r="X1" s="248"/>
      <c r="Y1" s="248"/>
      <c r="Z1" s="248">
        <v>2012</v>
      </c>
      <c r="AA1" s="248"/>
      <c r="AB1" s="248"/>
      <c r="AC1" s="248">
        <v>2013</v>
      </c>
      <c r="AD1" s="248"/>
      <c r="AE1" s="248"/>
      <c r="AF1" s="248">
        <v>2014</v>
      </c>
      <c r="AG1" s="248"/>
      <c r="AH1" s="248"/>
      <c r="AI1" s="248">
        <v>2015</v>
      </c>
      <c r="AJ1" s="248"/>
      <c r="AK1" s="248"/>
      <c r="AL1" s="248">
        <v>2016</v>
      </c>
      <c r="AM1" s="248"/>
      <c r="AN1" s="248"/>
      <c r="AO1" s="248">
        <v>2017</v>
      </c>
      <c r="AP1" s="248"/>
      <c r="AQ1" s="248"/>
      <c r="AR1" s="248">
        <v>2018</v>
      </c>
      <c r="AS1" s="248"/>
      <c r="AT1" s="248"/>
      <c r="AU1" s="248">
        <v>2019</v>
      </c>
      <c r="AV1" s="248"/>
      <c r="AW1" s="248"/>
      <c r="AX1" s="248">
        <v>2020</v>
      </c>
      <c r="AY1" s="248"/>
      <c r="AZ1" s="248"/>
      <c r="BA1" s="248">
        <v>2021</v>
      </c>
      <c r="BB1" s="248"/>
      <c r="BC1" s="248"/>
      <c r="BD1" s="181"/>
      <c r="BE1" s="181"/>
      <c r="BF1" s="181"/>
    </row>
    <row r="2" spans="1:58" x14ac:dyDescent="0.75">
      <c r="A2" t="s">
        <v>69</v>
      </c>
      <c r="B2" t="s">
        <v>434</v>
      </c>
      <c r="C2" t="s">
        <v>384</v>
      </c>
      <c r="D2" s="197" t="s">
        <v>6</v>
      </c>
      <c r="E2" t="s">
        <v>434</v>
      </c>
      <c r="F2" t="s">
        <v>384</v>
      </c>
      <c r="G2" s="197" t="s">
        <v>6</v>
      </c>
      <c r="H2" t="s">
        <v>434</v>
      </c>
      <c r="I2" t="s">
        <v>384</v>
      </c>
      <c r="J2" s="197" t="s">
        <v>6</v>
      </c>
      <c r="K2" t="s">
        <v>434</v>
      </c>
      <c r="L2" t="s">
        <v>384</v>
      </c>
      <c r="M2" s="197" t="s">
        <v>6</v>
      </c>
      <c r="N2" t="s">
        <v>434</v>
      </c>
      <c r="O2" t="s">
        <v>384</v>
      </c>
      <c r="P2" s="197" t="s">
        <v>6</v>
      </c>
      <c r="Q2" t="s">
        <v>434</v>
      </c>
      <c r="R2" t="s">
        <v>384</v>
      </c>
      <c r="S2" s="197" t="s">
        <v>6</v>
      </c>
      <c r="T2" t="s">
        <v>434</v>
      </c>
      <c r="U2" t="s">
        <v>384</v>
      </c>
      <c r="V2" s="197" t="s">
        <v>6</v>
      </c>
      <c r="W2" t="s">
        <v>434</v>
      </c>
      <c r="X2" t="s">
        <v>384</v>
      </c>
      <c r="Y2" s="197" t="s">
        <v>6</v>
      </c>
      <c r="Z2" t="s">
        <v>434</v>
      </c>
      <c r="AA2" t="s">
        <v>384</v>
      </c>
      <c r="AB2" s="197" t="s">
        <v>6</v>
      </c>
      <c r="AC2" t="s">
        <v>434</v>
      </c>
      <c r="AD2" t="s">
        <v>384</v>
      </c>
      <c r="AE2" s="197" t="s">
        <v>6</v>
      </c>
      <c r="AF2" t="s">
        <v>434</v>
      </c>
      <c r="AG2" t="s">
        <v>384</v>
      </c>
      <c r="AH2" s="197" t="s">
        <v>6</v>
      </c>
      <c r="AI2" t="s">
        <v>434</v>
      </c>
      <c r="AJ2" t="s">
        <v>384</v>
      </c>
      <c r="AK2" s="197" t="s">
        <v>6</v>
      </c>
      <c r="AL2" t="s">
        <v>434</v>
      </c>
      <c r="AM2" t="s">
        <v>384</v>
      </c>
      <c r="AN2" s="197" t="s">
        <v>6</v>
      </c>
      <c r="AO2" t="s">
        <v>434</v>
      </c>
      <c r="AP2" t="s">
        <v>384</v>
      </c>
      <c r="AQ2" s="197" t="s">
        <v>6</v>
      </c>
      <c r="AR2" t="s">
        <v>434</v>
      </c>
      <c r="AS2" t="s">
        <v>384</v>
      </c>
      <c r="AT2" s="197" t="s">
        <v>6</v>
      </c>
      <c r="AU2" t="s">
        <v>434</v>
      </c>
      <c r="AV2" t="s">
        <v>384</v>
      </c>
      <c r="AW2" s="197" t="s">
        <v>6</v>
      </c>
      <c r="AX2" t="s">
        <v>434</v>
      </c>
      <c r="AY2" t="s">
        <v>384</v>
      </c>
      <c r="AZ2" s="197" t="s">
        <v>6</v>
      </c>
      <c r="BA2" t="s">
        <v>434</v>
      </c>
      <c r="BB2" t="s">
        <v>384</v>
      </c>
      <c r="BC2" s="197" t="s">
        <v>6</v>
      </c>
      <c r="BF2" s="197"/>
    </row>
    <row r="3" spans="1:58" x14ac:dyDescent="0.75">
      <c r="A3" s="65" t="s">
        <v>150</v>
      </c>
      <c r="B3">
        <v>2214392</v>
      </c>
      <c r="C3">
        <v>2097702</v>
      </c>
      <c r="D3" s="197">
        <v>4312094</v>
      </c>
      <c r="E3">
        <v>2176564</v>
      </c>
      <c r="F3">
        <v>2061893</v>
      </c>
      <c r="G3" s="197">
        <v>4238457</v>
      </c>
      <c r="H3">
        <v>2146473</v>
      </c>
      <c r="I3">
        <v>2036426</v>
      </c>
      <c r="J3" s="197">
        <v>4182899</v>
      </c>
      <c r="K3">
        <v>2125164</v>
      </c>
      <c r="L3">
        <v>2014689</v>
      </c>
      <c r="M3" s="197">
        <v>4139853</v>
      </c>
      <c r="N3">
        <v>2108966</v>
      </c>
      <c r="O3">
        <v>1995033</v>
      </c>
      <c r="P3" s="197">
        <v>4103999</v>
      </c>
      <c r="Q3">
        <v>2093349</v>
      </c>
      <c r="R3">
        <v>1975994</v>
      </c>
      <c r="S3" s="197">
        <v>4069343</v>
      </c>
      <c r="T3">
        <v>2076560</v>
      </c>
      <c r="U3">
        <v>1957763</v>
      </c>
      <c r="V3" s="197">
        <v>4034323</v>
      </c>
      <c r="W3">
        <v>2081429</v>
      </c>
      <c r="X3">
        <v>1957358</v>
      </c>
      <c r="Y3" s="197">
        <v>4038787</v>
      </c>
      <c r="Z3">
        <v>2065485</v>
      </c>
      <c r="AA3">
        <v>1942024</v>
      </c>
      <c r="AB3" s="197">
        <v>4007509</v>
      </c>
      <c r="AC3">
        <v>2036372</v>
      </c>
      <c r="AD3">
        <v>1917525</v>
      </c>
      <c r="AE3" s="197">
        <v>3953897</v>
      </c>
      <c r="AF3">
        <v>2004678</v>
      </c>
      <c r="AG3">
        <v>1891026</v>
      </c>
      <c r="AH3" s="197">
        <v>3895704</v>
      </c>
      <c r="AI3">
        <v>1977669</v>
      </c>
      <c r="AJ3">
        <v>1867260</v>
      </c>
      <c r="AK3" s="197">
        <v>3844929</v>
      </c>
      <c r="AL3">
        <v>1945307</v>
      </c>
      <c r="AM3">
        <v>1838785</v>
      </c>
      <c r="AN3" s="197">
        <v>3784092</v>
      </c>
      <c r="AO3">
        <v>1919766</v>
      </c>
      <c r="AP3">
        <v>1814858</v>
      </c>
      <c r="AQ3" s="197">
        <v>3734624</v>
      </c>
      <c r="AR3">
        <v>1898692</v>
      </c>
      <c r="AS3">
        <v>1793650</v>
      </c>
      <c r="AT3" s="197">
        <v>3692342</v>
      </c>
      <c r="AU3">
        <v>1876615</v>
      </c>
      <c r="AV3">
        <v>1771302</v>
      </c>
      <c r="AW3" s="197">
        <v>3647917</v>
      </c>
      <c r="AX3">
        <v>1850417</v>
      </c>
      <c r="AY3">
        <v>1745635</v>
      </c>
      <c r="AZ3" s="197">
        <v>3596052</v>
      </c>
      <c r="BA3">
        <v>1826986</v>
      </c>
      <c r="BB3">
        <v>1721846</v>
      </c>
      <c r="BC3" s="197">
        <v>3548832</v>
      </c>
    </row>
    <row r="4" spans="1:58" x14ac:dyDescent="0.75">
      <c r="A4" s="65" t="s">
        <v>151</v>
      </c>
      <c r="B4">
        <v>2436653</v>
      </c>
      <c r="C4">
        <v>2316873</v>
      </c>
      <c r="D4" s="197">
        <v>4753526</v>
      </c>
      <c r="E4">
        <v>2384107</v>
      </c>
      <c r="F4">
        <v>2262922</v>
      </c>
      <c r="G4" s="197">
        <v>4647029</v>
      </c>
      <c r="H4">
        <v>2340353</v>
      </c>
      <c r="I4">
        <v>2217703</v>
      </c>
      <c r="J4" s="197">
        <v>4558056</v>
      </c>
      <c r="K4">
        <v>2296407</v>
      </c>
      <c r="L4">
        <v>2174562</v>
      </c>
      <c r="M4" s="197">
        <v>4470969</v>
      </c>
      <c r="N4">
        <v>2252041</v>
      </c>
      <c r="O4">
        <v>2133471</v>
      </c>
      <c r="P4" s="197">
        <v>4385512</v>
      </c>
      <c r="Q4">
        <v>2208530</v>
      </c>
      <c r="R4">
        <v>2094474</v>
      </c>
      <c r="S4" s="197">
        <v>4303004</v>
      </c>
      <c r="T4">
        <v>2167792</v>
      </c>
      <c r="U4">
        <v>2057418</v>
      </c>
      <c r="V4" s="197">
        <v>4225210</v>
      </c>
      <c r="W4">
        <v>2149554</v>
      </c>
      <c r="X4">
        <v>2039063</v>
      </c>
      <c r="Y4" s="197">
        <v>4188617</v>
      </c>
      <c r="Z4">
        <v>2138641</v>
      </c>
      <c r="AA4">
        <v>2025842</v>
      </c>
      <c r="AB4" s="197">
        <v>4164483</v>
      </c>
      <c r="AC4">
        <v>2134261</v>
      </c>
      <c r="AD4">
        <v>2017607</v>
      </c>
      <c r="AE4" s="197">
        <v>4151868</v>
      </c>
      <c r="AF4">
        <v>2130939</v>
      </c>
      <c r="AG4">
        <v>2010436</v>
      </c>
      <c r="AH4" s="197">
        <v>4141375</v>
      </c>
      <c r="AI4">
        <v>2120369</v>
      </c>
      <c r="AJ4">
        <v>1998085</v>
      </c>
      <c r="AK4" s="197">
        <v>4118454</v>
      </c>
      <c r="AL4">
        <v>2095463</v>
      </c>
      <c r="AM4">
        <v>1974222</v>
      </c>
      <c r="AN4" s="197">
        <v>4069685</v>
      </c>
      <c r="AO4">
        <v>2067965</v>
      </c>
      <c r="AP4">
        <v>1948856</v>
      </c>
      <c r="AQ4" s="197">
        <v>4016821</v>
      </c>
      <c r="AR4">
        <v>2037798</v>
      </c>
      <c r="AS4">
        <v>1921817</v>
      </c>
      <c r="AT4" s="197">
        <v>3959615</v>
      </c>
      <c r="AU4">
        <v>2006539</v>
      </c>
      <c r="AV4">
        <v>1894040</v>
      </c>
      <c r="AW4" s="197">
        <v>3900579</v>
      </c>
      <c r="AX4">
        <v>1976670</v>
      </c>
      <c r="AY4">
        <v>1867110</v>
      </c>
      <c r="AZ4" s="197">
        <v>3843780</v>
      </c>
      <c r="BA4">
        <v>1949649</v>
      </c>
      <c r="BB4">
        <v>1842751</v>
      </c>
      <c r="BC4" s="197">
        <v>3792400</v>
      </c>
    </row>
    <row r="5" spans="1:58" x14ac:dyDescent="0.75">
      <c r="A5" s="65" t="s">
        <v>152</v>
      </c>
      <c r="B5">
        <v>2591318</v>
      </c>
      <c r="C5">
        <v>2502148</v>
      </c>
      <c r="D5" s="197">
        <v>5093466</v>
      </c>
      <c r="E5">
        <v>2565755</v>
      </c>
      <c r="F5">
        <v>2473148</v>
      </c>
      <c r="G5" s="197">
        <v>5038903</v>
      </c>
      <c r="H5">
        <v>2529418</v>
      </c>
      <c r="I5">
        <v>2433674</v>
      </c>
      <c r="J5" s="197">
        <v>4963092</v>
      </c>
      <c r="K5">
        <v>2490661</v>
      </c>
      <c r="L5">
        <v>2390546</v>
      </c>
      <c r="M5" s="197">
        <v>4881207</v>
      </c>
      <c r="N5">
        <v>2450416</v>
      </c>
      <c r="O5">
        <v>2344691</v>
      </c>
      <c r="P5" s="197">
        <v>4795107</v>
      </c>
      <c r="Q5">
        <v>2411105</v>
      </c>
      <c r="R5">
        <v>2299534</v>
      </c>
      <c r="S5" s="197">
        <v>4710639</v>
      </c>
      <c r="T5">
        <v>2373509</v>
      </c>
      <c r="U5">
        <v>2257494</v>
      </c>
      <c r="V5" s="197">
        <v>4631003</v>
      </c>
      <c r="W5">
        <v>2354799</v>
      </c>
      <c r="X5">
        <v>2237511</v>
      </c>
      <c r="Y5" s="197">
        <v>4592310</v>
      </c>
      <c r="Z5">
        <v>2332880</v>
      </c>
      <c r="AA5">
        <v>2215592</v>
      </c>
      <c r="AB5" s="197">
        <v>4548472</v>
      </c>
      <c r="AC5">
        <v>2305939</v>
      </c>
      <c r="AD5">
        <v>2189302</v>
      </c>
      <c r="AE5" s="197">
        <v>4495241</v>
      </c>
      <c r="AF5">
        <v>2277432</v>
      </c>
      <c r="AG5">
        <v>2160812</v>
      </c>
      <c r="AH5" s="197">
        <v>4438244</v>
      </c>
      <c r="AI5">
        <v>2252866</v>
      </c>
      <c r="AJ5">
        <v>2134648</v>
      </c>
      <c r="AK5" s="197">
        <v>4387514</v>
      </c>
      <c r="AL5">
        <v>2217455</v>
      </c>
      <c r="AM5">
        <v>2099223</v>
      </c>
      <c r="AN5" s="197">
        <v>4316678</v>
      </c>
      <c r="AO5">
        <v>2188990</v>
      </c>
      <c r="AP5">
        <v>2070109</v>
      </c>
      <c r="AQ5" s="197">
        <v>4259099</v>
      </c>
      <c r="AR5">
        <v>2165577</v>
      </c>
      <c r="AS5">
        <v>2045668</v>
      </c>
      <c r="AT5" s="197">
        <v>4211245</v>
      </c>
      <c r="AU5">
        <v>2142827</v>
      </c>
      <c r="AV5">
        <v>2022129</v>
      </c>
      <c r="AW5" s="197">
        <v>4164956</v>
      </c>
      <c r="AX5">
        <v>2117236</v>
      </c>
      <c r="AY5">
        <v>1996569</v>
      </c>
      <c r="AZ5" s="197">
        <v>4113805</v>
      </c>
      <c r="BA5">
        <v>2090094</v>
      </c>
      <c r="BB5">
        <v>1971651</v>
      </c>
      <c r="BC5" s="197">
        <v>4061745</v>
      </c>
    </row>
    <row r="6" spans="1:58" x14ac:dyDescent="0.75">
      <c r="A6" s="65" t="s">
        <v>153</v>
      </c>
      <c r="B6">
        <v>2619828</v>
      </c>
      <c r="C6">
        <v>2560620</v>
      </c>
      <c r="D6" s="197">
        <v>5180448</v>
      </c>
      <c r="E6">
        <v>2583212</v>
      </c>
      <c r="F6">
        <v>2528388</v>
      </c>
      <c r="G6" s="197">
        <v>5111600</v>
      </c>
      <c r="H6">
        <v>2540297</v>
      </c>
      <c r="I6">
        <v>2488196</v>
      </c>
      <c r="J6" s="197">
        <v>5028493</v>
      </c>
      <c r="K6">
        <v>2510578</v>
      </c>
      <c r="L6">
        <v>2458245</v>
      </c>
      <c r="M6" s="197">
        <v>4968823</v>
      </c>
      <c r="N6">
        <v>2493990</v>
      </c>
      <c r="O6">
        <v>2438776</v>
      </c>
      <c r="P6" s="197">
        <v>4932766</v>
      </c>
      <c r="Q6">
        <v>2483179</v>
      </c>
      <c r="R6">
        <v>2423194</v>
      </c>
      <c r="S6" s="197">
        <v>4906373</v>
      </c>
      <c r="T6">
        <v>2470657</v>
      </c>
      <c r="U6">
        <v>2404526</v>
      </c>
      <c r="V6" s="197">
        <v>4875183</v>
      </c>
      <c r="W6">
        <v>2468743</v>
      </c>
      <c r="X6">
        <v>2395033</v>
      </c>
      <c r="Y6" s="197">
        <v>4863776</v>
      </c>
      <c r="Z6">
        <v>2467351</v>
      </c>
      <c r="AA6">
        <v>2384933</v>
      </c>
      <c r="AB6" s="197">
        <v>4852284</v>
      </c>
      <c r="AC6">
        <v>2466858</v>
      </c>
      <c r="AD6">
        <v>2374956</v>
      </c>
      <c r="AE6" s="197">
        <v>4841814</v>
      </c>
      <c r="AF6">
        <v>2466480</v>
      </c>
      <c r="AG6">
        <v>2365887</v>
      </c>
      <c r="AH6" s="197">
        <v>4832367</v>
      </c>
      <c r="AI6">
        <v>2463376</v>
      </c>
      <c r="AJ6">
        <v>2356086</v>
      </c>
      <c r="AK6" s="197">
        <v>4819462</v>
      </c>
      <c r="AL6">
        <v>2432835</v>
      </c>
      <c r="AM6">
        <v>2322047</v>
      </c>
      <c r="AN6" s="197">
        <v>4754882</v>
      </c>
      <c r="AO6">
        <v>2388764</v>
      </c>
      <c r="AP6">
        <v>2277279</v>
      </c>
      <c r="AQ6" s="197">
        <v>4666043</v>
      </c>
      <c r="AR6">
        <v>2337241</v>
      </c>
      <c r="AS6">
        <v>2226537</v>
      </c>
      <c r="AT6" s="197">
        <v>4563778</v>
      </c>
      <c r="AU6">
        <v>2287403</v>
      </c>
      <c r="AV6">
        <v>2177112</v>
      </c>
      <c r="AW6" s="197">
        <v>4464515</v>
      </c>
      <c r="AX6">
        <v>2244846</v>
      </c>
      <c r="AY6">
        <v>2133660</v>
      </c>
      <c r="AZ6" s="197">
        <v>4378506</v>
      </c>
      <c r="BA6">
        <v>2209634</v>
      </c>
      <c r="BB6">
        <v>2098625</v>
      </c>
      <c r="BC6" s="197">
        <v>4308259</v>
      </c>
    </row>
    <row r="7" spans="1:58" x14ac:dyDescent="0.75">
      <c r="A7" s="65" t="s">
        <v>154</v>
      </c>
      <c r="B7">
        <v>2686639</v>
      </c>
      <c r="C7">
        <v>2635447</v>
      </c>
      <c r="D7" s="197">
        <v>5322086</v>
      </c>
      <c r="E7">
        <v>2659449</v>
      </c>
      <c r="F7">
        <v>2614029</v>
      </c>
      <c r="G7" s="197">
        <v>5273478</v>
      </c>
      <c r="H7">
        <v>2619522</v>
      </c>
      <c r="I7">
        <v>2580274</v>
      </c>
      <c r="J7" s="197">
        <v>5199796</v>
      </c>
      <c r="K7">
        <v>2562360</v>
      </c>
      <c r="L7">
        <v>2531030</v>
      </c>
      <c r="M7" s="197">
        <v>5093390</v>
      </c>
      <c r="N7">
        <v>2495274</v>
      </c>
      <c r="O7">
        <v>2472411</v>
      </c>
      <c r="P7" s="197">
        <v>4967685</v>
      </c>
      <c r="Q7">
        <v>2430607</v>
      </c>
      <c r="R7">
        <v>2414512</v>
      </c>
      <c r="S7" s="197">
        <v>4845119</v>
      </c>
      <c r="T7">
        <v>2378821</v>
      </c>
      <c r="U7">
        <v>2366121</v>
      </c>
      <c r="V7" s="197">
        <v>4744942</v>
      </c>
      <c r="W7">
        <v>2359151</v>
      </c>
      <c r="X7">
        <v>2339861</v>
      </c>
      <c r="Y7" s="197">
        <v>4699012</v>
      </c>
      <c r="Z7">
        <v>2363985</v>
      </c>
      <c r="AA7">
        <v>2337152</v>
      </c>
      <c r="AB7" s="197">
        <v>4701137</v>
      </c>
      <c r="AC7">
        <v>2386259</v>
      </c>
      <c r="AD7">
        <v>2352206</v>
      </c>
      <c r="AE7" s="197">
        <v>4738465</v>
      </c>
      <c r="AF7">
        <v>2413546</v>
      </c>
      <c r="AG7">
        <v>2373144</v>
      </c>
      <c r="AH7" s="197">
        <v>4786690</v>
      </c>
      <c r="AI7">
        <v>2438093</v>
      </c>
      <c r="AJ7">
        <v>2391553</v>
      </c>
      <c r="AK7" s="197">
        <v>4829646</v>
      </c>
      <c r="AL7">
        <v>2463667</v>
      </c>
      <c r="AM7">
        <v>2408577</v>
      </c>
      <c r="AN7" s="197">
        <v>4872244</v>
      </c>
      <c r="AO7">
        <v>2477987</v>
      </c>
      <c r="AP7">
        <v>2412640</v>
      </c>
      <c r="AQ7" s="197">
        <v>4890627</v>
      </c>
      <c r="AR7">
        <v>2480112</v>
      </c>
      <c r="AS7">
        <v>2404139</v>
      </c>
      <c r="AT7" s="197">
        <v>4884251</v>
      </c>
      <c r="AU7">
        <v>2470482</v>
      </c>
      <c r="AV7">
        <v>2385340</v>
      </c>
      <c r="AW7" s="197">
        <v>4855822</v>
      </c>
      <c r="AX7">
        <v>2449911</v>
      </c>
      <c r="AY7">
        <v>2357993</v>
      </c>
      <c r="AZ7" s="197">
        <v>4807904</v>
      </c>
      <c r="BA7">
        <v>2419934</v>
      </c>
      <c r="BB7">
        <v>2323826</v>
      </c>
      <c r="BC7" s="197">
        <v>4743760</v>
      </c>
    </row>
    <row r="8" spans="1:58" x14ac:dyDescent="0.75">
      <c r="A8" s="65" t="s">
        <v>155</v>
      </c>
      <c r="B8">
        <v>2668671</v>
      </c>
      <c r="C8">
        <v>2679733</v>
      </c>
      <c r="D8" s="197">
        <v>5348404</v>
      </c>
      <c r="E8">
        <v>2658809</v>
      </c>
      <c r="F8">
        <v>2663370</v>
      </c>
      <c r="G8" s="197">
        <v>5322179</v>
      </c>
      <c r="H8">
        <v>2656568</v>
      </c>
      <c r="I8">
        <v>2657696</v>
      </c>
      <c r="J8" s="197">
        <v>5314264</v>
      </c>
      <c r="K8">
        <v>2646467</v>
      </c>
      <c r="L8">
        <v>2646863</v>
      </c>
      <c r="M8" s="197">
        <v>5293330</v>
      </c>
      <c r="N8">
        <v>2624022</v>
      </c>
      <c r="O8">
        <v>2625102</v>
      </c>
      <c r="P8" s="197">
        <v>5249124</v>
      </c>
      <c r="Q8">
        <v>2585996</v>
      </c>
      <c r="R8">
        <v>2588502</v>
      </c>
      <c r="S8" s="197">
        <v>5174498</v>
      </c>
      <c r="T8">
        <v>2532620</v>
      </c>
      <c r="U8">
        <v>2537465</v>
      </c>
      <c r="V8" s="197">
        <v>5070085</v>
      </c>
      <c r="W8">
        <v>2465566</v>
      </c>
      <c r="X8">
        <v>2466465</v>
      </c>
      <c r="Y8" s="197">
        <v>4932031</v>
      </c>
      <c r="Z8">
        <v>2394373</v>
      </c>
      <c r="AA8">
        <v>2392218</v>
      </c>
      <c r="AB8" s="197">
        <v>4786591</v>
      </c>
      <c r="AC8">
        <v>2327646</v>
      </c>
      <c r="AD8">
        <v>2322897</v>
      </c>
      <c r="AE8" s="197">
        <v>4650543</v>
      </c>
      <c r="AF8">
        <v>2276193</v>
      </c>
      <c r="AG8">
        <v>2268208</v>
      </c>
      <c r="AH8" s="197">
        <v>4544401</v>
      </c>
      <c r="AI8">
        <v>2246721</v>
      </c>
      <c r="AJ8">
        <v>2234450</v>
      </c>
      <c r="AK8" s="197">
        <v>4481171</v>
      </c>
      <c r="AL8">
        <v>2263673</v>
      </c>
      <c r="AM8">
        <v>2249402</v>
      </c>
      <c r="AN8" s="197">
        <v>4513075</v>
      </c>
      <c r="AO8">
        <v>2300291</v>
      </c>
      <c r="AP8">
        <v>2283509</v>
      </c>
      <c r="AQ8" s="197">
        <v>4583800</v>
      </c>
      <c r="AR8">
        <v>2347952</v>
      </c>
      <c r="AS8">
        <v>2327736</v>
      </c>
      <c r="AT8" s="197">
        <v>4675688</v>
      </c>
      <c r="AU8">
        <v>2393282</v>
      </c>
      <c r="AV8">
        <v>2368092</v>
      </c>
      <c r="AW8" s="197">
        <v>4761374</v>
      </c>
      <c r="AX8">
        <v>2427195</v>
      </c>
      <c r="AY8">
        <v>2395209</v>
      </c>
      <c r="AZ8" s="197">
        <v>4822404</v>
      </c>
      <c r="BA8">
        <v>2451320</v>
      </c>
      <c r="BB8">
        <v>2411664</v>
      </c>
      <c r="BC8" s="197">
        <v>4862984</v>
      </c>
    </row>
    <row r="9" spans="1:58" x14ac:dyDescent="0.75">
      <c r="A9" s="65" t="s">
        <v>156</v>
      </c>
      <c r="B9">
        <v>2732949</v>
      </c>
      <c r="C9">
        <v>2862633</v>
      </c>
      <c r="D9" s="197">
        <v>5595582</v>
      </c>
      <c r="E9">
        <v>2720244</v>
      </c>
      <c r="F9">
        <v>2835560</v>
      </c>
      <c r="G9" s="197">
        <v>5555804</v>
      </c>
      <c r="H9">
        <v>2714164</v>
      </c>
      <c r="I9">
        <v>2815307</v>
      </c>
      <c r="J9" s="197">
        <v>5529471</v>
      </c>
      <c r="K9">
        <v>2708461</v>
      </c>
      <c r="L9">
        <v>2797041</v>
      </c>
      <c r="M9" s="197">
        <v>5505502</v>
      </c>
      <c r="N9">
        <v>2702430</v>
      </c>
      <c r="O9">
        <v>2780785</v>
      </c>
      <c r="P9" s="197">
        <v>5483215</v>
      </c>
      <c r="Q9">
        <v>2693244</v>
      </c>
      <c r="R9">
        <v>2764156</v>
      </c>
      <c r="S9" s="197">
        <v>5457400</v>
      </c>
      <c r="T9">
        <v>2676801</v>
      </c>
      <c r="U9">
        <v>2742738</v>
      </c>
      <c r="V9" s="197">
        <v>5419539</v>
      </c>
      <c r="W9">
        <v>2638489</v>
      </c>
      <c r="X9">
        <v>2697434</v>
      </c>
      <c r="Y9" s="197">
        <v>5335923</v>
      </c>
      <c r="Z9">
        <v>2591661</v>
      </c>
      <c r="AA9">
        <v>2641461</v>
      </c>
      <c r="AB9" s="197">
        <v>5233122</v>
      </c>
      <c r="AC9">
        <v>2534006</v>
      </c>
      <c r="AD9">
        <v>2572611</v>
      </c>
      <c r="AE9" s="197">
        <v>5106617</v>
      </c>
      <c r="AF9">
        <v>2466090</v>
      </c>
      <c r="AG9">
        <v>2492907</v>
      </c>
      <c r="AH9" s="197">
        <v>4958997</v>
      </c>
      <c r="AI9">
        <v>2392031</v>
      </c>
      <c r="AJ9">
        <v>2408067</v>
      </c>
      <c r="AK9" s="197">
        <v>4800098</v>
      </c>
      <c r="AL9">
        <v>2342459</v>
      </c>
      <c r="AM9">
        <v>2352144</v>
      </c>
      <c r="AN9" s="197">
        <v>4694603</v>
      </c>
      <c r="AO9">
        <v>2295472</v>
      </c>
      <c r="AP9">
        <v>2302274</v>
      </c>
      <c r="AQ9" s="197">
        <v>4597746</v>
      </c>
      <c r="AR9">
        <v>2256586</v>
      </c>
      <c r="AS9">
        <v>2262696</v>
      </c>
      <c r="AT9" s="197">
        <v>4519282</v>
      </c>
      <c r="AU9">
        <v>2233931</v>
      </c>
      <c r="AV9">
        <v>2239316</v>
      </c>
      <c r="AW9" s="197">
        <v>4473247</v>
      </c>
      <c r="AX9">
        <v>2231722</v>
      </c>
      <c r="AY9">
        <v>2234972</v>
      </c>
      <c r="AZ9" s="197">
        <v>4466694</v>
      </c>
      <c r="BA9">
        <v>2247861</v>
      </c>
      <c r="BB9">
        <v>2249727</v>
      </c>
      <c r="BC9" s="197">
        <v>4497588</v>
      </c>
    </row>
    <row r="10" spans="1:58" x14ac:dyDescent="0.75">
      <c r="A10" s="65" t="s">
        <v>72</v>
      </c>
      <c r="B10">
        <v>2769693</v>
      </c>
      <c r="C10">
        <v>2968046</v>
      </c>
      <c r="D10" s="197">
        <v>5737739</v>
      </c>
      <c r="E10">
        <v>2793749</v>
      </c>
      <c r="F10">
        <v>2990993</v>
      </c>
      <c r="G10" s="197">
        <v>5784742</v>
      </c>
      <c r="H10">
        <v>2805332</v>
      </c>
      <c r="I10">
        <v>2996457</v>
      </c>
      <c r="J10" s="197">
        <v>5801789</v>
      </c>
      <c r="K10">
        <v>2803615</v>
      </c>
      <c r="L10">
        <v>2985639</v>
      </c>
      <c r="M10" s="197">
        <v>5789254</v>
      </c>
      <c r="N10">
        <v>2793613</v>
      </c>
      <c r="O10">
        <v>2964929</v>
      </c>
      <c r="P10" s="197">
        <v>5758542</v>
      </c>
      <c r="Q10">
        <v>2782575</v>
      </c>
      <c r="R10">
        <v>2943342</v>
      </c>
      <c r="S10" s="197">
        <v>5725917</v>
      </c>
      <c r="T10">
        <v>2774202</v>
      </c>
      <c r="U10">
        <v>2925712</v>
      </c>
      <c r="V10" s="197">
        <v>5699914</v>
      </c>
      <c r="W10">
        <v>2751835</v>
      </c>
      <c r="X10">
        <v>2897372</v>
      </c>
      <c r="Y10" s="197">
        <v>5649207</v>
      </c>
      <c r="Z10">
        <v>2731138</v>
      </c>
      <c r="AA10">
        <v>2869727</v>
      </c>
      <c r="AB10" s="197">
        <v>5600865</v>
      </c>
      <c r="AC10">
        <v>2708109</v>
      </c>
      <c r="AD10">
        <v>2838765</v>
      </c>
      <c r="AE10" s="197">
        <v>5546874</v>
      </c>
      <c r="AF10">
        <v>2677019</v>
      </c>
      <c r="AG10">
        <v>2798829</v>
      </c>
      <c r="AH10" s="197">
        <v>5475848</v>
      </c>
      <c r="AI10">
        <v>2633687</v>
      </c>
      <c r="AJ10">
        <v>2745376</v>
      </c>
      <c r="AK10" s="197">
        <v>5379063</v>
      </c>
      <c r="AL10">
        <v>2582193</v>
      </c>
      <c r="AM10">
        <v>2679917</v>
      </c>
      <c r="AN10" s="197">
        <v>5262110</v>
      </c>
      <c r="AO10">
        <v>2526479</v>
      </c>
      <c r="AP10">
        <v>2608518</v>
      </c>
      <c r="AQ10" s="197">
        <v>5134997</v>
      </c>
      <c r="AR10">
        <v>2469018</v>
      </c>
      <c r="AS10">
        <v>2534926</v>
      </c>
      <c r="AT10" s="197">
        <v>5003944</v>
      </c>
      <c r="AU10">
        <v>2413272</v>
      </c>
      <c r="AV10">
        <v>2464552</v>
      </c>
      <c r="AW10" s="197">
        <v>4877824</v>
      </c>
      <c r="AX10">
        <v>2361773</v>
      </c>
      <c r="AY10">
        <v>2401260</v>
      </c>
      <c r="AZ10" s="197">
        <v>4763033</v>
      </c>
      <c r="BA10">
        <v>2312729</v>
      </c>
      <c r="BB10">
        <v>2345690</v>
      </c>
      <c r="BC10" s="197">
        <v>4658419</v>
      </c>
    </row>
    <row r="11" spans="1:58" x14ac:dyDescent="0.75">
      <c r="A11" s="65" t="s">
        <v>73</v>
      </c>
      <c r="B11">
        <v>2570627</v>
      </c>
      <c r="C11">
        <v>2740797</v>
      </c>
      <c r="D11" s="197">
        <v>5311424</v>
      </c>
      <c r="E11">
        <v>2612175</v>
      </c>
      <c r="F11">
        <v>2787600</v>
      </c>
      <c r="G11" s="197">
        <v>5399775</v>
      </c>
      <c r="H11">
        <v>2657766</v>
      </c>
      <c r="I11">
        <v>2839597</v>
      </c>
      <c r="J11" s="197">
        <v>5497363</v>
      </c>
      <c r="K11">
        <v>2707996</v>
      </c>
      <c r="L11">
        <v>2897599</v>
      </c>
      <c r="M11" s="197">
        <v>5605595</v>
      </c>
      <c r="N11">
        <v>2757278</v>
      </c>
      <c r="O11">
        <v>2954504</v>
      </c>
      <c r="P11" s="197">
        <v>5711782</v>
      </c>
      <c r="Q11">
        <v>2797782</v>
      </c>
      <c r="R11">
        <v>2999896</v>
      </c>
      <c r="S11" s="197">
        <v>5797678</v>
      </c>
      <c r="T11">
        <v>2825386</v>
      </c>
      <c r="U11">
        <v>3028430</v>
      </c>
      <c r="V11" s="197">
        <v>5853816</v>
      </c>
      <c r="W11">
        <v>2821257</v>
      </c>
      <c r="X11">
        <v>3026401</v>
      </c>
      <c r="Y11" s="197">
        <v>5847658</v>
      </c>
      <c r="Z11">
        <v>2808890</v>
      </c>
      <c r="AA11">
        <v>3013280</v>
      </c>
      <c r="AB11" s="197">
        <v>5822170</v>
      </c>
      <c r="AC11">
        <v>2791936</v>
      </c>
      <c r="AD11">
        <v>2994292</v>
      </c>
      <c r="AE11" s="197">
        <v>5786228</v>
      </c>
      <c r="AF11">
        <v>2774101</v>
      </c>
      <c r="AG11">
        <v>2974302</v>
      </c>
      <c r="AH11" s="197">
        <v>5748403</v>
      </c>
      <c r="AI11">
        <v>2756033</v>
      </c>
      <c r="AJ11">
        <v>2953863</v>
      </c>
      <c r="AK11" s="197">
        <v>5709896</v>
      </c>
      <c r="AL11">
        <v>2727118</v>
      </c>
      <c r="AM11">
        <v>2920597</v>
      </c>
      <c r="AN11" s="197">
        <v>5647715</v>
      </c>
      <c r="AO11">
        <v>2696516</v>
      </c>
      <c r="AP11">
        <v>2882584</v>
      </c>
      <c r="AQ11" s="197">
        <v>5579100</v>
      </c>
      <c r="AR11">
        <v>2663058</v>
      </c>
      <c r="AS11">
        <v>2838889</v>
      </c>
      <c r="AT11" s="197">
        <v>5501947</v>
      </c>
      <c r="AU11">
        <v>2624654</v>
      </c>
      <c r="AV11">
        <v>2787726</v>
      </c>
      <c r="AW11" s="197">
        <v>5412380</v>
      </c>
      <c r="AX11">
        <v>2580352</v>
      </c>
      <c r="AY11">
        <v>2728488</v>
      </c>
      <c r="AZ11" s="197">
        <v>5308840</v>
      </c>
      <c r="BA11">
        <v>2530323</v>
      </c>
      <c r="BB11">
        <v>2663590</v>
      </c>
      <c r="BC11" s="197">
        <v>5193913</v>
      </c>
    </row>
    <row r="12" spans="1:58" x14ac:dyDescent="0.75">
      <c r="A12" s="65" t="s">
        <v>74</v>
      </c>
      <c r="B12">
        <v>2323350</v>
      </c>
      <c r="C12">
        <v>2458122</v>
      </c>
      <c r="D12" s="197">
        <v>4781472</v>
      </c>
      <c r="E12">
        <v>2385342</v>
      </c>
      <c r="F12">
        <v>2534166</v>
      </c>
      <c r="G12" s="197">
        <v>4919508</v>
      </c>
      <c r="H12">
        <v>2438762</v>
      </c>
      <c r="I12">
        <v>2598309</v>
      </c>
      <c r="J12" s="197">
        <v>5037071</v>
      </c>
      <c r="K12">
        <v>2483284</v>
      </c>
      <c r="L12">
        <v>2648970</v>
      </c>
      <c r="M12" s="197">
        <v>5132254</v>
      </c>
      <c r="N12">
        <v>2523154</v>
      </c>
      <c r="O12">
        <v>2692015</v>
      </c>
      <c r="P12" s="197">
        <v>5215169</v>
      </c>
      <c r="Q12">
        <v>2565584</v>
      </c>
      <c r="R12">
        <v>2737094</v>
      </c>
      <c r="S12" s="197">
        <v>5302678</v>
      </c>
      <c r="T12">
        <v>2614353</v>
      </c>
      <c r="U12">
        <v>2789571</v>
      </c>
      <c r="V12" s="197">
        <v>5403924</v>
      </c>
      <c r="W12">
        <v>2647351</v>
      </c>
      <c r="X12">
        <v>2834685</v>
      </c>
      <c r="Y12" s="197">
        <v>5482036</v>
      </c>
      <c r="Z12">
        <v>2684000</v>
      </c>
      <c r="AA12">
        <v>2883768</v>
      </c>
      <c r="AB12" s="197">
        <v>5567768</v>
      </c>
      <c r="AC12">
        <v>2718237</v>
      </c>
      <c r="AD12">
        <v>2929594</v>
      </c>
      <c r="AE12" s="197">
        <v>5647831</v>
      </c>
      <c r="AF12">
        <v>2743182</v>
      </c>
      <c r="AG12">
        <v>2963644</v>
      </c>
      <c r="AH12" s="197">
        <v>5706826</v>
      </c>
      <c r="AI12">
        <v>2756581</v>
      </c>
      <c r="AJ12">
        <v>2983200</v>
      </c>
      <c r="AK12" s="197">
        <v>5739781</v>
      </c>
      <c r="AL12">
        <v>2756922</v>
      </c>
      <c r="AM12">
        <v>2993494</v>
      </c>
      <c r="AN12" s="197">
        <v>5750416</v>
      </c>
      <c r="AO12">
        <v>2746533</v>
      </c>
      <c r="AP12">
        <v>2990226</v>
      </c>
      <c r="AQ12" s="197">
        <v>5736759</v>
      </c>
      <c r="AR12">
        <v>2727862</v>
      </c>
      <c r="AS12">
        <v>2975490</v>
      </c>
      <c r="AT12" s="197">
        <v>5703352</v>
      </c>
      <c r="AU12">
        <v>2704966</v>
      </c>
      <c r="AV12">
        <v>2953019</v>
      </c>
      <c r="AW12" s="197">
        <v>5657985</v>
      </c>
      <c r="AX12">
        <v>2680302</v>
      </c>
      <c r="AY12">
        <v>2925115</v>
      </c>
      <c r="AZ12" s="197">
        <v>5605417</v>
      </c>
      <c r="BA12">
        <v>2652606</v>
      </c>
      <c r="BB12">
        <v>2892266</v>
      </c>
      <c r="BC12" s="197">
        <v>5544872</v>
      </c>
    </row>
    <row r="13" spans="1:58" x14ac:dyDescent="0.75">
      <c r="A13" s="65" t="s">
        <v>75</v>
      </c>
      <c r="B13">
        <v>1841379</v>
      </c>
      <c r="C13">
        <v>1921762</v>
      </c>
      <c r="D13" s="197">
        <v>3763141</v>
      </c>
      <c r="E13">
        <v>1925131</v>
      </c>
      <c r="F13">
        <v>2019723</v>
      </c>
      <c r="G13" s="197">
        <v>3944854</v>
      </c>
      <c r="H13">
        <v>2005082</v>
      </c>
      <c r="I13">
        <v>2116563</v>
      </c>
      <c r="J13" s="197">
        <v>4121645</v>
      </c>
      <c r="K13">
        <v>2086212</v>
      </c>
      <c r="L13">
        <v>2215689</v>
      </c>
      <c r="M13" s="197">
        <v>4301901</v>
      </c>
      <c r="N13">
        <v>2168182</v>
      </c>
      <c r="O13">
        <v>2314558</v>
      </c>
      <c r="P13" s="197">
        <v>4482740</v>
      </c>
      <c r="Q13">
        <v>2247930</v>
      </c>
      <c r="R13">
        <v>2407520</v>
      </c>
      <c r="S13" s="197">
        <v>4655450</v>
      </c>
      <c r="T13">
        <v>2322277</v>
      </c>
      <c r="U13">
        <v>2490343</v>
      </c>
      <c r="V13" s="197">
        <v>4812620</v>
      </c>
      <c r="W13">
        <v>2371319</v>
      </c>
      <c r="X13">
        <v>2553200</v>
      </c>
      <c r="Y13" s="197">
        <v>4924519</v>
      </c>
      <c r="Z13">
        <v>2411511</v>
      </c>
      <c r="AA13">
        <v>2602964</v>
      </c>
      <c r="AB13" s="197">
        <v>5014475</v>
      </c>
      <c r="AC13">
        <v>2447133</v>
      </c>
      <c r="AD13">
        <v>2645028</v>
      </c>
      <c r="AE13" s="197">
        <v>5092161</v>
      </c>
      <c r="AF13">
        <v>2483497</v>
      </c>
      <c r="AG13">
        <v>2687106</v>
      </c>
      <c r="AH13" s="197">
        <v>5170603</v>
      </c>
      <c r="AI13">
        <v>2522459</v>
      </c>
      <c r="AJ13">
        <v>2732699</v>
      </c>
      <c r="AK13" s="197">
        <v>5255158</v>
      </c>
      <c r="AL13">
        <v>2558604</v>
      </c>
      <c r="AM13">
        <v>2782082</v>
      </c>
      <c r="AN13" s="197">
        <v>5340686</v>
      </c>
      <c r="AO13">
        <v>2593329</v>
      </c>
      <c r="AP13">
        <v>2832556</v>
      </c>
      <c r="AQ13" s="197">
        <v>5425885</v>
      </c>
      <c r="AR13">
        <v>2623950</v>
      </c>
      <c r="AS13">
        <v>2879746</v>
      </c>
      <c r="AT13" s="197">
        <v>5503696</v>
      </c>
      <c r="AU13">
        <v>2646498</v>
      </c>
      <c r="AV13">
        <v>2917027</v>
      </c>
      <c r="AW13" s="197">
        <v>5563525</v>
      </c>
      <c r="AX13">
        <v>2658634</v>
      </c>
      <c r="AY13">
        <v>2940319</v>
      </c>
      <c r="AZ13" s="197">
        <v>5598953</v>
      </c>
      <c r="BA13">
        <v>2659317</v>
      </c>
      <c r="BB13">
        <v>2950659</v>
      </c>
      <c r="BC13" s="197">
        <v>5609976</v>
      </c>
    </row>
    <row r="14" spans="1:58" x14ac:dyDescent="0.75">
      <c r="A14" s="65" t="s">
        <v>76</v>
      </c>
      <c r="B14">
        <v>1326129</v>
      </c>
      <c r="C14">
        <v>1421883</v>
      </c>
      <c r="D14" s="197">
        <v>2748012</v>
      </c>
      <c r="E14">
        <v>1395174</v>
      </c>
      <c r="F14">
        <v>1498076</v>
      </c>
      <c r="G14" s="197">
        <v>2893250</v>
      </c>
      <c r="H14">
        <v>1467178</v>
      </c>
      <c r="I14">
        <v>1579122</v>
      </c>
      <c r="J14" s="197">
        <v>3046300</v>
      </c>
      <c r="K14">
        <v>1544355</v>
      </c>
      <c r="L14">
        <v>1665067</v>
      </c>
      <c r="M14" s="197">
        <v>3209422</v>
      </c>
      <c r="N14">
        <v>1624618</v>
      </c>
      <c r="O14">
        <v>1753996</v>
      </c>
      <c r="P14" s="197">
        <v>3378614</v>
      </c>
      <c r="Q14">
        <v>1706312</v>
      </c>
      <c r="R14">
        <v>1845127</v>
      </c>
      <c r="S14" s="197">
        <v>3551439</v>
      </c>
      <c r="T14">
        <v>1789656</v>
      </c>
      <c r="U14">
        <v>1938968</v>
      </c>
      <c r="V14" s="197">
        <v>3728624</v>
      </c>
      <c r="W14">
        <v>1869863</v>
      </c>
      <c r="X14">
        <v>2035119</v>
      </c>
      <c r="Y14" s="197">
        <v>3904982</v>
      </c>
      <c r="Z14">
        <v>1952440</v>
      </c>
      <c r="AA14">
        <v>2135587</v>
      </c>
      <c r="AB14" s="197">
        <v>4088027</v>
      </c>
      <c r="AC14">
        <v>2033955</v>
      </c>
      <c r="AD14">
        <v>2235177</v>
      </c>
      <c r="AE14" s="197">
        <v>4269132</v>
      </c>
      <c r="AF14">
        <v>2109018</v>
      </c>
      <c r="AG14">
        <v>2326258</v>
      </c>
      <c r="AH14" s="197">
        <v>4435276</v>
      </c>
      <c r="AI14">
        <v>2174769</v>
      </c>
      <c r="AJ14">
        <v>2404532</v>
      </c>
      <c r="AK14" s="197">
        <v>4579301</v>
      </c>
      <c r="AL14">
        <v>2235757</v>
      </c>
      <c r="AM14">
        <v>2474999</v>
      </c>
      <c r="AN14" s="197">
        <v>4710756</v>
      </c>
      <c r="AO14">
        <v>2285577</v>
      </c>
      <c r="AP14">
        <v>2532233</v>
      </c>
      <c r="AQ14" s="197">
        <v>4817810</v>
      </c>
      <c r="AR14">
        <v>2327433</v>
      </c>
      <c r="AS14">
        <v>2580576</v>
      </c>
      <c r="AT14" s="197">
        <v>4908009</v>
      </c>
      <c r="AU14">
        <v>2366595</v>
      </c>
      <c r="AV14">
        <v>2627389</v>
      </c>
      <c r="AW14" s="197">
        <v>4993984</v>
      </c>
      <c r="AX14">
        <v>2405809</v>
      </c>
      <c r="AY14">
        <v>2676632</v>
      </c>
      <c r="AZ14" s="197">
        <v>5082441</v>
      </c>
      <c r="BA14">
        <v>2440776</v>
      </c>
      <c r="BB14">
        <v>2724787</v>
      </c>
      <c r="BC14" s="197">
        <v>5165563</v>
      </c>
    </row>
    <row r="15" spans="1:58" x14ac:dyDescent="0.75">
      <c r="A15" s="65" t="s">
        <v>77</v>
      </c>
      <c r="B15">
        <v>1016894</v>
      </c>
      <c r="C15">
        <v>1142836</v>
      </c>
      <c r="D15" s="197">
        <v>2159730</v>
      </c>
      <c r="E15">
        <v>1044348</v>
      </c>
      <c r="F15">
        <v>1169800</v>
      </c>
      <c r="G15" s="197">
        <v>2214148</v>
      </c>
      <c r="H15">
        <v>1077380</v>
      </c>
      <c r="I15">
        <v>1206049</v>
      </c>
      <c r="J15" s="197">
        <v>2283429</v>
      </c>
      <c r="K15">
        <v>1117495</v>
      </c>
      <c r="L15">
        <v>1252829</v>
      </c>
      <c r="M15" s="197">
        <v>2370324</v>
      </c>
      <c r="N15">
        <v>1163827</v>
      </c>
      <c r="O15">
        <v>1308846</v>
      </c>
      <c r="P15" s="197">
        <v>2472673</v>
      </c>
      <c r="Q15">
        <v>1216330</v>
      </c>
      <c r="R15">
        <v>1372451</v>
      </c>
      <c r="S15" s="197">
        <v>2588781</v>
      </c>
      <c r="T15">
        <v>1275277</v>
      </c>
      <c r="U15">
        <v>1442300</v>
      </c>
      <c r="V15" s="197">
        <v>2717577</v>
      </c>
      <c r="W15">
        <v>1339293</v>
      </c>
      <c r="X15">
        <v>1515339</v>
      </c>
      <c r="Y15" s="197">
        <v>2854632</v>
      </c>
      <c r="Z15">
        <v>1408813</v>
      </c>
      <c r="AA15">
        <v>1593883</v>
      </c>
      <c r="AB15" s="197">
        <v>3002696</v>
      </c>
      <c r="AC15">
        <v>1481759</v>
      </c>
      <c r="AD15">
        <v>1676742</v>
      </c>
      <c r="AE15" s="197">
        <v>3158501</v>
      </c>
      <c r="AF15">
        <v>1556248</v>
      </c>
      <c r="AG15">
        <v>1763346</v>
      </c>
      <c r="AH15" s="197">
        <v>3319594</v>
      </c>
      <c r="AI15">
        <v>1631613</v>
      </c>
      <c r="AJ15">
        <v>1853295</v>
      </c>
      <c r="AK15" s="197">
        <v>3484908</v>
      </c>
      <c r="AL15">
        <v>1714932</v>
      </c>
      <c r="AM15">
        <v>1948423</v>
      </c>
      <c r="AN15" s="197">
        <v>3663355</v>
      </c>
      <c r="AO15">
        <v>1801690</v>
      </c>
      <c r="AP15">
        <v>2049308</v>
      </c>
      <c r="AQ15" s="197">
        <v>3850998</v>
      </c>
      <c r="AR15">
        <v>1887873</v>
      </c>
      <c r="AS15">
        <v>2150787</v>
      </c>
      <c r="AT15" s="197">
        <v>4038660</v>
      </c>
      <c r="AU15">
        <v>1968075</v>
      </c>
      <c r="AV15">
        <v>2245432</v>
      </c>
      <c r="AW15" s="197">
        <v>4213507</v>
      </c>
      <c r="AX15">
        <v>2039042</v>
      </c>
      <c r="AY15">
        <v>2328611</v>
      </c>
      <c r="AZ15" s="197">
        <v>4367653</v>
      </c>
      <c r="BA15">
        <v>2097159</v>
      </c>
      <c r="BB15">
        <v>2396928</v>
      </c>
      <c r="BC15" s="197">
        <v>4494087</v>
      </c>
    </row>
    <row r="16" spans="1:58" x14ac:dyDescent="0.75">
      <c r="A16" s="65" t="s">
        <v>157</v>
      </c>
      <c r="B16">
        <v>856505</v>
      </c>
      <c r="C16">
        <v>1008288</v>
      </c>
      <c r="D16" s="197">
        <v>1864793</v>
      </c>
      <c r="E16">
        <v>875776</v>
      </c>
      <c r="F16">
        <v>1031625</v>
      </c>
      <c r="G16" s="197">
        <v>1907401</v>
      </c>
      <c r="H16">
        <v>886743</v>
      </c>
      <c r="I16">
        <v>1044675</v>
      </c>
      <c r="J16" s="197">
        <v>1931418</v>
      </c>
      <c r="K16">
        <v>894772</v>
      </c>
      <c r="L16">
        <v>1053334</v>
      </c>
      <c r="M16" s="197">
        <v>1948106</v>
      </c>
      <c r="N16">
        <v>904601</v>
      </c>
      <c r="O16">
        <v>1063526</v>
      </c>
      <c r="P16" s="197">
        <v>1968127</v>
      </c>
      <c r="Q16">
        <v>921510</v>
      </c>
      <c r="R16">
        <v>1082403</v>
      </c>
      <c r="S16" s="197">
        <v>2003913</v>
      </c>
      <c r="T16">
        <v>947324</v>
      </c>
      <c r="U16">
        <v>1113163</v>
      </c>
      <c r="V16" s="197">
        <v>2060487</v>
      </c>
      <c r="W16">
        <v>977255</v>
      </c>
      <c r="X16">
        <v>1148797</v>
      </c>
      <c r="Y16" s="197">
        <v>2126052</v>
      </c>
      <c r="Z16">
        <v>1012970</v>
      </c>
      <c r="AA16">
        <v>1193833</v>
      </c>
      <c r="AB16" s="197">
        <v>2206803</v>
      </c>
      <c r="AC16">
        <v>1054065</v>
      </c>
      <c r="AD16">
        <v>1247197</v>
      </c>
      <c r="AE16" s="197">
        <v>2301262</v>
      </c>
      <c r="AF16">
        <v>1100702</v>
      </c>
      <c r="AG16">
        <v>1307431</v>
      </c>
      <c r="AH16" s="197">
        <v>2408133</v>
      </c>
      <c r="AI16">
        <v>1152876</v>
      </c>
      <c r="AJ16">
        <v>1373337</v>
      </c>
      <c r="AK16" s="197">
        <v>2526213</v>
      </c>
      <c r="AL16">
        <v>1208903</v>
      </c>
      <c r="AM16">
        <v>1439357</v>
      </c>
      <c r="AN16" s="197">
        <v>2648260</v>
      </c>
      <c r="AO16">
        <v>1271840</v>
      </c>
      <c r="AP16">
        <v>1511288</v>
      </c>
      <c r="AQ16" s="197">
        <v>2783128</v>
      </c>
      <c r="AR16">
        <v>1340760</v>
      </c>
      <c r="AS16">
        <v>1589107</v>
      </c>
      <c r="AT16" s="197">
        <v>2929867</v>
      </c>
      <c r="AU16">
        <v>1414805</v>
      </c>
      <c r="AV16">
        <v>1673313</v>
      </c>
      <c r="AW16" s="197">
        <v>3088118</v>
      </c>
      <c r="AX16">
        <v>1493033</v>
      </c>
      <c r="AY16">
        <v>1763670</v>
      </c>
      <c r="AZ16" s="197">
        <v>3256703</v>
      </c>
      <c r="BA16">
        <v>1570021</v>
      </c>
      <c r="BB16">
        <v>1854407</v>
      </c>
      <c r="BC16" s="197">
        <v>3424428</v>
      </c>
    </row>
    <row r="17" spans="1:55" x14ac:dyDescent="0.75">
      <c r="A17" s="65" t="s">
        <v>158</v>
      </c>
      <c r="B17">
        <v>617375</v>
      </c>
      <c r="C17">
        <v>743858</v>
      </c>
      <c r="D17" s="197">
        <v>1361233</v>
      </c>
      <c r="E17">
        <v>638556</v>
      </c>
      <c r="F17">
        <v>775659</v>
      </c>
      <c r="G17" s="197">
        <v>1414215</v>
      </c>
      <c r="H17">
        <v>658737</v>
      </c>
      <c r="I17">
        <v>804921</v>
      </c>
      <c r="J17" s="197">
        <v>1463658</v>
      </c>
      <c r="K17">
        <v>682157</v>
      </c>
      <c r="L17">
        <v>837683</v>
      </c>
      <c r="M17" s="197">
        <v>1519840</v>
      </c>
      <c r="N17">
        <v>706384</v>
      </c>
      <c r="O17">
        <v>870739</v>
      </c>
      <c r="P17" s="197">
        <v>1577123</v>
      </c>
      <c r="Q17">
        <v>728175</v>
      </c>
      <c r="R17">
        <v>900028</v>
      </c>
      <c r="S17" s="197">
        <v>1628203</v>
      </c>
      <c r="T17">
        <v>746572</v>
      </c>
      <c r="U17">
        <v>924399</v>
      </c>
      <c r="V17" s="197">
        <v>1670971</v>
      </c>
      <c r="W17">
        <v>760588</v>
      </c>
      <c r="X17">
        <v>941658</v>
      </c>
      <c r="Y17" s="197">
        <v>1702246</v>
      </c>
      <c r="Z17">
        <v>774125</v>
      </c>
      <c r="AA17">
        <v>956734</v>
      </c>
      <c r="AB17" s="197">
        <v>1730859</v>
      </c>
      <c r="AC17">
        <v>790054</v>
      </c>
      <c r="AD17">
        <v>973836</v>
      </c>
      <c r="AE17" s="197">
        <v>1763890</v>
      </c>
      <c r="AF17">
        <v>811197</v>
      </c>
      <c r="AG17">
        <v>997950</v>
      </c>
      <c r="AH17" s="197">
        <v>1809147</v>
      </c>
      <c r="AI17">
        <v>838268</v>
      </c>
      <c r="AJ17">
        <v>1031377</v>
      </c>
      <c r="AK17" s="197">
        <v>1869645</v>
      </c>
      <c r="AL17">
        <v>861565</v>
      </c>
      <c r="AM17">
        <v>1064111</v>
      </c>
      <c r="AN17" s="197">
        <v>1925676</v>
      </c>
      <c r="AO17">
        <v>889281</v>
      </c>
      <c r="AP17">
        <v>1104472</v>
      </c>
      <c r="AQ17" s="197">
        <v>1993753</v>
      </c>
      <c r="AR17">
        <v>922760</v>
      </c>
      <c r="AS17">
        <v>1152332</v>
      </c>
      <c r="AT17" s="197">
        <v>2075092</v>
      </c>
      <c r="AU17">
        <v>963729</v>
      </c>
      <c r="AV17">
        <v>1207424</v>
      </c>
      <c r="AW17" s="197">
        <v>2171153</v>
      </c>
      <c r="AX17">
        <v>1012908</v>
      </c>
      <c r="AY17">
        <v>1269430</v>
      </c>
      <c r="AZ17" s="197">
        <v>2282338</v>
      </c>
      <c r="BA17">
        <v>1062721</v>
      </c>
      <c r="BB17">
        <v>1329971</v>
      </c>
      <c r="BC17" s="197">
        <v>2392692</v>
      </c>
    </row>
    <row r="18" spans="1:55" x14ac:dyDescent="0.75">
      <c r="A18" s="65" t="s">
        <v>159</v>
      </c>
      <c r="B18">
        <v>406774</v>
      </c>
      <c r="C18">
        <v>497545</v>
      </c>
      <c r="D18" s="197">
        <v>904319</v>
      </c>
      <c r="E18">
        <v>426868</v>
      </c>
      <c r="F18">
        <v>526899</v>
      </c>
      <c r="G18" s="197">
        <v>953767</v>
      </c>
      <c r="H18">
        <v>442554</v>
      </c>
      <c r="I18">
        <v>550124</v>
      </c>
      <c r="J18" s="197">
        <v>992678</v>
      </c>
      <c r="K18">
        <v>455555</v>
      </c>
      <c r="L18">
        <v>572174</v>
      </c>
      <c r="M18" s="197">
        <v>1027729</v>
      </c>
      <c r="N18">
        <v>468112</v>
      </c>
      <c r="O18">
        <v>594953</v>
      </c>
      <c r="P18" s="197">
        <v>1063065</v>
      </c>
      <c r="Q18">
        <v>482698</v>
      </c>
      <c r="R18">
        <v>620436</v>
      </c>
      <c r="S18" s="197">
        <v>1103134</v>
      </c>
      <c r="T18">
        <v>500372</v>
      </c>
      <c r="U18">
        <v>649203</v>
      </c>
      <c r="V18" s="197">
        <v>1149575</v>
      </c>
      <c r="W18">
        <v>519010</v>
      </c>
      <c r="X18">
        <v>678163</v>
      </c>
      <c r="Y18" s="197">
        <v>1197173</v>
      </c>
      <c r="Z18">
        <v>540590</v>
      </c>
      <c r="AA18">
        <v>709769</v>
      </c>
      <c r="AB18" s="197">
        <v>1250359</v>
      </c>
      <c r="AC18">
        <v>563497</v>
      </c>
      <c r="AD18">
        <v>741797</v>
      </c>
      <c r="AE18" s="197">
        <v>1305294</v>
      </c>
      <c r="AF18">
        <v>585256</v>
      </c>
      <c r="AG18">
        <v>771250</v>
      </c>
      <c r="AH18" s="197">
        <v>1356506</v>
      </c>
      <c r="AI18">
        <v>605126</v>
      </c>
      <c r="AJ18">
        <v>797320</v>
      </c>
      <c r="AK18" s="197">
        <v>1402446</v>
      </c>
      <c r="AL18">
        <v>618896</v>
      </c>
      <c r="AM18">
        <v>814731</v>
      </c>
      <c r="AN18" s="197">
        <v>1433627</v>
      </c>
      <c r="AO18">
        <v>631228</v>
      </c>
      <c r="AP18">
        <v>830388</v>
      </c>
      <c r="AQ18" s="197">
        <v>1461616</v>
      </c>
      <c r="AR18">
        <v>644440</v>
      </c>
      <c r="AS18">
        <v>847588</v>
      </c>
      <c r="AT18" s="197">
        <v>1492028</v>
      </c>
      <c r="AU18">
        <v>661136</v>
      </c>
      <c r="AV18">
        <v>870524</v>
      </c>
      <c r="AW18" s="197">
        <v>1531660</v>
      </c>
      <c r="AX18">
        <v>682768</v>
      </c>
      <c r="AY18">
        <v>901462</v>
      </c>
      <c r="AZ18" s="197">
        <v>1584230</v>
      </c>
      <c r="BA18">
        <v>704029</v>
      </c>
      <c r="BB18">
        <v>931171</v>
      </c>
      <c r="BC18" s="197">
        <v>1635200</v>
      </c>
    </row>
    <row r="19" spans="1:55" x14ac:dyDescent="0.75">
      <c r="A19" s="65" t="s">
        <v>160</v>
      </c>
      <c r="B19">
        <v>197974</v>
      </c>
      <c r="C19">
        <v>262158</v>
      </c>
      <c r="D19" s="197">
        <v>460132</v>
      </c>
      <c r="E19">
        <v>211906</v>
      </c>
      <c r="F19">
        <v>280528</v>
      </c>
      <c r="G19" s="197">
        <v>492434</v>
      </c>
      <c r="H19">
        <v>229471</v>
      </c>
      <c r="I19">
        <v>300679</v>
      </c>
      <c r="J19" s="197">
        <v>530150</v>
      </c>
      <c r="K19">
        <v>247599</v>
      </c>
      <c r="L19">
        <v>322764</v>
      </c>
      <c r="M19" s="197">
        <v>570363</v>
      </c>
      <c r="N19">
        <v>265005</v>
      </c>
      <c r="O19">
        <v>345786</v>
      </c>
      <c r="P19" s="197">
        <v>610791</v>
      </c>
      <c r="Q19">
        <v>280246</v>
      </c>
      <c r="R19">
        <v>368416</v>
      </c>
      <c r="S19" s="197">
        <v>648662</v>
      </c>
      <c r="T19">
        <v>293130</v>
      </c>
      <c r="U19">
        <v>390373</v>
      </c>
      <c r="V19" s="197">
        <v>683503</v>
      </c>
      <c r="W19">
        <v>306895</v>
      </c>
      <c r="X19">
        <v>414140</v>
      </c>
      <c r="Y19" s="197">
        <v>721035</v>
      </c>
      <c r="Z19">
        <v>318547</v>
      </c>
      <c r="AA19">
        <v>437169</v>
      </c>
      <c r="AB19" s="197">
        <v>755716</v>
      </c>
      <c r="AC19">
        <v>329494</v>
      </c>
      <c r="AD19">
        <v>460499</v>
      </c>
      <c r="AE19" s="197">
        <v>789993</v>
      </c>
      <c r="AF19">
        <v>341493</v>
      </c>
      <c r="AG19">
        <v>485255</v>
      </c>
      <c r="AH19" s="197">
        <v>826748</v>
      </c>
      <c r="AI19">
        <v>355644</v>
      </c>
      <c r="AJ19">
        <v>511910</v>
      </c>
      <c r="AK19" s="197">
        <v>867554</v>
      </c>
      <c r="AL19">
        <v>372297</v>
      </c>
      <c r="AM19">
        <v>535376</v>
      </c>
      <c r="AN19" s="197">
        <v>907673</v>
      </c>
      <c r="AO19">
        <v>390018</v>
      </c>
      <c r="AP19">
        <v>560677</v>
      </c>
      <c r="AQ19" s="197">
        <v>950695</v>
      </c>
      <c r="AR19">
        <v>407625</v>
      </c>
      <c r="AS19">
        <v>586687</v>
      </c>
      <c r="AT19" s="197">
        <v>994312</v>
      </c>
      <c r="AU19">
        <v>423452</v>
      </c>
      <c r="AV19">
        <v>611299</v>
      </c>
      <c r="AW19" s="197">
        <v>1034751</v>
      </c>
      <c r="AX19">
        <v>437181</v>
      </c>
      <c r="AY19">
        <v>633731</v>
      </c>
      <c r="AZ19" s="197">
        <v>1070912</v>
      </c>
      <c r="BA19">
        <v>449810</v>
      </c>
      <c r="BB19">
        <v>649015</v>
      </c>
      <c r="BC19" s="197">
        <v>1098825</v>
      </c>
    </row>
    <row r="20" spans="1:55" x14ac:dyDescent="0.75">
      <c r="A20" s="65" t="s">
        <v>161</v>
      </c>
      <c r="B20">
        <v>80243</v>
      </c>
      <c r="C20">
        <v>122781</v>
      </c>
      <c r="D20" s="197">
        <v>203024</v>
      </c>
      <c r="E20">
        <v>83909</v>
      </c>
      <c r="F20">
        <v>128045</v>
      </c>
      <c r="G20" s="197">
        <v>211954</v>
      </c>
      <c r="H20">
        <v>91981</v>
      </c>
      <c r="I20">
        <v>136753</v>
      </c>
      <c r="J20" s="197">
        <v>228734</v>
      </c>
      <c r="K20">
        <v>99062</v>
      </c>
      <c r="L20">
        <v>144348</v>
      </c>
      <c r="M20" s="197">
        <v>243410</v>
      </c>
      <c r="N20">
        <v>105462</v>
      </c>
      <c r="O20">
        <v>151523</v>
      </c>
      <c r="P20" s="197">
        <v>256985</v>
      </c>
      <c r="Q20">
        <v>112374</v>
      </c>
      <c r="R20">
        <v>160138</v>
      </c>
      <c r="S20" s="197">
        <v>272512</v>
      </c>
      <c r="T20">
        <v>120095</v>
      </c>
      <c r="U20">
        <v>171073</v>
      </c>
      <c r="V20" s="197">
        <v>291168</v>
      </c>
      <c r="W20">
        <v>132884</v>
      </c>
      <c r="X20">
        <v>188580</v>
      </c>
      <c r="Y20" s="197">
        <v>321464</v>
      </c>
      <c r="Z20">
        <v>145381</v>
      </c>
      <c r="AA20">
        <v>207191</v>
      </c>
      <c r="AB20" s="197">
        <v>352572</v>
      </c>
      <c r="AC20">
        <v>156517</v>
      </c>
      <c r="AD20">
        <v>226096</v>
      </c>
      <c r="AE20" s="197">
        <v>382613</v>
      </c>
      <c r="AF20">
        <v>166345</v>
      </c>
      <c r="AG20">
        <v>245885</v>
      </c>
      <c r="AH20" s="197">
        <v>412230</v>
      </c>
      <c r="AI20">
        <v>174290</v>
      </c>
      <c r="AJ20">
        <v>265455</v>
      </c>
      <c r="AK20" s="197">
        <v>439745</v>
      </c>
      <c r="AL20">
        <v>185074</v>
      </c>
      <c r="AM20">
        <v>284223</v>
      </c>
      <c r="AN20" s="197">
        <v>469297</v>
      </c>
      <c r="AO20">
        <v>193219</v>
      </c>
      <c r="AP20">
        <v>300632</v>
      </c>
      <c r="AQ20" s="197">
        <v>493851</v>
      </c>
      <c r="AR20">
        <v>199573</v>
      </c>
      <c r="AS20">
        <v>315385</v>
      </c>
      <c r="AT20" s="197">
        <v>514958</v>
      </c>
      <c r="AU20">
        <v>206322</v>
      </c>
      <c r="AV20">
        <v>331246</v>
      </c>
      <c r="AW20" s="197">
        <v>537568</v>
      </c>
      <c r="AX20">
        <v>214395</v>
      </c>
      <c r="AY20">
        <v>349288</v>
      </c>
      <c r="AZ20" s="197">
        <v>563683</v>
      </c>
      <c r="BA20">
        <v>228559</v>
      </c>
      <c r="BB20">
        <v>369510</v>
      </c>
      <c r="BC20" s="197">
        <v>598069</v>
      </c>
    </row>
    <row r="21" spans="1:55" x14ac:dyDescent="0.75">
      <c r="A21" s="65" t="s">
        <v>162</v>
      </c>
      <c r="B21">
        <v>26590</v>
      </c>
      <c r="C21">
        <v>46459</v>
      </c>
      <c r="D21" s="197">
        <v>73049</v>
      </c>
      <c r="E21">
        <v>26456</v>
      </c>
      <c r="F21">
        <v>46528</v>
      </c>
      <c r="G21" s="197">
        <v>72984</v>
      </c>
      <c r="H21">
        <v>29647</v>
      </c>
      <c r="I21">
        <v>50939</v>
      </c>
      <c r="J21" s="197">
        <v>80586</v>
      </c>
      <c r="K21">
        <v>32081</v>
      </c>
      <c r="L21">
        <v>54073</v>
      </c>
      <c r="M21" s="197">
        <v>86154</v>
      </c>
      <c r="N21">
        <v>34192</v>
      </c>
      <c r="O21">
        <v>56625</v>
      </c>
      <c r="P21" s="197">
        <v>90817</v>
      </c>
      <c r="Q21">
        <v>35709</v>
      </c>
      <c r="R21">
        <v>58433</v>
      </c>
      <c r="S21" s="197">
        <v>94142</v>
      </c>
      <c r="T21">
        <v>36692</v>
      </c>
      <c r="U21">
        <v>59732</v>
      </c>
      <c r="V21" s="197">
        <v>96424</v>
      </c>
      <c r="W21">
        <v>41477</v>
      </c>
      <c r="X21">
        <v>66326</v>
      </c>
      <c r="Y21" s="197">
        <v>107803</v>
      </c>
      <c r="Z21">
        <v>45170</v>
      </c>
      <c r="AA21">
        <v>71381</v>
      </c>
      <c r="AB21" s="197">
        <v>116551</v>
      </c>
      <c r="AC21">
        <v>48528</v>
      </c>
      <c r="AD21">
        <v>76299</v>
      </c>
      <c r="AE21" s="197">
        <v>124827</v>
      </c>
      <c r="AF21">
        <v>51158</v>
      </c>
      <c r="AG21">
        <v>80998</v>
      </c>
      <c r="AH21" s="197">
        <v>132156</v>
      </c>
      <c r="AI21">
        <v>53708</v>
      </c>
      <c r="AJ21">
        <v>87306</v>
      </c>
      <c r="AK21" s="197">
        <v>141014</v>
      </c>
      <c r="AL21">
        <v>62265</v>
      </c>
      <c r="AM21">
        <v>100957</v>
      </c>
      <c r="AN21" s="197">
        <v>163222</v>
      </c>
      <c r="AO21">
        <v>69319</v>
      </c>
      <c r="AP21">
        <v>113130</v>
      </c>
      <c r="AQ21" s="197">
        <v>182449</v>
      </c>
      <c r="AR21">
        <v>75186</v>
      </c>
      <c r="AS21">
        <v>124690</v>
      </c>
      <c r="AT21" s="197">
        <v>199876</v>
      </c>
      <c r="AU21">
        <v>79122</v>
      </c>
      <c r="AV21">
        <v>134789</v>
      </c>
      <c r="AW21" s="197">
        <v>213911</v>
      </c>
      <c r="AX21">
        <v>81178</v>
      </c>
      <c r="AY21">
        <v>144020</v>
      </c>
      <c r="AZ21" s="197">
        <v>225198</v>
      </c>
      <c r="BA21">
        <v>89363</v>
      </c>
      <c r="BB21">
        <v>158699</v>
      </c>
      <c r="BC21" s="197">
        <v>248062</v>
      </c>
    </row>
    <row r="22" spans="1:55" x14ac:dyDescent="0.75">
      <c r="A22" s="65" t="s">
        <v>314</v>
      </c>
      <c r="B22">
        <v>6124</v>
      </c>
      <c r="C22">
        <v>13035</v>
      </c>
      <c r="D22" s="197">
        <v>19159</v>
      </c>
      <c r="E22">
        <v>5424</v>
      </c>
      <c r="F22">
        <v>11709</v>
      </c>
      <c r="G22" s="197">
        <v>17133</v>
      </c>
      <c r="H22">
        <v>6229</v>
      </c>
      <c r="I22">
        <v>12722</v>
      </c>
      <c r="J22" s="197">
        <v>18951</v>
      </c>
      <c r="K22">
        <v>7453</v>
      </c>
      <c r="L22">
        <v>14346</v>
      </c>
      <c r="M22" s="197">
        <v>21799</v>
      </c>
      <c r="N22">
        <v>8462</v>
      </c>
      <c r="O22">
        <v>15676</v>
      </c>
      <c r="P22" s="197">
        <v>24138</v>
      </c>
      <c r="Q22">
        <v>8783</v>
      </c>
      <c r="R22">
        <v>15964</v>
      </c>
      <c r="S22" s="197">
        <v>24747</v>
      </c>
      <c r="T22">
        <v>8079</v>
      </c>
      <c r="U22">
        <v>14629</v>
      </c>
      <c r="V22" s="197">
        <v>22708</v>
      </c>
      <c r="W22">
        <v>9089</v>
      </c>
      <c r="X22">
        <v>16317</v>
      </c>
      <c r="Y22" s="197">
        <v>25406</v>
      </c>
      <c r="Z22">
        <v>10595</v>
      </c>
      <c r="AA22">
        <v>18884</v>
      </c>
      <c r="AB22" s="197">
        <v>29479</v>
      </c>
      <c r="AC22">
        <v>11894</v>
      </c>
      <c r="AD22">
        <v>21171</v>
      </c>
      <c r="AE22" s="197">
        <v>33065</v>
      </c>
      <c r="AF22">
        <v>12382</v>
      </c>
      <c r="AG22">
        <v>22289</v>
      </c>
      <c r="AH22" s="197">
        <v>34671</v>
      </c>
      <c r="AI22">
        <v>11563</v>
      </c>
      <c r="AJ22">
        <v>21646</v>
      </c>
      <c r="AK22" s="197">
        <v>33209</v>
      </c>
      <c r="AL22">
        <v>13128</v>
      </c>
      <c r="AM22">
        <v>24268</v>
      </c>
      <c r="AN22" s="197">
        <v>37396</v>
      </c>
      <c r="AO22">
        <v>15499</v>
      </c>
      <c r="AP22">
        <v>28029</v>
      </c>
      <c r="AQ22" s="197">
        <v>43528</v>
      </c>
      <c r="AR22">
        <v>17632</v>
      </c>
      <c r="AS22">
        <v>31697</v>
      </c>
      <c r="AT22" s="197">
        <v>49329</v>
      </c>
      <c r="AU22">
        <v>18670</v>
      </c>
      <c r="AV22">
        <v>34194</v>
      </c>
      <c r="AW22" s="197">
        <v>52864</v>
      </c>
      <c r="AX22">
        <v>17978</v>
      </c>
      <c r="AY22">
        <v>34688</v>
      </c>
      <c r="AZ22" s="197">
        <v>52666</v>
      </c>
      <c r="BA22">
        <v>20937</v>
      </c>
      <c r="BB22">
        <v>40579</v>
      </c>
      <c r="BC22" s="197">
        <v>61516</v>
      </c>
    </row>
    <row r="23" spans="1:55" x14ac:dyDescent="0.75">
      <c r="A23" s="65" t="s">
        <v>216</v>
      </c>
      <c r="B23">
        <v>695</v>
      </c>
      <c r="C23">
        <v>1775</v>
      </c>
      <c r="D23" s="197">
        <v>2470</v>
      </c>
      <c r="E23">
        <v>738</v>
      </c>
      <c r="F23">
        <v>1835</v>
      </c>
      <c r="G23" s="197">
        <v>2573</v>
      </c>
      <c r="H23">
        <v>792</v>
      </c>
      <c r="I23">
        <v>1905</v>
      </c>
      <c r="J23" s="197">
        <v>2697</v>
      </c>
      <c r="K23">
        <v>856</v>
      </c>
      <c r="L23">
        <v>1983</v>
      </c>
      <c r="M23" s="197">
        <v>2839</v>
      </c>
      <c r="N23">
        <v>930</v>
      </c>
      <c r="O23">
        <v>2076</v>
      </c>
      <c r="P23" s="197">
        <v>3006</v>
      </c>
      <c r="Q23">
        <v>1012</v>
      </c>
      <c r="R23">
        <v>2190</v>
      </c>
      <c r="S23" s="197">
        <v>3202</v>
      </c>
      <c r="T23">
        <v>1104</v>
      </c>
      <c r="U23">
        <v>2332</v>
      </c>
      <c r="V23" s="197">
        <v>3436</v>
      </c>
      <c r="W23">
        <v>1205</v>
      </c>
      <c r="X23">
        <v>2505</v>
      </c>
      <c r="Y23" s="197">
        <v>3710</v>
      </c>
      <c r="Z23">
        <v>1318</v>
      </c>
      <c r="AA23">
        <v>2713</v>
      </c>
      <c r="AB23" s="197">
        <v>4031</v>
      </c>
      <c r="AC23">
        <v>1443</v>
      </c>
      <c r="AD23">
        <v>2960</v>
      </c>
      <c r="AE23" s="197">
        <v>4403</v>
      </c>
      <c r="AF23">
        <v>1579</v>
      </c>
      <c r="AG23">
        <v>3250</v>
      </c>
      <c r="AH23" s="197">
        <v>4829</v>
      </c>
      <c r="AI23">
        <v>1726</v>
      </c>
      <c r="AJ23">
        <v>3585</v>
      </c>
      <c r="AK23" s="197">
        <v>5311</v>
      </c>
      <c r="AL23">
        <v>1888</v>
      </c>
      <c r="AM23">
        <v>3977</v>
      </c>
      <c r="AN23" s="197">
        <v>5865</v>
      </c>
      <c r="AO23">
        <v>2063</v>
      </c>
      <c r="AP23">
        <v>4425</v>
      </c>
      <c r="AQ23" s="197">
        <v>6488</v>
      </c>
      <c r="AR23">
        <v>2257</v>
      </c>
      <c r="AS23">
        <v>4926</v>
      </c>
      <c r="AT23" s="197">
        <v>7183</v>
      </c>
      <c r="AU23">
        <v>2471</v>
      </c>
      <c r="AV23">
        <v>5470</v>
      </c>
      <c r="AW23" s="197">
        <v>7941</v>
      </c>
      <c r="AX23">
        <v>2710</v>
      </c>
      <c r="AY23">
        <v>6056</v>
      </c>
      <c r="AZ23" s="197">
        <v>8766</v>
      </c>
      <c r="BA23">
        <v>2974</v>
      </c>
      <c r="BB23">
        <v>6680</v>
      </c>
      <c r="BC23" s="197">
        <v>9654</v>
      </c>
    </row>
    <row r="24" spans="1:55" x14ac:dyDescent="0.75">
      <c r="A24" s="65" t="s">
        <v>6</v>
      </c>
      <c r="B24">
        <v>31990802</v>
      </c>
      <c r="C24">
        <v>33004501</v>
      </c>
      <c r="D24" s="197">
        <v>64995303</v>
      </c>
      <c r="E24">
        <v>32173692</v>
      </c>
      <c r="F24">
        <v>33242496</v>
      </c>
      <c r="G24" s="197">
        <v>65416188</v>
      </c>
      <c r="H24">
        <v>32344449</v>
      </c>
      <c r="I24">
        <v>33468091</v>
      </c>
      <c r="J24" s="197">
        <v>65812540</v>
      </c>
      <c r="K24">
        <v>32502590</v>
      </c>
      <c r="L24">
        <v>33679474</v>
      </c>
      <c r="M24" s="197">
        <v>66182064</v>
      </c>
      <c r="N24">
        <v>32650959</v>
      </c>
      <c r="O24">
        <v>33880021</v>
      </c>
      <c r="P24" s="197">
        <v>66530980</v>
      </c>
      <c r="Q24">
        <v>32793030</v>
      </c>
      <c r="R24">
        <v>34073804</v>
      </c>
      <c r="S24" s="197">
        <v>66866834</v>
      </c>
      <c r="T24">
        <v>32931279</v>
      </c>
      <c r="U24">
        <v>34263753</v>
      </c>
      <c r="V24" s="197">
        <v>67195032</v>
      </c>
      <c r="W24">
        <v>33067052</v>
      </c>
      <c r="X24">
        <v>34451327</v>
      </c>
      <c r="Y24" s="197">
        <v>67518379</v>
      </c>
      <c r="Z24">
        <v>33199864</v>
      </c>
      <c r="AA24">
        <v>34636105</v>
      </c>
      <c r="AB24">
        <v>67835969</v>
      </c>
      <c r="AC24">
        <v>33327962</v>
      </c>
      <c r="AD24">
        <v>34816557</v>
      </c>
      <c r="AE24">
        <v>68144519</v>
      </c>
      <c r="AF24">
        <v>33448535</v>
      </c>
      <c r="AG24">
        <v>34990213</v>
      </c>
      <c r="AH24">
        <v>68438748</v>
      </c>
      <c r="AI24">
        <v>33559468</v>
      </c>
      <c r="AJ24">
        <v>35155050</v>
      </c>
      <c r="AK24">
        <v>68714518</v>
      </c>
      <c r="AL24">
        <v>33660401</v>
      </c>
      <c r="AM24">
        <v>35310912</v>
      </c>
      <c r="AN24">
        <v>68971313</v>
      </c>
      <c r="AO24">
        <v>33751826</v>
      </c>
      <c r="AP24">
        <v>35457991</v>
      </c>
      <c r="AQ24">
        <v>69209817</v>
      </c>
      <c r="AR24">
        <v>33833385</v>
      </c>
      <c r="AS24">
        <v>35595069</v>
      </c>
      <c r="AT24">
        <v>69428454</v>
      </c>
      <c r="AU24">
        <v>33904846</v>
      </c>
      <c r="AV24">
        <v>35720735</v>
      </c>
      <c r="AW24">
        <v>69625581</v>
      </c>
      <c r="AX24">
        <v>33966060</v>
      </c>
      <c r="AY24">
        <v>35833918</v>
      </c>
      <c r="AZ24">
        <v>69799978</v>
      </c>
      <c r="BA24">
        <v>34016802</v>
      </c>
      <c r="BB24">
        <v>35934042</v>
      </c>
      <c r="BC24">
        <v>69950844</v>
      </c>
    </row>
    <row r="27" spans="1:55" x14ac:dyDescent="0.75">
      <c r="A27" s="65" t="s">
        <v>435</v>
      </c>
    </row>
    <row r="28" spans="1:55" x14ac:dyDescent="0.75">
      <c r="A28" s="65" t="s">
        <v>436</v>
      </c>
    </row>
    <row r="31" spans="1:55" x14ac:dyDescent="0.75">
      <c r="I31" s="197"/>
      <c r="K31" s="197"/>
      <c r="L31" s="197"/>
      <c r="N31" s="197"/>
      <c r="O31" s="197"/>
    </row>
    <row r="32" spans="1:55" x14ac:dyDescent="0.75">
      <c r="H32" s="197"/>
      <c r="I32" s="197"/>
      <c r="K32" s="197"/>
      <c r="L32" s="197"/>
      <c r="N32" s="197"/>
      <c r="O32" s="197"/>
      <c r="Q32" s="197"/>
      <c r="R32" s="197"/>
      <c r="T32" s="197"/>
      <c r="U32" s="197"/>
      <c r="W32" s="197"/>
      <c r="X32" s="197"/>
    </row>
    <row r="33" spans="8:24" x14ac:dyDescent="0.75">
      <c r="H33" s="197"/>
      <c r="I33" s="197"/>
      <c r="K33" s="197"/>
      <c r="L33" s="197"/>
      <c r="N33" s="197"/>
      <c r="O33" s="197"/>
      <c r="Q33" s="197"/>
      <c r="R33" s="197"/>
      <c r="T33" s="197"/>
      <c r="U33" s="197"/>
      <c r="W33" s="197"/>
      <c r="X33" s="197"/>
    </row>
    <row r="34" spans="8:24" x14ac:dyDescent="0.75">
      <c r="H34" s="197"/>
      <c r="I34" s="197"/>
      <c r="K34" s="197"/>
      <c r="L34" s="197"/>
      <c r="N34" s="197"/>
      <c r="O34" s="197"/>
      <c r="Q34" s="197"/>
      <c r="R34" s="197"/>
      <c r="T34" s="197"/>
      <c r="U34" s="197"/>
      <c r="W34" s="197"/>
      <c r="X34" s="197"/>
    </row>
    <row r="35" spans="8:24" x14ac:dyDescent="0.75">
      <c r="H35" s="197"/>
      <c r="I35" s="197"/>
      <c r="K35" s="197"/>
      <c r="L35" s="197"/>
      <c r="N35" s="197"/>
      <c r="O35" s="197"/>
      <c r="Q35" s="197"/>
      <c r="R35" s="197"/>
      <c r="T35" s="197"/>
      <c r="U35" s="197"/>
      <c r="W35" s="197"/>
      <c r="X35" s="197"/>
    </row>
    <row r="36" spans="8:24" x14ac:dyDescent="0.75">
      <c r="H36" s="197"/>
      <c r="I36" s="197"/>
      <c r="K36" s="197"/>
      <c r="L36" s="197"/>
      <c r="N36" s="197"/>
      <c r="O36" s="197"/>
      <c r="Q36" s="197"/>
      <c r="R36" s="197"/>
      <c r="T36" s="197"/>
      <c r="U36" s="197"/>
      <c r="W36" s="197"/>
      <c r="X36" s="197"/>
    </row>
    <row r="37" spans="8:24" x14ac:dyDescent="0.75">
      <c r="H37" s="197"/>
      <c r="I37" s="197"/>
      <c r="K37" s="197"/>
      <c r="L37" s="197"/>
      <c r="N37" s="197"/>
      <c r="O37" s="197"/>
      <c r="Q37" s="197"/>
      <c r="R37" s="197"/>
      <c r="T37" s="197"/>
      <c r="U37" s="197"/>
      <c r="W37" s="197"/>
      <c r="X37" s="197"/>
    </row>
    <row r="38" spans="8:24" x14ac:dyDescent="0.75">
      <c r="H38" s="197"/>
      <c r="I38" s="197"/>
      <c r="K38" s="197"/>
      <c r="L38" s="197"/>
      <c r="N38" s="197"/>
      <c r="O38" s="197"/>
      <c r="Q38" s="197"/>
      <c r="R38" s="197"/>
      <c r="T38" s="197"/>
      <c r="U38" s="197"/>
      <c r="W38" s="197"/>
      <c r="X38" s="197"/>
    </row>
    <row r="39" spans="8:24" x14ac:dyDescent="0.75">
      <c r="H39" s="197"/>
      <c r="I39" s="197"/>
      <c r="K39" s="197"/>
      <c r="L39" s="197"/>
      <c r="N39" s="197"/>
      <c r="O39" s="197"/>
      <c r="Q39" s="197"/>
      <c r="R39" s="197"/>
      <c r="T39" s="197"/>
      <c r="U39" s="197"/>
      <c r="W39" s="197"/>
      <c r="X39" s="197"/>
    </row>
    <row r="40" spans="8:24" x14ac:dyDescent="0.75">
      <c r="H40" s="197"/>
      <c r="I40" s="197"/>
      <c r="K40" s="197"/>
      <c r="L40" s="197"/>
      <c r="N40" s="197"/>
      <c r="O40" s="197"/>
      <c r="Q40" s="197"/>
      <c r="R40" s="197"/>
      <c r="T40" s="197"/>
      <c r="U40" s="197"/>
      <c r="W40" s="197"/>
      <c r="X40" s="197"/>
    </row>
    <row r="41" spans="8:24" x14ac:dyDescent="0.75">
      <c r="H41" s="197"/>
      <c r="I41" s="197"/>
      <c r="K41" s="197"/>
      <c r="L41" s="197"/>
      <c r="N41" s="197"/>
      <c r="O41" s="197"/>
      <c r="Q41" s="197"/>
      <c r="R41" s="197"/>
      <c r="T41" s="197"/>
      <c r="U41" s="197"/>
      <c r="W41" s="197"/>
      <c r="X41" s="197"/>
    </row>
    <row r="42" spans="8:24" x14ac:dyDescent="0.75">
      <c r="H42" s="197"/>
      <c r="I42" s="197"/>
      <c r="K42" s="197"/>
      <c r="L42" s="197"/>
      <c r="N42" s="197"/>
      <c r="O42" s="197"/>
      <c r="Q42" s="197"/>
      <c r="R42" s="197"/>
      <c r="T42" s="197"/>
      <c r="U42" s="197"/>
      <c r="W42" s="197"/>
      <c r="X42" s="197"/>
    </row>
    <row r="43" spans="8:24" x14ac:dyDescent="0.75">
      <c r="H43" s="197"/>
      <c r="I43" s="197"/>
      <c r="K43" s="197"/>
      <c r="L43" s="197"/>
      <c r="N43" s="197"/>
      <c r="O43" s="197"/>
      <c r="Q43" s="197"/>
      <c r="R43" s="197"/>
      <c r="T43" s="197"/>
      <c r="U43" s="197"/>
      <c r="W43" s="197"/>
      <c r="X43" s="197"/>
    </row>
    <row r="44" spans="8:24" x14ac:dyDescent="0.75">
      <c r="H44" s="197"/>
      <c r="I44" s="197"/>
      <c r="K44" s="197"/>
      <c r="L44" s="197"/>
      <c r="N44" s="197"/>
      <c r="O44" s="197"/>
      <c r="Q44" s="197"/>
      <c r="R44" s="197"/>
      <c r="T44" s="197"/>
      <c r="U44" s="197"/>
      <c r="W44" s="197"/>
      <c r="X44" s="197"/>
    </row>
    <row r="45" spans="8:24" x14ac:dyDescent="0.75">
      <c r="H45" s="197"/>
      <c r="I45" s="197"/>
      <c r="K45" s="197"/>
      <c r="L45" s="197"/>
      <c r="N45" s="197"/>
      <c r="O45" s="197"/>
      <c r="Q45" s="197"/>
      <c r="R45" s="197"/>
      <c r="T45" s="197"/>
      <c r="U45" s="197"/>
      <c r="W45" s="197"/>
      <c r="X45" s="197"/>
    </row>
    <row r="46" spans="8:24" x14ac:dyDescent="0.75">
      <c r="H46" s="197"/>
      <c r="I46" s="197"/>
      <c r="K46" s="197"/>
      <c r="L46" s="197"/>
      <c r="N46" s="197"/>
      <c r="O46" s="197"/>
      <c r="Q46" s="197"/>
      <c r="R46" s="197"/>
      <c r="T46" s="197"/>
      <c r="U46" s="197"/>
      <c r="W46" s="197"/>
      <c r="X46" s="197"/>
    </row>
    <row r="47" spans="8:24" x14ac:dyDescent="0.75">
      <c r="H47" s="197"/>
      <c r="I47" s="197"/>
      <c r="K47" s="197"/>
      <c r="L47" s="197"/>
      <c r="N47" s="197"/>
      <c r="O47" s="197"/>
      <c r="Q47" s="197"/>
      <c r="R47" s="197"/>
      <c r="T47" s="197"/>
      <c r="U47" s="197"/>
      <c r="W47" s="197"/>
      <c r="X47" s="197"/>
    </row>
    <row r="48" spans="8:24" x14ac:dyDescent="0.75">
      <c r="H48" s="197"/>
      <c r="I48" s="197"/>
      <c r="K48" s="197"/>
      <c r="L48" s="197"/>
      <c r="N48" s="197"/>
      <c r="O48" s="197"/>
      <c r="Q48" s="197"/>
      <c r="R48" s="197"/>
      <c r="T48" s="197"/>
      <c r="U48" s="197"/>
      <c r="W48" s="197"/>
      <c r="X48" s="197"/>
    </row>
    <row r="49" spans="8:24" x14ac:dyDescent="0.75">
      <c r="H49" s="197"/>
      <c r="I49" s="197"/>
      <c r="K49" s="197"/>
      <c r="L49" s="197"/>
      <c r="N49" s="197"/>
      <c r="O49" s="197"/>
      <c r="Q49" s="197"/>
      <c r="R49" s="197"/>
      <c r="T49" s="197"/>
      <c r="U49" s="197"/>
      <c r="W49" s="197"/>
      <c r="X49" s="197"/>
    </row>
    <row r="50" spans="8:24" x14ac:dyDescent="0.75">
      <c r="H50" s="197"/>
      <c r="I50" s="197"/>
      <c r="K50" s="197"/>
      <c r="L50" s="197"/>
      <c r="N50" s="197"/>
      <c r="O50" s="197"/>
      <c r="Q50" s="197"/>
      <c r="R50" s="197"/>
      <c r="T50" s="197"/>
      <c r="U50" s="197"/>
      <c r="W50" s="197"/>
      <c r="X50" s="197"/>
    </row>
    <row r="51" spans="8:24" x14ac:dyDescent="0.75">
      <c r="H51" s="197"/>
      <c r="I51" s="197"/>
      <c r="K51" s="197"/>
      <c r="L51" s="197"/>
      <c r="N51" s="197"/>
      <c r="O51" s="197"/>
      <c r="Q51" s="197"/>
      <c r="R51" s="197"/>
      <c r="T51" s="197"/>
      <c r="U51" s="197"/>
      <c r="W51" s="197"/>
      <c r="X51" s="197"/>
    </row>
    <row r="52" spans="8:24" x14ac:dyDescent="0.75">
      <c r="H52" s="197"/>
      <c r="I52" s="197"/>
      <c r="K52" s="197"/>
      <c r="L52" s="197"/>
      <c r="N52" s="197"/>
      <c r="O52" s="197"/>
      <c r="Q52" s="197"/>
      <c r="R52" s="197"/>
      <c r="T52" s="197"/>
      <c r="U52" s="197"/>
      <c r="W52" s="197"/>
      <c r="X52" s="197"/>
    </row>
  </sheetData>
  <mergeCells count="18">
    <mergeCell ref="BA1:BC1"/>
    <mergeCell ref="AI1:AK1"/>
    <mergeCell ref="AL1:AN1"/>
    <mergeCell ref="AO1:AQ1"/>
    <mergeCell ref="AR1:AT1"/>
    <mergeCell ref="AU1:AW1"/>
    <mergeCell ref="AX1:AZ1"/>
    <mergeCell ref="AF1:AH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57C5-B8E2-4B0B-938F-C10075106184}">
  <dimension ref="A1:BF48"/>
  <sheetViews>
    <sheetView zoomScale="70" zoomScaleNormal="70" workbookViewId="0">
      <selection activeCell="L30" sqref="L30"/>
    </sheetView>
  </sheetViews>
  <sheetFormatPr defaultRowHeight="14.75" x14ac:dyDescent="0.75"/>
  <cols>
    <col min="4" max="4" width="8.7265625" style="197"/>
    <col min="7" max="7" width="8.7265625" style="197"/>
    <col min="10" max="10" width="8.7265625" style="197"/>
    <col min="13" max="13" width="8.7265625" style="197" customWidth="1"/>
    <col min="16" max="16" width="8.7265625" style="197"/>
    <col min="19" max="19" width="8.7265625" style="197"/>
    <col min="22" max="22" width="8.7265625" style="197"/>
    <col min="25" max="25" width="8.7265625" style="197"/>
    <col min="27" max="27" width="8.7265625" customWidth="1"/>
    <col min="28" max="28" width="8.7265625" style="197"/>
    <col min="31" max="31" width="8.7265625" style="197"/>
    <col min="34" max="34" width="8.7265625" style="197"/>
    <col min="37" max="37" width="8.7265625" style="197"/>
    <col min="40" max="40" width="8.7265625" style="197"/>
    <col min="43" max="43" width="8.7265625" style="197"/>
    <col min="46" max="46" width="8.7265625" style="197" customWidth="1"/>
    <col min="49" max="49" width="8.7265625" style="197"/>
    <col min="52" max="52" width="8.7265625" style="197"/>
    <col min="55" max="55" width="8.7265625" style="197"/>
    <col min="58" max="58" width="8.7265625" style="197"/>
  </cols>
  <sheetData>
    <row r="1" spans="1:58" ht="15.5" thickBot="1" x14ac:dyDescent="0.9">
      <c r="B1" s="254">
        <v>2022</v>
      </c>
      <c r="C1" s="255"/>
      <c r="D1" s="256"/>
      <c r="E1" s="254">
        <v>2023</v>
      </c>
      <c r="F1" s="255"/>
      <c r="G1" s="256"/>
      <c r="H1" s="254">
        <v>2024</v>
      </c>
      <c r="I1" s="255"/>
      <c r="J1" s="256"/>
      <c r="K1" s="254">
        <v>2025</v>
      </c>
      <c r="L1" s="255"/>
      <c r="M1" s="256"/>
      <c r="N1" s="254">
        <v>2026</v>
      </c>
      <c r="O1" s="255"/>
      <c r="P1" s="256"/>
      <c r="Q1" s="254">
        <v>2027</v>
      </c>
      <c r="R1" s="255"/>
      <c r="S1" s="256"/>
      <c r="T1" s="254">
        <v>2028</v>
      </c>
      <c r="U1" s="255"/>
      <c r="V1" s="256"/>
      <c r="W1" s="254">
        <v>2029</v>
      </c>
      <c r="X1" s="255"/>
      <c r="Y1" s="256"/>
      <c r="Z1" s="254">
        <v>2030</v>
      </c>
      <c r="AA1" s="255"/>
      <c r="AB1" s="256"/>
      <c r="AC1" s="254">
        <v>2031</v>
      </c>
      <c r="AD1" s="255"/>
      <c r="AE1" s="256"/>
      <c r="AF1" s="254">
        <v>2032</v>
      </c>
      <c r="AG1" s="255"/>
      <c r="AH1" s="256"/>
      <c r="AI1" s="254">
        <v>2033</v>
      </c>
      <c r="AJ1" s="255"/>
      <c r="AK1" s="256"/>
      <c r="AL1" s="254">
        <v>2034</v>
      </c>
      <c r="AM1" s="255"/>
      <c r="AN1" s="256"/>
      <c r="AO1" s="254">
        <v>2035</v>
      </c>
      <c r="AP1" s="255"/>
      <c r="AQ1" s="256"/>
      <c r="AR1" s="254">
        <v>2036</v>
      </c>
      <c r="AS1" s="255"/>
      <c r="AT1" s="256"/>
      <c r="AU1" s="254">
        <v>2037</v>
      </c>
      <c r="AV1" s="255"/>
      <c r="AW1" s="256"/>
      <c r="AX1" s="254">
        <v>2038</v>
      </c>
      <c r="AY1" s="255"/>
      <c r="AZ1" s="256"/>
      <c r="BA1" s="254">
        <v>2039</v>
      </c>
      <c r="BB1" s="255"/>
      <c r="BC1" s="256"/>
      <c r="BD1" s="254">
        <v>2040</v>
      </c>
      <c r="BE1" s="255"/>
      <c r="BF1" s="256"/>
    </row>
    <row r="2" spans="1:58" x14ac:dyDescent="0.75">
      <c r="A2" t="s">
        <v>69</v>
      </c>
      <c r="B2" t="s">
        <v>434</v>
      </c>
      <c r="C2" t="s">
        <v>384</v>
      </c>
      <c r="D2" s="197" t="s">
        <v>6</v>
      </c>
      <c r="E2" t="s">
        <v>434</v>
      </c>
      <c r="F2" t="s">
        <v>384</v>
      </c>
      <c r="G2" s="197" t="s">
        <v>6</v>
      </c>
      <c r="H2" t="s">
        <v>434</v>
      </c>
      <c r="I2" t="s">
        <v>384</v>
      </c>
      <c r="J2" s="197" t="s">
        <v>6</v>
      </c>
      <c r="K2" t="s">
        <v>434</v>
      </c>
      <c r="L2" t="s">
        <v>384</v>
      </c>
      <c r="M2" s="197" t="s">
        <v>6</v>
      </c>
      <c r="N2" t="s">
        <v>434</v>
      </c>
      <c r="O2" t="s">
        <v>384</v>
      </c>
      <c r="P2" s="197" t="s">
        <v>6</v>
      </c>
      <c r="Q2" t="s">
        <v>434</v>
      </c>
      <c r="R2" t="s">
        <v>384</v>
      </c>
      <c r="S2" s="197" t="s">
        <v>6</v>
      </c>
      <c r="T2" t="s">
        <v>434</v>
      </c>
      <c r="U2" t="s">
        <v>384</v>
      </c>
      <c r="V2" s="197" t="s">
        <v>6</v>
      </c>
      <c r="W2" t="s">
        <v>434</v>
      </c>
      <c r="X2" t="s">
        <v>384</v>
      </c>
      <c r="Y2" s="197" t="s">
        <v>6</v>
      </c>
      <c r="Z2" t="s">
        <v>434</v>
      </c>
      <c r="AA2" t="s">
        <v>384</v>
      </c>
      <c r="AB2" s="197" t="s">
        <v>6</v>
      </c>
      <c r="AC2" t="s">
        <v>434</v>
      </c>
      <c r="AD2" t="s">
        <v>384</v>
      </c>
      <c r="AE2" s="197" t="s">
        <v>6</v>
      </c>
      <c r="AF2" t="s">
        <v>434</v>
      </c>
      <c r="AG2" t="s">
        <v>384</v>
      </c>
      <c r="AH2" s="197" t="s">
        <v>6</v>
      </c>
      <c r="AI2" t="s">
        <v>434</v>
      </c>
      <c r="AJ2" t="s">
        <v>384</v>
      </c>
      <c r="AK2" s="197" t="s">
        <v>6</v>
      </c>
      <c r="AL2" t="s">
        <v>434</v>
      </c>
      <c r="AM2" t="s">
        <v>384</v>
      </c>
      <c r="AN2" s="197" t="s">
        <v>6</v>
      </c>
      <c r="AO2" t="s">
        <v>434</v>
      </c>
      <c r="AP2" t="s">
        <v>384</v>
      </c>
      <c r="AQ2" s="197" t="s">
        <v>6</v>
      </c>
      <c r="AR2" t="s">
        <v>434</v>
      </c>
      <c r="AS2" t="s">
        <v>384</v>
      </c>
      <c r="AT2" s="197" t="s">
        <v>6</v>
      </c>
      <c r="AU2" t="s">
        <v>434</v>
      </c>
      <c r="AV2" t="s">
        <v>384</v>
      </c>
      <c r="AW2" s="197" t="s">
        <v>6</v>
      </c>
      <c r="AX2" t="s">
        <v>434</v>
      </c>
      <c r="AY2" t="s">
        <v>384</v>
      </c>
      <c r="AZ2" s="197" t="s">
        <v>6</v>
      </c>
      <c r="BA2" t="s">
        <v>434</v>
      </c>
      <c r="BB2" t="s">
        <v>384</v>
      </c>
      <c r="BC2" s="197" t="s">
        <v>6</v>
      </c>
      <c r="BD2" t="s">
        <v>434</v>
      </c>
      <c r="BE2" t="s">
        <v>384</v>
      </c>
      <c r="BF2" s="197" t="s">
        <v>6</v>
      </c>
    </row>
    <row r="3" spans="1:58" x14ac:dyDescent="0.75">
      <c r="A3" s="65" t="s">
        <v>150</v>
      </c>
      <c r="B3">
        <v>1798806</v>
      </c>
      <c r="C3">
        <v>1694901</v>
      </c>
      <c r="D3" s="197">
        <f>SUM(B3:C3)</f>
        <v>3493707</v>
      </c>
      <c r="E3">
        <v>1767487</v>
      </c>
      <c r="F3">
        <v>1665930</v>
      </c>
      <c r="G3" s="197">
        <f>SUM(E3:F3)</f>
        <v>3433417</v>
      </c>
      <c r="H3">
        <v>1736533</v>
      </c>
      <c r="I3">
        <v>1637372</v>
      </c>
      <c r="J3" s="197">
        <f>SUM(H3:I3)</f>
        <v>3373905</v>
      </c>
      <c r="K3">
        <v>1708074</v>
      </c>
      <c r="L3">
        <v>1610589</v>
      </c>
      <c r="M3" s="197">
        <f>SUM(K3:L3)</f>
        <v>3318663</v>
      </c>
      <c r="N3">
        <v>1679001</v>
      </c>
      <c r="O3">
        <v>1583547</v>
      </c>
      <c r="P3" s="197">
        <f>SUM(N3:O3)</f>
        <v>3262548</v>
      </c>
      <c r="Q3">
        <v>1654897</v>
      </c>
      <c r="R3">
        <v>1560935</v>
      </c>
      <c r="S3" s="197">
        <f>SUM(Q3:R3)</f>
        <v>3215832</v>
      </c>
      <c r="T3">
        <v>1634556</v>
      </c>
      <c r="U3">
        <v>1541573</v>
      </c>
      <c r="V3" s="197">
        <f>SUM(T3:U3)</f>
        <v>3176129</v>
      </c>
      <c r="W3">
        <v>1615601</v>
      </c>
      <c r="X3">
        <v>1523391</v>
      </c>
      <c r="Y3" s="197">
        <f>SUM(W3:X3)</f>
        <v>3138992</v>
      </c>
      <c r="Z3">
        <v>1596454</v>
      </c>
      <c r="AA3">
        <v>1504977</v>
      </c>
      <c r="AB3" s="197">
        <f>SUM(Z3:AA3)</f>
        <v>3101431</v>
      </c>
      <c r="AC3">
        <v>1580888</v>
      </c>
      <c r="AD3">
        <v>1490354</v>
      </c>
      <c r="AE3" s="197">
        <f>SUM(AC3:AD3)</f>
        <v>3071242</v>
      </c>
      <c r="AF3">
        <v>1564768</v>
      </c>
      <c r="AG3">
        <v>1475201</v>
      </c>
      <c r="AH3" s="197">
        <f>SUM(AF3:AG3)</f>
        <v>3039969</v>
      </c>
      <c r="AI3">
        <v>1548294</v>
      </c>
      <c r="AJ3">
        <v>1459682</v>
      </c>
      <c r="AK3" s="197">
        <f>SUM(AI3:AJ3)</f>
        <v>3007976</v>
      </c>
      <c r="AL3">
        <v>1532357</v>
      </c>
      <c r="AM3">
        <v>1444545</v>
      </c>
      <c r="AN3" s="197">
        <f>SUM(AL3:AM3)</f>
        <v>2976902</v>
      </c>
      <c r="AO3">
        <v>1517577</v>
      </c>
      <c r="AP3">
        <v>1430279</v>
      </c>
      <c r="AQ3" s="197">
        <f>SUM(AO3:AP3)</f>
        <v>2947856</v>
      </c>
      <c r="AR3">
        <v>1505663</v>
      </c>
      <c r="AS3">
        <v>1419178</v>
      </c>
      <c r="AT3" s="197">
        <f>SUM(AR3:AS3)</f>
        <v>2924841</v>
      </c>
      <c r="AU3">
        <v>1493801</v>
      </c>
      <c r="AV3">
        <v>1408101</v>
      </c>
      <c r="AW3" s="197">
        <f>SUM(AU3:AV3)</f>
        <v>2901902</v>
      </c>
      <c r="AX3">
        <v>1481979</v>
      </c>
      <c r="AY3">
        <v>1396961</v>
      </c>
      <c r="AZ3" s="197">
        <f>SUM(AX3:AY3)</f>
        <v>2878940</v>
      </c>
      <c r="BA3">
        <v>1469826</v>
      </c>
      <c r="BB3">
        <v>1385337</v>
      </c>
      <c r="BC3" s="197">
        <f>SUM(BA3:BB3)</f>
        <v>2855163</v>
      </c>
      <c r="BD3">
        <v>1457122</v>
      </c>
      <c r="BE3">
        <v>1372959</v>
      </c>
      <c r="BF3" s="197">
        <f>SUM(BD3:BE3)</f>
        <v>2830081</v>
      </c>
    </row>
    <row r="4" spans="1:58" x14ac:dyDescent="0.75">
      <c r="A4" s="65" t="s">
        <v>151</v>
      </c>
      <c r="B4">
        <v>1924033</v>
      </c>
      <c r="C4">
        <v>1818729</v>
      </c>
      <c r="D4" s="197">
        <f t="shared" ref="D4:D23" si="0">SUM(B4:C4)</f>
        <v>3742762</v>
      </c>
      <c r="E4">
        <v>1899626</v>
      </c>
      <c r="F4">
        <v>1794939</v>
      </c>
      <c r="G4" s="197">
        <f t="shared" ref="G4:G23" si="1">SUM(E4:F4)</f>
        <v>3694565</v>
      </c>
      <c r="H4">
        <v>1875423</v>
      </c>
      <c r="I4">
        <v>1770885</v>
      </c>
      <c r="J4" s="197">
        <f t="shared" ref="J4:J23" si="2">SUM(H4:I4)</f>
        <v>3646308</v>
      </c>
      <c r="K4">
        <v>1849971</v>
      </c>
      <c r="L4">
        <v>1745858</v>
      </c>
      <c r="M4" s="197">
        <f t="shared" ref="M4:M23" si="3">SUM(K4:L4)</f>
        <v>3595829</v>
      </c>
      <c r="N4">
        <v>1824164</v>
      </c>
      <c r="O4">
        <v>1721352</v>
      </c>
      <c r="P4" s="197">
        <f t="shared" ref="P4:P23" si="4">SUM(N4:O4)</f>
        <v>3545516</v>
      </c>
      <c r="Q4">
        <v>1796424</v>
      </c>
      <c r="R4">
        <v>1695013</v>
      </c>
      <c r="S4" s="197">
        <f t="shared" ref="S4:S23" si="5">SUM(Q4:R4)</f>
        <v>3491437</v>
      </c>
      <c r="T4">
        <v>1766911</v>
      </c>
      <c r="U4">
        <v>1667040</v>
      </c>
      <c r="V4" s="197">
        <f t="shared" ref="V4:V23" si="6">SUM(T4:U4)</f>
        <v>3433951</v>
      </c>
      <c r="W4">
        <v>1736834</v>
      </c>
      <c r="X4">
        <v>1638506</v>
      </c>
      <c r="Y4" s="197">
        <f t="shared" ref="Y4:Y23" si="7">SUM(W4:X4)</f>
        <v>3375340</v>
      </c>
      <c r="Z4">
        <v>1708068</v>
      </c>
      <c r="AA4">
        <v>1611073</v>
      </c>
      <c r="AB4" s="197">
        <f t="shared" ref="AB4:AB23" si="8">SUM(Z4:AA4)</f>
        <v>3319141</v>
      </c>
      <c r="AC4">
        <v>1682470</v>
      </c>
      <c r="AD4">
        <v>1587157</v>
      </c>
      <c r="AE4" s="197">
        <f t="shared" ref="AE4:AE23" si="9">SUM(AC4:AD4)</f>
        <v>3269627</v>
      </c>
      <c r="AF4">
        <v>1658702</v>
      </c>
      <c r="AG4">
        <v>1564790</v>
      </c>
      <c r="AH4" s="197">
        <f t="shared" ref="AH4:AH23" si="10">SUM(AF4:AG4)</f>
        <v>3223492</v>
      </c>
      <c r="AI4">
        <v>1636890</v>
      </c>
      <c r="AJ4">
        <v>1544114</v>
      </c>
      <c r="AK4" s="197">
        <f t="shared" ref="AK4:AK23" si="11">SUM(AI4:AJ4)</f>
        <v>3181004</v>
      </c>
      <c r="AL4">
        <v>1616552</v>
      </c>
      <c r="AM4">
        <v>1524696</v>
      </c>
      <c r="AN4" s="197">
        <f t="shared" ref="AN4:AN23" si="12">SUM(AL4:AM4)</f>
        <v>3141248</v>
      </c>
      <c r="AO4">
        <v>1596807</v>
      </c>
      <c r="AP4">
        <v>1505715</v>
      </c>
      <c r="AQ4" s="197">
        <f t="shared" ref="AQ4:AQ23" si="13">SUM(AO4:AP4)</f>
        <v>3102522</v>
      </c>
      <c r="AR4">
        <v>1578961</v>
      </c>
      <c r="AS4">
        <v>1489224</v>
      </c>
      <c r="AT4" s="197">
        <f t="shared" ref="AT4:AT23" si="14">SUM(AR4:AS4)</f>
        <v>3068185</v>
      </c>
      <c r="AU4">
        <v>1562369</v>
      </c>
      <c r="AV4">
        <v>1473695</v>
      </c>
      <c r="AW4" s="197">
        <f t="shared" ref="AW4:AW23" si="15">SUM(AU4:AV4)</f>
        <v>3036064</v>
      </c>
      <c r="AX4">
        <v>1546936</v>
      </c>
      <c r="AY4">
        <v>1459033</v>
      </c>
      <c r="AZ4" s="197">
        <f t="shared" ref="AZ4:AZ23" si="16">SUM(AX4:AY4)</f>
        <v>3005969</v>
      </c>
      <c r="BA4">
        <v>1532371</v>
      </c>
      <c r="BB4">
        <v>1444988</v>
      </c>
      <c r="BC4" s="197">
        <f t="shared" ref="BC4:BC23" si="17">SUM(BA4:BB4)</f>
        <v>2977359</v>
      </c>
      <c r="BD4">
        <v>1518231</v>
      </c>
      <c r="BE4">
        <v>1431182</v>
      </c>
      <c r="BF4" s="197">
        <f t="shared" ref="BF4:BF23" si="18">SUM(BD4:BE4)</f>
        <v>2949413</v>
      </c>
    </row>
    <row r="5" spans="1:58" x14ac:dyDescent="0.75">
      <c r="A5" s="65" t="s">
        <v>152</v>
      </c>
      <c r="B5">
        <v>2061438</v>
      </c>
      <c r="C5">
        <v>1945681</v>
      </c>
      <c r="D5" s="197">
        <f t="shared" si="0"/>
        <v>4007119</v>
      </c>
      <c r="E5">
        <v>2031749</v>
      </c>
      <c r="F5">
        <v>1918954</v>
      </c>
      <c r="G5" s="197">
        <f t="shared" si="1"/>
        <v>3950703</v>
      </c>
      <c r="H5">
        <v>2002324</v>
      </c>
      <c r="I5">
        <v>1892213</v>
      </c>
      <c r="J5" s="197">
        <f t="shared" si="2"/>
        <v>3894537</v>
      </c>
      <c r="K5">
        <v>1974271</v>
      </c>
      <c r="L5">
        <v>1866002</v>
      </c>
      <c r="M5" s="197">
        <f t="shared" si="3"/>
        <v>3840273</v>
      </c>
      <c r="N5">
        <v>1948704</v>
      </c>
      <c r="O5">
        <v>1842605</v>
      </c>
      <c r="P5" s="197">
        <f t="shared" si="4"/>
        <v>3791309</v>
      </c>
      <c r="Q5">
        <v>1923962</v>
      </c>
      <c r="R5">
        <v>1819221</v>
      </c>
      <c r="S5" s="197">
        <f t="shared" si="5"/>
        <v>3743183</v>
      </c>
      <c r="T5">
        <v>1899682</v>
      </c>
      <c r="U5">
        <v>1795673</v>
      </c>
      <c r="V5" s="197">
        <f t="shared" si="6"/>
        <v>3695355</v>
      </c>
      <c r="W5">
        <v>1874788</v>
      </c>
      <c r="X5">
        <v>1771242</v>
      </c>
      <c r="Y5" s="197">
        <f t="shared" si="7"/>
        <v>3646030</v>
      </c>
      <c r="Z5">
        <v>1848170</v>
      </c>
      <c r="AA5">
        <v>1745108</v>
      </c>
      <c r="AB5" s="197">
        <f t="shared" si="8"/>
        <v>3593278</v>
      </c>
      <c r="AC5">
        <v>1821101</v>
      </c>
      <c r="AD5">
        <v>1719730</v>
      </c>
      <c r="AE5" s="197">
        <f t="shared" si="9"/>
        <v>3540831</v>
      </c>
      <c r="AF5">
        <v>1792603</v>
      </c>
      <c r="AG5">
        <v>1692834</v>
      </c>
      <c r="AH5" s="197">
        <f t="shared" si="10"/>
        <v>3485437</v>
      </c>
      <c r="AI5">
        <v>1763276</v>
      </c>
      <c r="AJ5">
        <v>1664985</v>
      </c>
      <c r="AK5" s="197">
        <f t="shared" si="11"/>
        <v>3428261</v>
      </c>
      <c r="AL5">
        <v>1734336</v>
      </c>
      <c r="AM5">
        <v>1637275</v>
      </c>
      <c r="AN5" s="197">
        <f t="shared" si="12"/>
        <v>3371611</v>
      </c>
      <c r="AO5">
        <v>1706833</v>
      </c>
      <c r="AP5">
        <v>1610646</v>
      </c>
      <c r="AQ5" s="197">
        <f t="shared" si="13"/>
        <v>3317479</v>
      </c>
      <c r="AR5">
        <v>1682193</v>
      </c>
      <c r="AS5">
        <v>1587818</v>
      </c>
      <c r="AT5" s="197">
        <f t="shared" si="14"/>
        <v>3270011</v>
      </c>
      <c r="AU5">
        <v>1658950</v>
      </c>
      <c r="AV5">
        <v>1566051</v>
      </c>
      <c r="AW5" s="197">
        <f t="shared" si="15"/>
        <v>3225001</v>
      </c>
      <c r="AX5">
        <v>1636953</v>
      </c>
      <c r="AY5">
        <v>1545205</v>
      </c>
      <c r="AZ5" s="197">
        <f t="shared" si="16"/>
        <v>3182158</v>
      </c>
      <c r="BA5">
        <v>1615985</v>
      </c>
      <c r="BB5">
        <v>1525057</v>
      </c>
      <c r="BC5" s="197">
        <f t="shared" si="17"/>
        <v>3141042</v>
      </c>
      <c r="BD5">
        <v>1595996</v>
      </c>
      <c r="BE5">
        <v>1505541</v>
      </c>
      <c r="BF5" s="197">
        <f t="shared" si="18"/>
        <v>3101537</v>
      </c>
    </row>
    <row r="6" spans="1:58" x14ac:dyDescent="0.75">
      <c r="A6" s="65" t="s">
        <v>153</v>
      </c>
      <c r="B6">
        <v>2181963</v>
      </c>
      <c r="C6">
        <v>2070190</v>
      </c>
      <c r="D6" s="197">
        <f t="shared" si="0"/>
        <v>4252153</v>
      </c>
      <c r="E6">
        <v>2159321</v>
      </c>
      <c r="F6">
        <v>2046153</v>
      </c>
      <c r="G6" s="197">
        <f t="shared" si="1"/>
        <v>4205474</v>
      </c>
      <c r="H6">
        <v>2136676</v>
      </c>
      <c r="I6">
        <v>2022341</v>
      </c>
      <c r="J6" s="197">
        <f t="shared" si="2"/>
        <v>4159017</v>
      </c>
      <c r="K6">
        <v>2110868</v>
      </c>
      <c r="L6">
        <v>1996187</v>
      </c>
      <c r="M6" s="197">
        <f t="shared" si="3"/>
        <v>4107055</v>
      </c>
      <c r="N6">
        <v>2084628</v>
      </c>
      <c r="O6">
        <v>1971856</v>
      </c>
      <c r="P6" s="197">
        <f t="shared" si="4"/>
        <v>4056484</v>
      </c>
      <c r="Q6">
        <v>2056132</v>
      </c>
      <c r="R6">
        <v>1946128</v>
      </c>
      <c r="S6" s="197">
        <f t="shared" si="5"/>
        <v>4002260</v>
      </c>
      <c r="T6">
        <v>2026432</v>
      </c>
      <c r="U6">
        <v>1919382</v>
      </c>
      <c r="V6" s="197">
        <f t="shared" si="6"/>
        <v>3945814</v>
      </c>
      <c r="W6">
        <v>1997246</v>
      </c>
      <c r="X6">
        <v>1892539</v>
      </c>
      <c r="Y6" s="197">
        <f t="shared" si="7"/>
        <v>3889785</v>
      </c>
      <c r="Z6">
        <v>1969494</v>
      </c>
      <c r="AA6">
        <v>1866137</v>
      </c>
      <c r="AB6" s="197">
        <f t="shared" si="8"/>
        <v>3835631</v>
      </c>
      <c r="AC6">
        <v>1944284</v>
      </c>
      <c r="AD6">
        <v>1843031</v>
      </c>
      <c r="AE6" s="197">
        <f t="shared" si="9"/>
        <v>3787315</v>
      </c>
      <c r="AF6">
        <v>1920148</v>
      </c>
      <c r="AG6">
        <v>1820205</v>
      </c>
      <c r="AH6" s="197">
        <f t="shared" si="10"/>
        <v>3740353</v>
      </c>
      <c r="AI6">
        <v>1896347</v>
      </c>
      <c r="AJ6">
        <v>1796978</v>
      </c>
      <c r="AK6" s="197">
        <f t="shared" si="11"/>
        <v>3693325</v>
      </c>
      <c r="AL6">
        <v>1871512</v>
      </c>
      <c r="AM6">
        <v>1772338</v>
      </c>
      <c r="AN6" s="197">
        <f t="shared" si="12"/>
        <v>3643850</v>
      </c>
      <c r="AO6">
        <v>1844791</v>
      </c>
      <c r="AP6">
        <v>1745739</v>
      </c>
      <c r="AQ6" s="197">
        <f t="shared" si="13"/>
        <v>3590530</v>
      </c>
      <c r="AR6">
        <v>1818221</v>
      </c>
      <c r="AS6">
        <v>1720811</v>
      </c>
      <c r="AT6" s="197">
        <f t="shared" si="14"/>
        <v>3539032</v>
      </c>
      <c r="AU6">
        <v>1789919</v>
      </c>
      <c r="AV6">
        <v>1694130</v>
      </c>
      <c r="AW6" s="197">
        <f t="shared" si="15"/>
        <v>3484049</v>
      </c>
      <c r="AX6">
        <v>1760747</v>
      </c>
      <c r="AY6">
        <v>1666331</v>
      </c>
      <c r="AZ6" s="197">
        <f t="shared" si="16"/>
        <v>3427078</v>
      </c>
      <c r="BA6">
        <v>1732050</v>
      </c>
      <c r="BB6">
        <v>1638582</v>
      </c>
      <c r="BC6" s="197">
        <f t="shared" si="17"/>
        <v>3370632</v>
      </c>
      <c r="BD6">
        <v>1704687</v>
      </c>
      <c r="BE6">
        <v>1611718</v>
      </c>
      <c r="BF6" s="197">
        <f t="shared" si="18"/>
        <v>3316405</v>
      </c>
    </row>
    <row r="7" spans="1:58" x14ac:dyDescent="0.75">
      <c r="A7" s="65" t="s">
        <v>154</v>
      </c>
      <c r="B7">
        <v>2377171</v>
      </c>
      <c r="C7">
        <v>2279301</v>
      </c>
      <c r="D7" s="197">
        <f t="shared" si="0"/>
        <v>4656472</v>
      </c>
      <c r="E7">
        <v>2326906</v>
      </c>
      <c r="F7">
        <v>2229000</v>
      </c>
      <c r="G7" s="197">
        <f t="shared" si="1"/>
        <v>4555906</v>
      </c>
      <c r="H7">
        <v>2277556</v>
      </c>
      <c r="I7">
        <v>2179883</v>
      </c>
      <c r="J7" s="197">
        <f t="shared" si="2"/>
        <v>4457439</v>
      </c>
      <c r="K7">
        <v>2234732</v>
      </c>
      <c r="L7">
        <v>2136444</v>
      </c>
      <c r="M7" s="197">
        <f t="shared" si="3"/>
        <v>4371176</v>
      </c>
      <c r="N7">
        <v>2201056</v>
      </c>
      <c r="O7">
        <v>2101650</v>
      </c>
      <c r="P7" s="197">
        <f t="shared" si="4"/>
        <v>4302706</v>
      </c>
      <c r="Q7">
        <v>2174413</v>
      </c>
      <c r="R7">
        <v>2073324</v>
      </c>
      <c r="S7" s="197">
        <f t="shared" si="5"/>
        <v>4247737</v>
      </c>
      <c r="T7">
        <v>2152099</v>
      </c>
      <c r="U7">
        <v>2049291</v>
      </c>
      <c r="V7" s="197">
        <f t="shared" si="6"/>
        <v>4201390</v>
      </c>
      <c r="W7">
        <v>2129359</v>
      </c>
      <c r="X7">
        <v>2025527</v>
      </c>
      <c r="Y7" s="197">
        <f t="shared" si="7"/>
        <v>4154886</v>
      </c>
      <c r="Z7">
        <v>2103388</v>
      </c>
      <c r="AA7">
        <v>1999476</v>
      </c>
      <c r="AB7" s="197">
        <f t="shared" si="8"/>
        <v>4102864</v>
      </c>
      <c r="AC7">
        <v>2077739</v>
      </c>
      <c r="AD7">
        <v>1974956</v>
      </c>
      <c r="AE7" s="197">
        <f t="shared" si="9"/>
        <v>4052695</v>
      </c>
      <c r="AF7">
        <v>2050128</v>
      </c>
      <c r="AG7">
        <v>1949354</v>
      </c>
      <c r="AH7" s="197">
        <f t="shared" si="10"/>
        <v>3999482</v>
      </c>
      <c r="AI7">
        <v>2021179</v>
      </c>
      <c r="AJ7">
        <v>1922921</v>
      </c>
      <c r="AK7" s="197">
        <f t="shared" si="11"/>
        <v>3944100</v>
      </c>
      <c r="AL7">
        <v>1992319</v>
      </c>
      <c r="AM7">
        <v>1896364</v>
      </c>
      <c r="AN7" s="197">
        <f t="shared" si="12"/>
        <v>3888683</v>
      </c>
      <c r="AO7">
        <v>1964508</v>
      </c>
      <c r="AP7">
        <v>1870048</v>
      </c>
      <c r="AQ7" s="197">
        <f t="shared" si="13"/>
        <v>3834556</v>
      </c>
      <c r="AR7">
        <v>1940104</v>
      </c>
      <c r="AS7">
        <v>1847069</v>
      </c>
      <c r="AT7" s="197">
        <f t="shared" si="14"/>
        <v>3787173</v>
      </c>
      <c r="AU7">
        <v>1916727</v>
      </c>
      <c r="AV7">
        <v>1824397</v>
      </c>
      <c r="AW7" s="197">
        <f t="shared" si="15"/>
        <v>3741124</v>
      </c>
      <c r="AX7">
        <v>1893373</v>
      </c>
      <c r="AY7">
        <v>1801285</v>
      </c>
      <c r="AZ7" s="197">
        <f t="shared" si="16"/>
        <v>3694658</v>
      </c>
      <c r="BA7">
        <v>1868664</v>
      </c>
      <c r="BB7">
        <v>1776732</v>
      </c>
      <c r="BC7" s="197">
        <f t="shared" si="17"/>
        <v>3645396</v>
      </c>
      <c r="BD7">
        <v>1841904</v>
      </c>
      <c r="BE7">
        <v>1750174</v>
      </c>
      <c r="BF7" s="197">
        <f t="shared" si="18"/>
        <v>3592078</v>
      </c>
    </row>
    <row r="8" spans="1:58" x14ac:dyDescent="0.75">
      <c r="A8" s="65" t="s">
        <v>155</v>
      </c>
      <c r="B8">
        <v>2465338</v>
      </c>
      <c r="C8">
        <v>2415593</v>
      </c>
      <c r="D8" s="197">
        <f t="shared" si="0"/>
        <v>4880931</v>
      </c>
      <c r="E8">
        <v>2468270</v>
      </c>
      <c r="F8">
        <v>2407393</v>
      </c>
      <c r="G8" s="197">
        <f t="shared" si="1"/>
        <v>4875663</v>
      </c>
      <c r="H8">
        <v>2459877</v>
      </c>
      <c r="I8">
        <v>2389020</v>
      </c>
      <c r="J8" s="197">
        <f t="shared" si="2"/>
        <v>4848897</v>
      </c>
      <c r="K8">
        <v>2440325</v>
      </c>
      <c r="L8">
        <v>2362014</v>
      </c>
      <c r="M8" s="197">
        <f t="shared" si="3"/>
        <v>4802339</v>
      </c>
      <c r="N8">
        <v>2410655</v>
      </c>
      <c r="O8">
        <v>2327889</v>
      </c>
      <c r="P8" s="197">
        <f t="shared" si="4"/>
        <v>4738544</v>
      </c>
      <c r="Q8">
        <v>2368092</v>
      </c>
      <c r="R8">
        <v>2283295</v>
      </c>
      <c r="S8" s="197">
        <f t="shared" si="5"/>
        <v>4651387</v>
      </c>
      <c r="T8">
        <v>2318253</v>
      </c>
      <c r="U8">
        <v>2232963</v>
      </c>
      <c r="V8" s="197">
        <f t="shared" si="6"/>
        <v>4551216</v>
      </c>
      <c r="W8">
        <v>2269826</v>
      </c>
      <c r="X8">
        <v>2184049</v>
      </c>
      <c r="Y8" s="197">
        <f t="shared" si="7"/>
        <v>4453875</v>
      </c>
      <c r="Z8">
        <v>2228205</v>
      </c>
      <c r="AA8">
        <v>2141049</v>
      </c>
      <c r="AB8" s="197">
        <f t="shared" si="8"/>
        <v>4369254</v>
      </c>
      <c r="AC8">
        <v>2194184</v>
      </c>
      <c r="AD8">
        <v>2105893</v>
      </c>
      <c r="AE8" s="197">
        <f t="shared" si="9"/>
        <v>4300077</v>
      </c>
      <c r="AF8">
        <v>2167680</v>
      </c>
      <c r="AG8">
        <v>2077527</v>
      </c>
      <c r="AH8" s="197">
        <f t="shared" si="10"/>
        <v>4245207</v>
      </c>
      <c r="AI8">
        <v>2146029</v>
      </c>
      <c r="AJ8">
        <v>2053759</v>
      </c>
      <c r="AK8" s="197">
        <f t="shared" si="11"/>
        <v>4199788</v>
      </c>
      <c r="AL8">
        <v>2124274</v>
      </c>
      <c r="AM8">
        <v>2030392</v>
      </c>
      <c r="AN8" s="197">
        <f t="shared" si="12"/>
        <v>4154666</v>
      </c>
      <c r="AO8">
        <v>2099266</v>
      </c>
      <c r="AP8">
        <v>2004707</v>
      </c>
      <c r="AQ8" s="197">
        <f t="shared" si="13"/>
        <v>4103973</v>
      </c>
      <c r="AR8">
        <v>2073607</v>
      </c>
      <c r="AS8">
        <v>1980173</v>
      </c>
      <c r="AT8" s="197">
        <f t="shared" si="14"/>
        <v>4053780</v>
      </c>
      <c r="AU8">
        <v>2046160</v>
      </c>
      <c r="AV8">
        <v>1954581</v>
      </c>
      <c r="AW8" s="197">
        <f t="shared" si="15"/>
        <v>4000741</v>
      </c>
      <c r="AX8">
        <v>2017647</v>
      </c>
      <c r="AY8">
        <v>1928216</v>
      </c>
      <c r="AZ8" s="197">
        <f t="shared" si="16"/>
        <v>3945863</v>
      </c>
      <c r="BA8">
        <v>1989523</v>
      </c>
      <c r="BB8">
        <v>1901835</v>
      </c>
      <c r="BC8" s="197">
        <f t="shared" si="17"/>
        <v>3891358</v>
      </c>
      <c r="BD8">
        <v>1962567</v>
      </c>
      <c r="BE8">
        <v>1875807</v>
      </c>
      <c r="BF8" s="197">
        <f t="shared" si="18"/>
        <v>3838374</v>
      </c>
    </row>
    <row r="9" spans="1:58" x14ac:dyDescent="0.75">
      <c r="A9" s="65" t="s">
        <v>156</v>
      </c>
      <c r="B9">
        <v>2284262</v>
      </c>
      <c r="C9">
        <v>2283815</v>
      </c>
      <c r="D9" s="197">
        <f t="shared" si="0"/>
        <v>4568077</v>
      </c>
      <c r="E9">
        <v>2332148</v>
      </c>
      <c r="F9">
        <v>2328151</v>
      </c>
      <c r="G9" s="197">
        <f t="shared" si="1"/>
        <v>4660299</v>
      </c>
      <c r="H9">
        <v>2377761</v>
      </c>
      <c r="I9">
        <v>2368544</v>
      </c>
      <c r="J9" s="197">
        <f t="shared" si="2"/>
        <v>4746305</v>
      </c>
      <c r="K9">
        <v>2411975</v>
      </c>
      <c r="L9">
        <v>2395605</v>
      </c>
      <c r="M9" s="197">
        <f t="shared" si="3"/>
        <v>4807580</v>
      </c>
      <c r="N9">
        <v>2436327</v>
      </c>
      <c r="O9">
        <v>2412293</v>
      </c>
      <c r="P9" s="197">
        <f t="shared" si="4"/>
        <v>4848620</v>
      </c>
      <c r="Q9">
        <v>2450407</v>
      </c>
      <c r="R9">
        <v>2416251</v>
      </c>
      <c r="S9" s="197">
        <f t="shared" si="5"/>
        <v>4866658</v>
      </c>
      <c r="T9">
        <v>2453430</v>
      </c>
      <c r="U9">
        <v>2407962</v>
      </c>
      <c r="V9" s="197">
        <f t="shared" si="6"/>
        <v>4861392</v>
      </c>
      <c r="W9">
        <v>2445502</v>
      </c>
      <c r="X9">
        <v>2389598</v>
      </c>
      <c r="Y9" s="197">
        <f t="shared" si="7"/>
        <v>4835100</v>
      </c>
      <c r="Z9">
        <v>2426955</v>
      </c>
      <c r="AA9">
        <v>2362825</v>
      </c>
      <c r="AB9" s="197">
        <f t="shared" si="8"/>
        <v>4789780</v>
      </c>
      <c r="AC9">
        <v>2397293</v>
      </c>
      <c r="AD9">
        <v>2328635</v>
      </c>
      <c r="AE9" s="197">
        <f t="shared" si="9"/>
        <v>4725928</v>
      </c>
      <c r="AF9">
        <v>2355279</v>
      </c>
      <c r="AG9">
        <v>2284231</v>
      </c>
      <c r="AH9" s="197">
        <f t="shared" si="10"/>
        <v>4639510</v>
      </c>
      <c r="AI9">
        <v>2306400</v>
      </c>
      <c r="AJ9">
        <v>2234255</v>
      </c>
      <c r="AK9" s="197">
        <f t="shared" si="11"/>
        <v>4540655</v>
      </c>
      <c r="AL9">
        <v>2259072</v>
      </c>
      <c r="AM9">
        <v>2185679</v>
      </c>
      <c r="AN9" s="197">
        <f t="shared" si="12"/>
        <v>4444751</v>
      </c>
      <c r="AO9">
        <v>2218583</v>
      </c>
      <c r="AP9">
        <v>2142938</v>
      </c>
      <c r="AQ9" s="197">
        <f t="shared" si="13"/>
        <v>4361521</v>
      </c>
      <c r="AR9">
        <v>2185086</v>
      </c>
      <c r="AS9">
        <v>2108146</v>
      </c>
      <c r="AT9" s="197">
        <f t="shared" si="14"/>
        <v>4293232</v>
      </c>
      <c r="AU9">
        <v>2159046</v>
      </c>
      <c r="AV9">
        <v>2080005</v>
      </c>
      <c r="AW9" s="197">
        <f t="shared" si="15"/>
        <v>4239051</v>
      </c>
      <c r="AX9">
        <v>2137816</v>
      </c>
      <c r="AY9">
        <v>2056306</v>
      </c>
      <c r="AZ9" s="197">
        <f t="shared" si="16"/>
        <v>4194122</v>
      </c>
      <c r="BA9">
        <v>2116591</v>
      </c>
      <c r="BB9">
        <v>2032957</v>
      </c>
      <c r="BC9" s="197">
        <f t="shared" si="17"/>
        <v>4149548</v>
      </c>
      <c r="BD9">
        <v>2092375</v>
      </c>
      <c r="BE9">
        <v>2007377</v>
      </c>
      <c r="BF9" s="197">
        <f t="shared" si="18"/>
        <v>4099752</v>
      </c>
    </row>
    <row r="10" spans="1:58" x14ac:dyDescent="0.75">
      <c r="A10" s="65" t="s">
        <v>72</v>
      </c>
      <c r="B10">
        <v>2266751</v>
      </c>
      <c r="C10">
        <v>2296292</v>
      </c>
      <c r="D10" s="197">
        <f t="shared" si="0"/>
        <v>4563043</v>
      </c>
      <c r="E10">
        <v>2229152</v>
      </c>
      <c r="F10">
        <v>2257190</v>
      </c>
      <c r="G10" s="197">
        <f t="shared" si="1"/>
        <v>4486342</v>
      </c>
      <c r="H10">
        <v>2207542</v>
      </c>
      <c r="I10">
        <v>2234045</v>
      </c>
      <c r="J10" s="197">
        <f t="shared" si="2"/>
        <v>4441587</v>
      </c>
      <c r="K10">
        <v>2205957</v>
      </c>
      <c r="L10">
        <v>2229642</v>
      </c>
      <c r="M10" s="197">
        <f t="shared" si="3"/>
        <v>4435599</v>
      </c>
      <c r="N10">
        <v>2223029</v>
      </c>
      <c r="O10">
        <v>2244903</v>
      </c>
      <c r="P10" s="197">
        <f t="shared" si="4"/>
        <v>4467932</v>
      </c>
      <c r="Q10">
        <v>2259531</v>
      </c>
      <c r="R10">
        <v>2279086</v>
      </c>
      <c r="S10" s="197">
        <f t="shared" si="5"/>
        <v>4538617</v>
      </c>
      <c r="T10">
        <v>2307016</v>
      </c>
      <c r="U10">
        <v>2323190</v>
      </c>
      <c r="V10" s="197">
        <f t="shared" si="6"/>
        <v>4630206</v>
      </c>
      <c r="W10">
        <v>2352315</v>
      </c>
      <c r="X10">
        <v>2363291</v>
      </c>
      <c r="Y10" s="197">
        <f t="shared" si="7"/>
        <v>4715606</v>
      </c>
      <c r="Z10">
        <v>2386678</v>
      </c>
      <c r="AA10">
        <v>2390205</v>
      </c>
      <c r="AB10" s="197">
        <f t="shared" si="8"/>
        <v>4776883</v>
      </c>
      <c r="AC10">
        <v>2410955</v>
      </c>
      <c r="AD10">
        <v>2406853</v>
      </c>
      <c r="AE10" s="197">
        <f t="shared" si="9"/>
        <v>4817808</v>
      </c>
      <c r="AF10">
        <v>2425412</v>
      </c>
      <c r="AG10">
        <v>2411040</v>
      </c>
      <c r="AH10" s="197">
        <f t="shared" si="10"/>
        <v>4836452</v>
      </c>
      <c r="AI10">
        <v>2429213</v>
      </c>
      <c r="AJ10">
        <v>2403127</v>
      </c>
      <c r="AK10" s="197">
        <f t="shared" si="11"/>
        <v>4832340</v>
      </c>
      <c r="AL10">
        <v>2422189</v>
      </c>
      <c r="AM10">
        <v>2385052</v>
      </c>
      <c r="AN10" s="197">
        <f t="shared" si="12"/>
        <v>4807241</v>
      </c>
      <c r="AO10">
        <v>2404532</v>
      </c>
      <c r="AP10">
        <v>2358375</v>
      </c>
      <c r="AQ10" s="197">
        <f t="shared" si="13"/>
        <v>4762907</v>
      </c>
      <c r="AR10">
        <v>2375882</v>
      </c>
      <c r="AS10">
        <v>2324798</v>
      </c>
      <c r="AT10" s="197">
        <f t="shared" si="14"/>
        <v>4700680</v>
      </c>
      <c r="AU10">
        <v>2334865</v>
      </c>
      <c r="AV10">
        <v>2280871</v>
      </c>
      <c r="AW10" s="197">
        <f t="shared" si="15"/>
        <v>4615736</v>
      </c>
      <c r="AX10">
        <v>2286977</v>
      </c>
      <c r="AY10">
        <v>2231175</v>
      </c>
      <c r="AZ10" s="197">
        <f t="shared" si="16"/>
        <v>4518152</v>
      </c>
      <c r="BA10">
        <v>2240667</v>
      </c>
      <c r="BB10">
        <v>2182743</v>
      </c>
      <c r="BC10" s="197">
        <f t="shared" si="17"/>
        <v>4423410</v>
      </c>
      <c r="BD10">
        <v>2201235</v>
      </c>
      <c r="BE10">
        <v>2140103</v>
      </c>
      <c r="BF10" s="197">
        <f t="shared" si="18"/>
        <v>4341338</v>
      </c>
    </row>
    <row r="11" spans="1:58" x14ac:dyDescent="0.75">
      <c r="A11" s="65" t="s">
        <v>73</v>
      </c>
      <c r="B11">
        <v>2476728</v>
      </c>
      <c r="C11">
        <v>2593037</v>
      </c>
      <c r="D11" s="197">
        <f t="shared" si="0"/>
        <v>5069765</v>
      </c>
      <c r="E11">
        <v>2421602</v>
      </c>
      <c r="F11">
        <v>2520421</v>
      </c>
      <c r="G11" s="197">
        <f t="shared" si="1"/>
        <v>4942023</v>
      </c>
      <c r="H11">
        <v>2367732</v>
      </c>
      <c r="I11">
        <v>2450803</v>
      </c>
      <c r="J11" s="197">
        <f t="shared" si="2"/>
        <v>4818535</v>
      </c>
      <c r="K11">
        <v>2317490</v>
      </c>
      <c r="L11">
        <v>2387916</v>
      </c>
      <c r="M11" s="197">
        <f t="shared" si="3"/>
        <v>4705406</v>
      </c>
      <c r="N11">
        <v>2271070</v>
      </c>
      <c r="O11">
        <v>2333343</v>
      </c>
      <c r="P11" s="197">
        <f t="shared" si="4"/>
        <v>4604413</v>
      </c>
      <c r="Q11">
        <v>2226962</v>
      </c>
      <c r="R11">
        <v>2284563</v>
      </c>
      <c r="S11" s="197">
        <f t="shared" si="5"/>
        <v>4511525</v>
      </c>
      <c r="T11">
        <v>2190562</v>
      </c>
      <c r="U11">
        <v>2245763</v>
      </c>
      <c r="V11" s="197">
        <f t="shared" si="6"/>
        <v>4436325</v>
      </c>
      <c r="W11">
        <v>2169770</v>
      </c>
      <c r="X11">
        <v>2222800</v>
      </c>
      <c r="Y11" s="197">
        <f t="shared" si="7"/>
        <v>4392570</v>
      </c>
      <c r="Z11">
        <v>2168800</v>
      </c>
      <c r="AA11">
        <v>2218540</v>
      </c>
      <c r="AB11" s="197">
        <f t="shared" si="8"/>
        <v>4387340</v>
      </c>
      <c r="AC11">
        <v>2186494</v>
      </c>
      <c r="AD11">
        <v>2233840</v>
      </c>
      <c r="AE11" s="197">
        <f t="shared" si="9"/>
        <v>4420334</v>
      </c>
      <c r="AF11">
        <v>2223384</v>
      </c>
      <c r="AG11">
        <v>2268128</v>
      </c>
      <c r="AH11" s="197">
        <f t="shared" si="10"/>
        <v>4491512</v>
      </c>
      <c r="AI11">
        <v>2270996</v>
      </c>
      <c r="AJ11">
        <v>2312351</v>
      </c>
      <c r="AK11" s="197">
        <f t="shared" si="11"/>
        <v>4583347</v>
      </c>
      <c r="AL11">
        <v>2316207</v>
      </c>
      <c r="AM11">
        <v>2352464</v>
      </c>
      <c r="AN11" s="197">
        <f t="shared" si="12"/>
        <v>4668671</v>
      </c>
      <c r="AO11">
        <v>2350427</v>
      </c>
      <c r="AP11">
        <v>2379224</v>
      </c>
      <c r="AQ11" s="197">
        <f t="shared" si="13"/>
        <v>4729651</v>
      </c>
      <c r="AR11">
        <v>2375481</v>
      </c>
      <c r="AS11">
        <v>2396261</v>
      </c>
      <c r="AT11" s="197">
        <f t="shared" si="14"/>
        <v>4771742</v>
      </c>
      <c r="AU11">
        <v>2390767</v>
      </c>
      <c r="AV11">
        <v>2400811</v>
      </c>
      <c r="AW11" s="197">
        <f t="shared" si="15"/>
        <v>4791578</v>
      </c>
      <c r="AX11">
        <v>2395336</v>
      </c>
      <c r="AY11">
        <v>2393156</v>
      </c>
      <c r="AZ11" s="197">
        <f t="shared" si="16"/>
        <v>4788492</v>
      </c>
      <c r="BA11">
        <v>2389008</v>
      </c>
      <c r="BB11">
        <v>2375251</v>
      </c>
      <c r="BC11" s="197">
        <f t="shared" si="17"/>
        <v>4764259</v>
      </c>
      <c r="BD11">
        <v>2372072</v>
      </c>
      <c r="BE11">
        <v>2348696</v>
      </c>
      <c r="BF11" s="197">
        <f t="shared" si="18"/>
        <v>4720768</v>
      </c>
    </row>
    <row r="12" spans="1:58" x14ac:dyDescent="0.75">
      <c r="A12" s="65" t="s">
        <v>74</v>
      </c>
      <c r="B12">
        <v>2623972</v>
      </c>
      <c r="C12">
        <v>2855018</v>
      </c>
      <c r="D12" s="197">
        <f t="shared" si="0"/>
        <v>5478990</v>
      </c>
      <c r="E12">
        <v>2592909</v>
      </c>
      <c r="F12">
        <v>2812370</v>
      </c>
      <c r="G12" s="197">
        <f t="shared" si="1"/>
        <v>5405279</v>
      </c>
      <c r="H12">
        <v>2556712</v>
      </c>
      <c r="I12">
        <v>2762189</v>
      </c>
      <c r="J12" s="197">
        <f t="shared" si="2"/>
        <v>5318901</v>
      </c>
      <c r="K12">
        <v>2514180</v>
      </c>
      <c r="L12">
        <v>2703696</v>
      </c>
      <c r="M12" s="197">
        <f t="shared" si="3"/>
        <v>5217876</v>
      </c>
      <c r="N12">
        <v>2467199</v>
      </c>
      <c r="O12">
        <v>2640086</v>
      </c>
      <c r="P12" s="197">
        <f t="shared" si="4"/>
        <v>5107285</v>
      </c>
      <c r="Q12">
        <v>2416213</v>
      </c>
      <c r="R12">
        <v>2570564</v>
      </c>
      <c r="S12" s="197">
        <f t="shared" si="5"/>
        <v>4986777</v>
      </c>
      <c r="T12">
        <v>2363372</v>
      </c>
      <c r="U12">
        <v>2498830</v>
      </c>
      <c r="V12" s="197">
        <f t="shared" si="6"/>
        <v>4862202</v>
      </c>
      <c r="W12">
        <v>2311704</v>
      </c>
      <c r="X12">
        <v>2430110</v>
      </c>
      <c r="Y12" s="197">
        <f t="shared" si="7"/>
        <v>4741814</v>
      </c>
      <c r="Z12">
        <v>2263599</v>
      </c>
      <c r="AA12">
        <v>2368135</v>
      </c>
      <c r="AB12" s="197">
        <f t="shared" si="8"/>
        <v>4631734</v>
      </c>
      <c r="AC12">
        <v>2219069</v>
      </c>
      <c r="AD12">
        <v>2314154</v>
      </c>
      <c r="AE12" s="197">
        <f t="shared" si="9"/>
        <v>4533223</v>
      </c>
      <c r="AF12">
        <v>2177003</v>
      </c>
      <c r="AG12">
        <v>2266106</v>
      </c>
      <c r="AH12" s="197">
        <f t="shared" si="10"/>
        <v>4443109</v>
      </c>
      <c r="AI12">
        <v>2142591</v>
      </c>
      <c r="AJ12">
        <v>2228091</v>
      </c>
      <c r="AK12" s="197">
        <f t="shared" si="11"/>
        <v>4370682</v>
      </c>
      <c r="AL12">
        <v>2123380</v>
      </c>
      <c r="AM12">
        <v>2205749</v>
      </c>
      <c r="AN12" s="197">
        <f t="shared" si="12"/>
        <v>4329129</v>
      </c>
      <c r="AO12">
        <v>2123361</v>
      </c>
      <c r="AP12">
        <v>2201786</v>
      </c>
      <c r="AQ12" s="197">
        <f t="shared" si="13"/>
        <v>4325147</v>
      </c>
      <c r="AR12">
        <v>2141888</v>
      </c>
      <c r="AS12">
        <v>2217489</v>
      </c>
      <c r="AT12" s="197">
        <f t="shared" si="14"/>
        <v>4359377</v>
      </c>
      <c r="AU12">
        <v>2179103</v>
      </c>
      <c r="AV12">
        <v>2251918</v>
      </c>
      <c r="AW12" s="197">
        <f t="shared" si="15"/>
        <v>4431021</v>
      </c>
      <c r="AX12">
        <v>2226655</v>
      </c>
      <c r="AY12">
        <v>2296046</v>
      </c>
      <c r="AZ12" s="197">
        <f t="shared" si="16"/>
        <v>4522701</v>
      </c>
      <c r="BA12">
        <v>2271747</v>
      </c>
      <c r="BB12">
        <v>2335989</v>
      </c>
      <c r="BC12" s="197">
        <f t="shared" si="17"/>
        <v>4607736</v>
      </c>
      <c r="BD12">
        <v>2306013</v>
      </c>
      <c r="BE12">
        <v>2362617</v>
      </c>
      <c r="BF12" s="197">
        <f t="shared" si="18"/>
        <v>4668630</v>
      </c>
    </row>
    <row r="13" spans="1:58" x14ac:dyDescent="0.75">
      <c r="A13" s="65" t="s">
        <v>75</v>
      </c>
      <c r="B13">
        <v>2650573</v>
      </c>
      <c r="C13">
        <v>2948117</v>
      </c>
      <c r="D13" s="197">
        <f t="shared" si="0"/>
        <v>5598690</v>
      </c>
      <c r="E13">
        <v>2634374</v>
      </c>
      <c r="F13">
        <v>2934431</v>
      </c>
      <c r="G13" s="197">
        <f t="shared" si="1"/>
        <v>5568805</v>
      </c>
      <c r="H13">
        <v>2613937</v>
      </c>
      <c r="I13">
        <v>2912857</v>
      </c>
      <c r="J13" s="197">
        <f t="shared" si="2"/>
        <v>5526794</v>
      </c>
      <c r="K13">
        <v>2591341</v>
      </c>
      <c r="L13">
        <v>2885597</v>
      </c>
      <c r="M13" s="197">
        <f t="shared" si="3"/>
        <v>5476938</v>
      </c>
      <c r="N13">
        <v>2566442</v>
      </c>
      <c r="O13">
        <v>2854125</v>
      </c>
      <c r="P13" s="197">
        <f t="shared" si="4"/>
        <v>5420567</v>
      </c>
      <c r="Q13">
        <v>2540257</v>
      </c>
      <c r="R13">
        <v>2818120</v>
      </c>
      <c r="S13" s="197">
        <f t="shared" si="5"/>
        <v>5358377</v>
      </c>
      <c r="T13">
        <v>2511413</v>
      </c>
      <c r="U13">
        <v>2776467</v>
      </c>
      <c r="V13" s="197">
        <f t="shared" si="6"/>
        <v>5287880</v>
      </c>
      <c r="W13">
        <v>2477630</v>
      </c>
      <c r="X13">
        <v>2727258</v>
      </c>
      <c r="Y13" s="197">
        <f t="shared" si="7"/>
        <v>5204888</v>
      </c>
      <c r="Z13">
        <v>2437880</v>
      </c>
      <c r="AA13">
        <v>2669917</v>
      </c>
      <c r="AB13" s="197">
        <f t="shared" si="8"/>
        <v>5107797</v>
      </c>
      <c r="AC13">
        <v>2393156</v>
      </c>
      <c r="AD13">
        <v>2607339</v>
      </c>
      <c r="AE13" s="197">
        <f t="shared" si="9"/>
        <v>5000495</v>
      </c>
      <c r="AF13">
        <v>2344997</v>
      </c>
      <c r="AG13">
        <v>2539304</v>
      </c>
      <c r="AH13" s="197">
        <f t="shared" si="10"/>
        <v>4884301</v>
      </c>
      <c r="AI13">
        <v>2295267</v>
      </c>
      <c r="AJ13">
        <v>2469171</v>
      </c>
      <c r="AK13" s="197">
        <f t="shared" si="11"/>
        <v>4764438</v>
      </c>
      <c r="AL13">
        <v>2246598</v>
      </c>
      <c r="AM13">
        <v>2401827</v>
      </c>
      <c r="AN13" s="197">
        <f t="shared" si="12"/>
        <v>4648425</v>
      </c>
      <c r="AO13">
        <v>2201178</v>
      </c>
      <c r="AP13">
        <v>2340905</v>
      </c>
      <c r="AQ13" s="197">
        <f t="shared" si="13"/>
        <v>4542083</v>
      </c>
      <c r="AR13">
        <v>2159023</v>
      </c>
      <c r="AS13">
        <v>2288194</v>
      </c>
      <c r="AT13" s="197">
        <f t="shared" si="14"/>
        <v>4447217</v>
      </c>
      <c r="AU13">
        <v>2119229</v>
      </c>
      <c r="AV13">
        <v>2241286</v>
      </c>
      <c r="AW13" s="197">
        <f t="shared" si="15"/>
        <v>4360515</v>
      </c>
      <c r="AX13">
        <v>2086811</v>
      </c>
      <c r="AY13">
        <v>2204070</v>
      </c>
      <c r="AZ13" s="197">
        <f t="shared" si="16"/>
        <v>4290881</v>
      </c>
      <c r="BA13">
        <v>2069235</v>
      </c>
      <c r="BB13">
        <v>2182204</v>
      </c>
      <c r="BC13" s="197">
        <f t="shared" si="17"/>
        <v>4251439</v>
      </c>
      <c r="BD13">
        <v>2070453</v>
      </c>
      <c r="BE13">
        <v>2178506</v>
      </c>
      <c r="BF13" s="197">
        <f t="shared" si="18"/>
        <v>4248959</v>
      </c>
    </row>
    <row r="14" spans="1:58" x14ac:dyDescent="0.75">
      <c r="A14" s="65" t="s">
        <v>76</v>
      </c>
      <c r="B14">
        <v>2475278</v>
      </c>
      <c r="C14">
        <v>2774601</v>
      </c>
      <c r="D14" s="197">
        <f t="shared" si="0"/>
        <v>5249879</v>
      </c>
      <c r="E14">
        <v>2506609</v>
      </c>
      <c r="F14">
        <v>2821826</v>
      </c>
      <c r="G14" s="197">
        <f t="shared" si="1"/>
        <v>5328435</v>
      </c>
      <c r="H14">
        <v>2530360</v>
      </c>
      <c r="I14">
        <v>2859610</v>
      </c>
      <c r="J14" s="197">
        <f t="shared" si="2"/>
        <v>5389970</v>
      </c>
      <c r="K14">
        <v>2543915</v>
      </c>
      <c r="L14">
        <v>2883617</v>
      </c>
      <c r="M14" s="197">
        <f t="shared" si="3"/>
        <v>5427532</v>
      </c>
      <c r="N14">
        <v>2546226</v>
      </c>
      <c r="O14">
        <v>2894110</v>
      </c>
      <c r="P14" s="197">
        <f t="shared" si="4"/>
        <v>5440336</v>
      </c>
      <c r="Q14">
        <v>2539298</v>
      </c>
      <c r="R14">
        <v>2892017</v>
      </c>
      <c r="S14" s="197">
        <f t="shared" si="5"/>
        <v>5431315</v>
      </c>
      <c r="T14">
        <v>2525332</v>
      </c>
      <c r="U14">
        <v>2879263</v>
      </c>
      <c r="V14" s="197">
        <f t="shared" si="6"/>
        <v>5404595</v>
      </c>
      <c r="W14">
        <v>2507729</v>
      </c>
      <c r="X14">
        <v>2859231</v>
      </c>
      <c r="Y14" s="197">
        <f t="shared" si="7"/>
        <v>5366960</v>
      </c>
      <c r="Z14">
        <v>2488436</v>
      </c>
      <c r="AA14">
        <v>2833923</v>
      </c>
      <c r="AB14" s="197">
        <f t="shared" si="8"/>
        <v>5322359</v>
      </c>
      <c r="AC14">
        <v>2465430</v>
      </c>
      <c r="AD14">
        <v>2802902</v>
      </c>
      <c r="AE14" s="197">
        <f t="shared" si="9"/>
        <v>5268332</v>
      </c>
      <c r="AF14">
        <v>2441690</v>
      </c>
      <c r="AG14">
        <v>2767971</v>
      </c>
      <c r="AH14" s="197">
        <f t="shared" si="10"/>
        <v>5209661</v>
      </c>
      <c r="AI14">
        <v>2415850</v>
      </c>
      <c r="AJ14">
        <v>2727996</v>
      </c>
      <c r="AK14" s="197">
        <f t="shared" si="11"/>
        <v>5143846</v>
      </c>
      <c r="AL14">
        <v>2385430</v>
      </c>
      <c r="AM14">
        <v>2680831</v>
      </c>
      <c r="AN14" s="197">
        <f t="shared" si="12"/>
        <v>5066261</v>
      </c>
      <c r="AO14">
        <v>2349202</v>
      </c>
      <c r="AP14">
        <v>2625591</v>
      </c>
      <c r="AQ14" s="197">
        <f t="shared" si="13"/>
        <v>4974793</v>
      </c>
      <c r="AR14">
        <v>2307279</v>
      </c>
      <c r="AS14">
        <v>2564394</v>
      </c>
      <c r="AT14" s="197">
        <f t="shared" si="14"/>
        <v>4871673</v>
      </c>
      <c r="AU14">
        <v>2262147</v>
      </c>
      <c r="AV14">
        <v>2497925</v>
      </c>
      <c r="AW14" s="197">
        <f t="shared" si="15"/>
        <v>4760072</v>
      </c>
      <c r="AX14">
        <v>2215652</v>
      </c>
      <c r="AY14">
        <v>2429521</v>
      </c>
      <c r="AZ14" s="197">
        <f t="shared" si="16"/>
        <v>4645173</v>
      </c>
      <c r="BA14">
        <v>2170356</v>
      </c>
      <c r="BB14">
        <v>2364046</v>
      </c>
      <c r="BC14" s="197">
        <f t="shared" si="17"/>
        <v>4534402</v>
      </c>
      <c r="BD14">
        <v>2128283</v>
      </c>
      <c r="BE14">
        <v>2304983</v>
      </c>
      <c r="BF14" s="197">
        <f t="shared" si="18"/>
        <v>4433266</v>
      </c>
    </row>
    <row r="15" spans="1:58" x14ac:dyDescent="0.75">
      <c r="A15" s="65" t="s">
        <v>77</v>
      </c>
      <c r="B15">
        <v>2145804</v>
      </c>
      <c r="C15">
        <v>2453139</v>
      </c>
      <c r="D15" s="197">
        <f t="shared" si="0"/>
        <v>4598943</v>
      </c>
      <c r="E15">
        <v>2187597</v>
      </c>
      <c r="F15">
        <v>2501290</v>
      </c>
      <c r="G15" s="197">
        <f t="shared" si="1"/>
        <v>4688887</v>
      </c>
      <c r="H15">
        <v>2226867</v>
      </c>
      <c r="I15">
        <v>2548137</v>
      </c>
      <c r="J15" s="197">
        <f t="shared" si="2"/>
        <v>4775004</v>
      </c>
      <c r="K15">
        <v>2266021</v>
      </c>
      <c r="L15">
        <v>2597399</v>
      </c>
      <c r="M15" s="197">
        <f t="shared" si="3"/>
        <v>4863420</v>
      </c>
      <c r="N15">
        <v>2301263</v>
      </c>
      <c r="O15">
        <v>2645211</v>
      </c>
      <c r="P15" s="197">
        <f t="shared" si="4"/>
        <v>4946474</v>
      </c>
      <c r="Q15">
        <v>2335986</v>
      </c>
      <c r="R15">
        <v>2694703</v>
      </c>
      <c r="S15" s="197">
        <f t="shared" si="5"/>
        <v>5030689</v>
      </c>
      <c r="T15">
        <v>2367502</v>
      </c>
      <c r="U15">
        <v>2741617</v>
      </c>
      <c r="V15" s="197">
        <f t="shared" si="6"/>
        <v>5109119</v>
      </c>
      <c r="W15">
        <v>2391939</v>
      </c>
      <c r="X15">
        <v>2779491</v>
      </c>
      <c r="Y15" s="197">
        <f t="shared" si="7"/>
        <v>5171430</v>
      </c>
      <c r="Z15">
        <v>2407134</v>
      </c>
      <c r="AA15">
        <v>2804339</v>
      </c>
      <c r="AB15" s="197">
        <f t="shared" si="8"/>
        <v>5211473</v>
      </c>
      <c r="AC15">
        <v>2410605</v>
      </c>
      <c r="AD15">
        <v>2814750</v>
      </c>
      <c r="AE15" s="197">
        <f t="shared" si="9"/>
        <v>5225355</v>
      </c>
      <c r="AF15">
        <v>2406082</v>
      </c>
      <c r="AG15">
        <v>2813675</v>
      </c>
      <c r="AH15" s="197">
        <f t="shared" si="10"/>
        <v>5219757</v>
      </c>
      <c r="AI15">
        <v>2395281</v>
      </c>
      <c r="AJ15">
        <v>2802721</v>
      </c>
      <c r="AK15" s="197">
        <f t="shared" si="11"/>
        <v>5198002</v>
      </c>
      <c r="AL15">
        <v>2381069</v>
      </c>
      <c r="AM15">
        <v>2784792</v>
      </c>
      <c r="AN15" s="197">
        <f t="shared" si="12"/>
        <v>5165861</v>
      </c>
      <c r="AO15">
        <v>2365205</v>
      </c>
      <c r="AP15">
        <v>2761662</v>
      </c>
      <c r="AQ15" s="197">
        <f t="shared" si="13"/>
        <v>5126867</v>
      </c>
      <c r="AR15">
        <v>2345130</v>
      </c>
      <c r="AS15">
        <v>2732212</v>
      </c>
      <c r="AT15" s="197">
        <f t="shared" si="14"/>
        <v>5077342</v>
      </c>
      <c r="AU15">
        <v>2324610</v>
      </c>
      <c r="AV15">
        <v>2699195</v>
      </c>
      <c r="AW15" s="197">
        <f t="shared" si="15"/>
        <v>5023805</v>
      </c>
      <c r="AX15">
        <v>2302045</v>
      </c>
      <c r="AY15">
        <v>2661268</v>
      </c>
      <c r="AZ15" s="197">
        <f t="shared" si="16"/>
        <v>4963313</v>
      </c>
      <c r="BA15">
        <v>2275049</v>
      </c>
      <c r="BB15">
        <v>2616313</v>
      </c>
      <c r="BC15" s="197">
        <f t="shared" si="17"/>
        <v>4891362</v>
      </c>
      <c r="BD15">
        <v>2242588</v>
      </c>
      <c r="BE15">
        <v>2563568</v>
      </c>
      <c r="BF15" s="197">
        <f t="shared" si="18"/>
        <v>4806156</v>
      </c>
    </row>
    <row r="16" spans="1:58" x14ac:dyDescent="0.75">
      <c r="A16" s="65" t="s">
        <v>157</v>
      </c>
      <c r="B16">
        <v>1651388</v>
      </c>
      <c r="C16">
        <v>1951570</v>
      </c>
      <c r="D16" s="197">
        <f t="shared" si="0"/>
        <v>3602958</v>
      </c>
      <c r="E16">
        <v>1733136</v>
      </c>
      <c r="F16">
        <v>2049897</v>
      </c>
      <c r="G16" s="197">
        <f t="shared" si="1"/>
        <v>3783033</v>
      </c>
      <c r="H16">
        <v>1809736</v>
      </c>
      <c r="I16">
        <v>2141910</v>
      </c>
      <c r="J16" s="197">
        <f t="shared" si="2"/>
        <v>3951646</v>
      </c>
      <c r="K16">
        <v>1877890</v>
      </c>
      <c r="L16">
        <v>2223096</v>
      </c>
      <c r="M16" s="197">
        <f t="shared" si="3"/>
        <v>4100986</v>
      </c>
      <c r="N16">
        <v>1932526</v>
      </c>
      <c r="O16">
        <v>2288682</v>
      </c>
      <c r="P16" s="197">
        <f t="shared" si="4"/>
        <v>4221208</v>
      </c>
      <c r="Q16">
        <v>1979065</v>
      </c>
      <c r="R16">
        <v>2343416</v>
      </c>
      <c r="S16" s="197">
        <f t="shared" si="5"/>
        <v>4322481</v>
      </c>
      <c r="T16">
        <v>2019943</v>
      </c>
      <c r="U16">
        <v>2391008</v>
      </c>
      <c r="V16" s="197">
        <f t="shared" si="6"/>
        <v>4410951</v>
      </c>
      <c r="W16">
        <v>2059310</v>
      </c>
      <c r="X16">
        <v>2437974</v>
      </c>
      <c r="Y16" s="197">
        <f t="shared" si="7"/>
        <v>4497284</v>
      </c>
      <c r="Z16">
        <v>2099308</v>
      </c>
      <c r="AA16">
        <v>2487862</v>
      </c>
      <c r="AB16" s="197">
        <f t="shared" si="8"/>
        <v>4587170</v>
      </c>
      <c r="AC16">
        <v>2132939</v>
      </c>
      <c r="AD16">
        <v>2533961</v>
      </c>
      <c r="AE16" s="197">
        <f t="shared" si="9"/>
        <v>4666900</v>
      </c>
      <c r="AF16">
        <v>2167215</v>
      </c>
      <c r="AG16">
        <v>2582756</v>
      </c>
      <c r="AH16" s="197">
        <f t="shared" si="10"/>
        <v>4749971</v>
      </c>
      <c r="AI16">
        <v>2199266</v>
      </c>
      <c r="AJ16">
        <v>2629640</v>
      </c>
      <c r="AK16" s="197">
        <f t="shared" si="11"/>
        <v>4828906</v>
      </c>
      <c r="AL16">
        <v>2225218</v>
      </c>
      <c r="AM16">
        <v>2668115</v>
      </c>
      <c r="AN16" s="197">
        <f t="shared" si="12"/>
        <v>4893333</v>
      </c>
      <c r="AO16">
        <v>2242939</v>
      </c>
      <c r="AP16">
        <v>2694320</v>
      </c>
      <c r="AQ16" s="197">
        <f t="shared" si="13"/>
        <v>4937259</v>
      </c>
      <c r="AR16">
        <v>2247285</v>
      </c>
      <c r="AS16">
        <v>2704654</v>
      </c>
      <c r="AT16" s="197">
        <f t="shared" si="14"/>
        <v>4951939</v>
      </c>
      <c r="AU16">
        <v>2245071</v>
      </c>
      <c r="AV16">
        <v>2704865</v>
      </c>
      <c r="AW16" s="197">
        <f t="shared" si="15"/>
        <v>4949936</v>
      </c>
      <c r="AX16">
        <v>2237611</v>
      </c>
      <c r="AY16">
        <v>2696033</v>
      </c>
      <c r="AZ16" s="197">
        <f t="shared" si="16"/>
        <v>4933644</v>
      </c>
      <c r="BA16">
        <v>2227512</v>
      </c>
      <c r="BB16">
        <v>2680814</v>
      </c>
      <c r="BC16" s="197">
        <f t="shared" si="17"/>
        <v>4908326</v>
      </c>
      <c r="BD16">
        <v>2216346</v>
      </c>
      <c r="BE16">
        <v>2660917</v>
      </c>
      <c r="BF16" s="197">
        <f t="shared" si="18"/>
        <v>4877263</v>
      </c>
    </row>
    <row r="17" spans="1:58" x14ac:dyDescent="0.75">
      <c r="A17" s="65" t="s">
        <v>158</v>
      </c>
      <c r="B17">
        <v>1119329</v>
      </c>
      <c r="C17">
        <v>1396896</v>
      </c>
      <c r="D17" s="197">
        <f t="shared" si="0"/>
        <v>2516225</v>
      </c>
      <c r="E17">
        <v>1182314</v>
      </c>
      <c r="F17">
        <v>1470506</v>
      </c>
      <c r="G17" s="197">
        <f t="shared" si="1"/>
        <v>2652820</v>
      </c>
      <c r="H17">
        <v>1250914</v>
      </c>
      <c r="I17">
        <v>1551209</v>
      </c>
      <c r="J17" s="197">
        <f t="shared" si="2"/>
        <v>2802123</v>
      </c>
      <c r="K17">
        <v>1324083</v>
      </c>
      <c r="L17">
        <v>1638504</v>
      </c>
      <c r="M17" s="197">
        <f t="shared" si="3"/>
        <v>2962587</v>
      </c>
      <c r="N17">
        <v>1392984</v>
      </c>
      <c r="O17">
        <v>1722504</v>
      </c>
      <c r="P17" s="197">
        <f t="shared" si="4"/>
        <v>3115488</v>
      </c>
      <c r="Q17">
        <v>1466516</v>
      </c>
      <c r="R17">
        <v>1813533</v>
      </c>
      <c r="S17" s="197">
        <f t="shared" si="5"/>
        <v>3280049</v>
      </c>
      <c r="T17">
        <v>1541568</v>
      </c>
      <c r="U17">
        <v>1906928</v>
      </c>
      <c r="V17" s="197">
        <f t="shared" si="6"/>
        <v>3448496</v>
      </c>
      <c r="W17">
        <v>1613307</v>
      </c>
      <c r="X17">
        <v>1995711</v>
      </c>
      <c r="Y17" s="197">
        <f t="shared" si="7"/>
        <v>3609018</v>
      </c>
      <c r="Z17">
        <v>1678563</v>
      </c>
      <c r="AA17">
        <v>2075396</v>
      </c>
      <c r="AB17" s="197">
        <f t="shared" si="8"/>
        <v>3753959</v>
      </c>
      <c r="AC17">
        <v>1727081</v>
      </c>
      <c r="AD17">
        <v>2135158</v>
      </c>
      <c r="AE17" s="197">
        <f t="shared" si="9"/>
        <v>3862239</v>
      </c>
      <c r="AF17">
        <v>1769777</v>
      </c>
      <c r="AG17">
        <v>2186514</v>
      </c>
      <c r="AH17" s="197">
        <f t="shared" si="10"/>
        <v>3956291</v>
      </c>
      <c r="AI17">
        <v>1809401</v>
      </c>
      <c r="AJ17">
        <v>2233311</v>
      </c>
      <c r="AK17" s="197">
        <f t="shared" si="11"/>
        <v>4042712</v>
      </c>
      <c r="AL17">
        <v>1849423</v>
      </c>
      <c r="AM17">
        <v>2281330</v>
      </c>
      <c r="AN17" s="197">
        <f t="shared" si="12"/>
        <v>4130753</v>
      </c>
      <c r="AO17">
        <v>1891076</v>
      </c>
      <c r="AP17">
        <v>2333143</v>
      </c>
      <c r="AQ17" s="197">
        <f t="shared" si="13"/>
        <v>4224219</v>
      </c>
      <c r="AR17">
        <v>1922178</v>
      </c>
      <c r="AS17">
        <v>2376042</v>
      </c>
      <c r="AT17" s="197">
        <f t="shared" si="14"/>
        <v>4298220</v>
      </c>
      <c r="AU17">
        <v>1954735</v>
      </c>
      <c r="AV17">
        <v>2422652</v>
      </c>
      <c r="AW17" s="197">
        <f t="shared" si="15"/>
        <v>4377387</v>
      </c>
      <c r="AX17">
        <v>1986588</v>
      </c>
      <c r="AY17">
        <v>2468760</v>
      </c>
      <c r="AZ17" s="197">
        <f t="shared" si="16"/>
        <v>4455348</v>
      </c>
      <c r="BA17">
        <v>2014379</v>
      </c>
      <c r="BB17">
        <v>2508337</v>
      </c>
      <c r="BC17" s="197">
        <f t="shared" si="17"/>
        <v>4522716</v>
      </c>
      <c r="BD17">
        <v>2035895</v>
      </c>
      <c r="BE17">
        <v>2537547</v>
      </c>
      <c r="BF17" s="197">
        <f t="shared" si="18"/>
        <v>4573442</v>
      </c>
    </row>
    <row r="18" spans="1:58" x14ac:dyDescent="0.75">
      <c r="A18" s="65" t="s">
        <v>159</v>
      </c>
      <c r="B18">
        <v>728559</v>
      </c>
      <c r="C18">
        <v>967582</v>
      </c>
      <c r="D18" s="197">
        <f t="shared" si="0"/>
        <v>1696141</v>
      </c>
      <c r="E18">
        <v>757780</v>
      </c>
      <c r="F18">
        <v>1010881</v>
      </c>
      <c r="G18" s="197">
        <f t="shared" si="1"/>
        <v>1768661</v>
      </c>
      <c r="H18">
        <v>793518</v>
      </c>
      <c r="I18">
        <v>1061239</v>
      </c>
      <c r="J18" s="197">
        <f t="shared" si="2"/>
        <v>1854757</v>
      </c>
      <c r="K18">
        <v>836840</v>
      </c>
      <c r="L18">
        <v>1118815</v>
      </c>
      <c r="M18" s="197">
        <f t="shared" si="3"/>
        <v>1955655</v>
      </c>
      <c r="N18">
        <v>880548</v>
      </c>
      <c r="O18">
        <v>1173072</v>
      </c>
      <c r="P18" s="197">
        <f t="shared" si="4"/>
        <v>2053620</v>
      </c>
      <c r="Q18">
        <v>929401</v>
      </c>
      <c r="R18">
        <v>1233219</v>
      </c>
      <c r="S18" s="197">
        <f t="shared" si="5"/>
        <v>2162620</v>
      </c>
      <c r="T18">
        <v>983347</v>
      </c>
      <c r="U18">
        <v>1299850</v>
      </c>
      <c r="V18" s="197">
        <f t="shared" si="6"/>
        <v>2283197</v>
      </c>
      <c r="W18">
        <v>1042448</v>
      </c>
      <c r="X18">
        <v>1373852</v>
      </c>
      <c r="Y18" s="197">
        <f t="shared" si="7"/>
        <v>2416300</v>
      </c>
      <c r="Z18">
        <v>1106615</v>
      </c>
      <c r="AA18">
        <v>1455260</v>
      </c>
      <c r="AB18" s="197">
        <f t="shared" si="8"/>
        <v>2561875</v>
      </c>
      <c r="AC18">
        <v>1166630</v>
      </c>
      <c r="AD18">
        <v>1530500</v>
      </c>
      <c r="AE18" s="197">
        <f t="shared" si="9"/>
        <v>2697130</v>
      </c>
      <c r="AF18">
        <v>1230950</v>
      </c>
      <c r="AG18">
        <v>1613064</v>
      </c>
      <c r="AH18" s="197">
        <f t="shared" si="10"/>
        <v>2844014</v>
      </c>
      <c r="AI18">
        <v>1296910</v>
      </c>
      <c r="AJ18">
        <v>1698797</v>
      </c>
      <c r="AK18" s="197">
        <f t="shared" si="11"/>
        <v>2995707</v>
      </c>
      <c r="AL18">
        <v>1360322</v>
      </c>
      <c r="AM18">
        <v>1781294</v>
      </c>
      <c r="AN18" s="197">
        <f t="shared" si="12"/>
        <v>3141616</v>
      </c>
      <c r="AO18">
        <v>1418924</v>
      </c>
      <c r="AP18">
        <v>1856683</v>
      </c>
      <c r="AQ18" s="197">
        <f t="shared" si="13"/>
        <v>3275607</v>
      </c>
      <c r="AR18">
        <v>1461992</v>
      </c>
      <c r="AS18">
        <v>1909890</v>
      </c>
      <c r="AT18" s="197">
        <f t="shared" si="14"/>
        <v>3371882</v>
      </c>
      <c r="AU18">
        <v>1500646</v>
      </c>
      <c r="AV18">
        <v>1956835</v>
      </c>
      <c r="AW18" s="197">
        <f t="shared" si="15"/>
        <v>3457481</v>
      </c>
      <c r="AX18">
        <v>1537599</v>
      </c>
      <c r="AY18">
        <v>2001432</v>
      </c>
      <c r="AZ18" s="197">
        <f t="shared" si="16"/>
        <v>3539031</v>
      </c>
      <c r="BA18">
        <v>1575882</v>
      </c>
      <c r="BB18">
        <v>2048925</v>
      </c>
      <c r="BC18" s="197">
        <f t="shared" si="17"/>
        <v>3624807</v>
      </c>
      <c r="BD18">
        <v>1616660</v>
      </c>
      <c r="BE18">
        <v>2101482</v>
      </c>
      <c r="BF18" s="197">
        <f t="shared" si="18"/>
        <v>3718142</v>
      </c>
    </row>
    <row r="19" spans="1:58" x14ac:dyDescent="0.75">
      <c r="A19" s="65" t="s">
        <v>160</v>
      </c>
      <c r="B19">
        <v>460940</v>
      </c>
      <c r="C19">
        <v>662695</v>
      </c>
      <c r="D19" s="197">
        <f t="shared" si="0"/>
        <v>1123635</v>
      </c>
      <c r="E19">
        <v>472508</v>
      </c>
      <c r="F19">
        <v>678020</v>
      </c>
      <c r="G19" s="197">
        <f t="shared" si="1"/>
        <v>1150528</v>
      </c>
      <c r="H19">
        <v>486360</v>
      </c>
      <c r="I19">
        <v>698490</v>
      </c>
      <c r="J19" s="197">
        <f t="shared" si="2"/>
        <v>1184850</v>
      </c>
      <c r="K19">
        <v>503568</v>
      </c>
      <c r="L19">
        <v>725880</v>
      </c>
      <c r="M19" s="197">
        <f t="shared" si="3"/>
        <v>1229448</v>
      </c>
      <c r="N19">
        <v>522285</v>
      </c>
      <c r="O19">
        <v>752124</v>
      </c>
      <c r="P19" s="197">
        <f t="shared" si="4"/>
        <v>1274409</v>
      </c>
      <c r="Q19">
        <v>542243</v>
      </c>
      <c r="R19">
        <v>782928</v>
      </c>
      <c r="S19" s="197">
        <f t="shared" si="5"/>
        <v>1325171</v>
      </c>
      <c r="T19">
        <v>565126</v>
      </c>
      <c r="U19">
        <v>819162</v>
      </c>
      <c r="V19" s="197">
        <f t="shared" si="6"/>
        <v>1384288</v>
      </c>
      <c r="W19">
        <v>592990</v>
      </c>
      <c r="X19">
        <v>861750</v>
      </c>
      <c r="Y19" s="197">
        <f t="shared" si="7"/>
        <v>1454740</v>
      </c>
      <c r="Z19">
        <v>627041</v>
      </c>
      <c r="AA19">
        <v>911347</v>
      </c>
      <c r="AB19" s="197">
        <f t="shared" si="8"/>
        <v>1538388</v>
      </c>
      <c r="AC19">
        <v>663392</v>
      </c>
      <c r="AD19">
        <v>957605</v>
      </c>
      <c r="AE19" s="197">
        <f t="shared" si="9"/>
        <v>1620997</v>
      </c>
      <c r="AF19">
        <v>702549</v>
      </c>
      <c r="AG19">
        <v>1008251</v>
      </c>
      <c r="AH19" s="197">
        <f t="shared" si="10"/>
        <v>1710800</v>
      </c>
      <c r="AI19">
        <v>744995</v>
      </c>
      <c r="AJ19">
        <v>1064494</v>
      </c>
      <c r="AK19" s="197">
        <f t="shared" si="11"/>
        <v>1809489</v>
      </c>
      <c r="AL19">
        <v>791439</v>
      </c>
      <c r="AM19">
        <v>1127713</v>
      </c>
      <c r="AN19" s="197">
        <f t="shared" si="12"/>
        <v>1919152</v>
      </c>
      <c r="AO19">
        <v>842394</v>
      </c>
      <c r="AP19">
        <v>1198404</v>
      </c>
      <c r="AQ19" s="197">
        <f t="shared" si="13"/>
        <v>2040798</v>
      </c>
      <c r="AR19">
        <v>892495</v>
      </c>
      <c r="AS19">
        <v>1263006</v>
      </c>
      <c r="AT19" s="197">
        <f t="shared" si="14"/>
        <v>2155501</v>
      </c>
      <c r="AU19">
        <v>945225</v>
      </c>
      <c r="AV19">
        <v>1333633</v>
      </c>
      <c r="AW19" s="197">
        <f t="shared" si="15"/>
        <v>2278858</v>
      </c>
      <c r="AX19">
        <v>998691</v>
      </c>
      <c r="AY19">
        <v>1407190</v>
      </c>
      <c r="AZ19" s="197">
        <f t="shared" si="16"/>
        <v>2405881</v>
      </c>
      <c r="BA19">
        <v>1049819</v>
      </c>
      <c r="BB19">
        <v>1478510</v>
      </c>
      <c r="BC19" s="197">
        <f t="shared" si="17"/>
        <v>2528329</v>
      </c>
      <c r="BD19">
        <v>1097370</v>
      </c>
      <c r="BE19">
        <v>1544828</v>
      </c>
      <c r="BF19" s="197">
        <f t="shared" si="18"/>
        <v>2642198</v>
      </c>
    </row>
    <row r="20" spans="1:58" x14ac:dyDescent="0.75">
      <c r="A20" s="65" t="s">
        <v>161</v>
      </c>
      <c r="B20">
        <v>241981</v>
      </c>
      <c r="C20">
        <v>389488</v>
      </c>
      <c r="D20" s="197">
        <f t="shared" si="0"/>
        <v>631469</v>
      </c>
      <c r="E20">
        <v>253439</v>
      </c>
      <c r="F20">
        <v>407824</v>
      </c>
      <c r="G20" s="197">
        <f t="shared" si="1"/>
        <v>661263</v>
      </c>
      <c r="H20">
        <v>263164</v>
      </c>
      <c r="I20">
        <v>424938</v>
      </c>
      <c r="J20" s="197">
        <f t="shared" si="2"/>
        <v>688102</v>
      </c>
      <c r="K20">
        <v>270996</v>
      </c>
      <c r="L20">
        <v>440584</v>
      </c>
      <c r="M20" s="197">
        <f t="shared" si="3"/>
        <v>711580</v>
      </c>
      <c r="N20">
        <v>282474</v>
      </c>
      <c r="O20">
        <v>454854</v>
      </c>
      <c r="P20" s="197">
        <f t="shared" si="4"/>
        <v>737328</v>
      </c>
      <c r="Q20">
        <v>291639</v>
      </c>
      <c r="R20">
        <v>466544</v>
      </c>
      <c r="S20" s="197">
        <f t="shared" si="5"/>
        <v>758183</v>
      </c>
      <c r="T20">
        <v>299367</v>
      </c>
      <c r="U20">
        <v>477714</v>
      </c>
      <c r="V20" s="197">
        <f t="shared" si="6"/>
        <v>777081</v>
      </c>
      <c r="W20">
        <v>307799</v>
      </c>
      <c r="X20">
        <v>492257</v>
      </c>
      <c r="Y20" s="197">
        <f t="shared" si="7"/>
        <v>800056</v>
      </c>
      <c r="Z20">
        <v>318179</v>
      </c>
      <c r="AA20">
        <v>512649</v>
      </c>
      <c r="AB20" s="197">
        <f t="shared" si="8"/>
        <v>830828</v>
      </c>
      <c r="AC20">
        <v>334330</v>
      </c>
      <c r="AD20">
        <v>535835</v>
      </c>
      <c r="AE20" s="197">
        <f t="shared" si="9"/>
        <v>870165</v>
      </c>
      <c r="AF20">
        <v>349256</v>
      </c>
      <c r="AG20">
        <v>559928</v>
      </c>
      <c r="AH20" s="197">
        <f t="shared" si="10"/>
        <v>909184</v>
      </c>
      <c r="AI20">
        <v>364107</v>
      </c>
      <c r="AJ20">
        <v>585672</v>
      </c>
      <c r="AK20" s="197">
        <f t="shared" si="11"/>
        <v>949779</v>
      </c>
      <c r="AL20">
        <v>381939</v>
      </c>
      <c r="AM20">
        <v>616417</v>
      </c>
      <c r="AN20" s="197">
        <f t="shared" si="12"/>
        <v>998356</v>
      </c>
      <c r="AO20">
        <v>404057</v>
      </c>
      <c r="AP20">
        <v>653443</v>
      </c>
      <c r="AQ20" s="197">
        <f t="shared" si="13"/>
        <v>1057500</v>
      </c>
      <c r="AR20">
        <v>433320</v>
      </c>
      <c r="AS20">
        <v>692251</v>
      </c>
      <c r="AT20" s="197">
        <f t="shared" si="14"/>
        <v>1125571</v>
      </c>
      <c r="AU20">
        <v>461534</v>
      </c>
      <c r="AV20">
        <v>731247</v>
      </c>
      <c r="AW20" s="197">
        <f t="shared" si="15"/>
        <v>1192781</v>
      </c>
      <c r="AX20">
        <v>489026</v>
      </c>
      <c r="AY20">
        <v>771342</v>
      </c>
      <c r="AZ20" s="197">
        <f t="shared" si="16"/>
        <v>1260368</v>
      </c>
      <c r="BA20">
        <v>519575</v>
      </c>
      <c r="BB20">
        <v>817808</v>
      </c>
      <c r="BC20" s="197">
        <f t="shared" si="17"/>
        <v>1337383</v>
      </c>
      <c r="BD20">
        <v>553876</v>
      </c>
      <c r="BE20">
        <v>871818</v>
      </c>
      <c r="BF20" s="197">
        <f t="shared" si="18"/>
        <v>1425694</v>
      </c>
    </row>
    <row r="21" spans="1:58" x14ac:dyDescent="0.75">
      <c r="A21" s="65" t="s">
        <v>162</v>
      </c>
      <c r="B21">
        <v>94441</v>
      </c>
      <c r="C21">
        <v>168763</v>
      </c>
      <c r="D21" s="197">
        <f t="shared" si="0"/>
        <v>263204</v>
      </c>
      <c r="E21">
        <v>98226</v>
      </c>
      <c r="F21">
        <v>177376</v>
      </c>
      <c r="G21" s="197">
        <f t="shared" si="1"/>
        <v>275602</v>
      </c>
      <c r="H21">
        <v>100840</v>
      </c>
      <c r="I21">
        <v>185181</v>
      </c>
      <c r="J21" s="197">
        <f t="shared" si="2"/>
        <v>286021</v>
      </c>
      <c r="K21">
        <v>103363</v>
      </c>
      <c r="L21">
        <v>194203</v>
      </c>
      <c r="M21" s="197">
        <f t="shared" si="3"/>
        <v>297566</v>
      </c>
      <c r="N21">
        <v>114028</v>
      </c>
      <c r="O21">
        <v>211138</v>
      </c>
      <c r="P21" s="197">
        <f t="shared" si="4"/>
        <v>325166</v>
      </c>
      <c r="Q21">
        <v>121881</v>
      </c>
      <c r="R21">
        <v>223631</v>
      </c>
      <c r="S21" s="197">
        <f t="shared" si="5"/>
        <v>345512</v>
      </c>
      <c r="T21">
        <v>127853</v>
      </c>
      <c r="U21">
        <v>233977</v>
      </c>
      <c r="V21" s="197">
        <f t="shared" si="6"/>
        <v>361830</v>
      </c>
      <c r="W21">
        <v>131507</v>
      </c>
      <c r="X21">
        <v>242366</v>
      </c>
      <c r="Y21" s="197">
        <f t="shared" si="7"/>
        <v>373873</v>
      </c>
      <c r="Z21">
        <v>133278</v>
      </c>
      <c r="AA21">
        <v>249742</v>
      </c>
      <c r="AB21" s="197">
        <f t="shared" si="8"/>
        <v>383020</v>
      </c>
      <c r="AC21">
        <v>143380</v>
      </c>
      <c r="AD21">
        <v>264091</v>
      </c>
      <c r="AE21" s="197">
        <f t="shared" si="9"/>
        <v>407471</v>
      </c>
      <c r="AF21">
        <v>149535</v>
      </c>
      <c r="AG21">
        <v>272292</v>
      </c>
      <c r="AH21" s="197">
        <f t="shared" si="10"/>
        <v>421827</v>
      </c>
      <c r="AI21">
        <v>153971</v>
      </c>
      <c r="AJ21">
        <v>279022</v>
      </c>
      <c r="AK21" s="197">
        <f t="shared" si="11"/>
        <v>432993</v>
      </c>
      <c r="AL21">
        <v>157020</v>
      </c>
      <c r="AM21">
        <v>286041</v>
      </c>
      <c r="AN21" s="197">
        <f t="shared" si="12"/>
        <v>443061</v>
      </c>
      <c r="AO21">
        <v>159862</v>
      </c>
      <c r="AP21">
        <v>296162</v>
      </c>
      <c r="AQ21" s="197">
        <f t="shared" si="13"/>
        <v>456024</v>
      </c>
      <c r="AR21">
        <v>173033</v>
      </c>
      <c r="AS21">
        <v>316620</v>
      </c>
      <c r="AT21" s="197">
        <f t="shared" si="14"/>
        <v>489653</v>
      </c>
      <c r="AU21">
        <v>182571</v>
      </c>
      <c r="AV21">
        <v>332492</v>
      </c>
      <c r="AW21" s="197">
        <f t="shared" si="15"/>
        <v>515063</v>
      </c>
      <c r="AX21">
        <v>191179</v>
      </c>
      <c r="AY21">
        <v>348163</v>
      </c>
      <c r="AZ21" s="197">
        <f t="shared" si="16"/>
        <v>539342</v>
      </c>
      <c r="BA21">
        <v>198827</v>
      </c>
      <c r="BB21">
        <v>364337</v>
      </c>
      <c r="BC21" s="197">
        <f t="shared" si="17"/>
        <v>563164</v>
      </c>
      <c r="BD21">
        <v>207693</v>
      </c>
      <c r="BE21">
        <v>384585</v>
      </c>
      <c r="BF21" s="197">
        <f t="shared" si="18"/>
        <v>592278</v>
      </c>
    </row>
    <row r="22" spans="1:58" x14ac:dyDescent="0.75">
      <c r="A22" s="65" t="s">
        <v>314</v>
      </c>
      <c r="B22">
        <v>25021</v>
      </c>
      <c r="C22">
        <v>48404</v>
      </c>
      <c r="D22" s="197">
        <f t="shared" si="0"/>
        <v>73425</v>
      </c>
      <c r="E22">
        <v>28347</v>
      </c>
      <c r="F22">
        <v>55105</v>
      </c>
      <c r="G22" s="197">
        <f t="shared" si="1"/>
        <v>83452</v>
      </c>
      <c r="H22">
        <v>29640</v>
      </c>
      <c r="I22">
        <v>58826</v>
      </c>
      <c r="J22" s="197">
        <f t="shared" si="2"/>
        <v>88466</v>
      </c>
      <c r="K22">
        <v>28224</v>
      </c>
      <c r="L22">
        <v>58875</v>
      </c>
      <c r="M22" s="197">
        <f t="shared" si="3"/>
        <v>87099</v>
      </c>
      <c r="N22">
        <v>30847</v>
      </c>
      <c r="O22">
        <v>64849</v>
      </c>
      <c r="P22" s="197">
        <f t="shared" si="4"/>
        <v>95696</v>
      </c>
      <c r="Q22">
        <v>34358</v>
      </c>
      <c r="R22">
        <v>72084</v>
      </c>
      <c r="S22" s="197">
        <f t="shared" si="5"/>
        <v>106442</v>
      </c>
      <c r="T22">
        <v>37298</v>
      </c>
      <c r="U22">
        <v>78303</v>
      </c>
      <c r="V22" s="197">
        <f t="shared" si="6"/>
        <v>115601</v>
      </c>
      <c r="W22">
        <v>38373</v>
      </c>
      <c r="X22">
        <v>81720</v>
      </c>
      <c r="Y22" s="197">
        <f t="shared" si="7"/>
        <v>120093</v>
      </c>
      <c r="Z22">
        <v>36488</v>
      </c>
      <c r="AA22">
        <v>81012</v>
      </c>
      <c r="AB22" s="197">
        <f t="shared" si="8"/>
        <v>117500</v>
      </c>
      <c r="AC22">
        <v>40118</v>
      </c>
      <c r="AD22">
        <v>88231</v>
      </c>
      <c r="AE22" s="197">
        <f t="shared" si="9"/>
        <v>128349</v>
      </c>
      <c r="AF22">
        <v>45331</v>
      </c>
      <c r="AG22">
        <v>97561</v>
      </c>
      <c r="AH22" s="197">
        <f t="shared" si="10"/>
        <v>142892</v>
      </c>
      <c r="AI22">
        <v>49474</v>
      </c>
      <c r="AJ22">
        <v>105132</v>
      </c>
      <c r="AK22" s="197">
        <f t="shared" si="11"/>
        <v>154606</v>
      </c>
      <c r="AL22">
        <v>50692</v>
      </c>
      <c r="AM22">
        <v>108452</v>
      </c>
      <c r="AN22" s="197">
        <f t="shared" si="12"/>
        <v>159144</v>
      </c>
      <c r="AO22">
        <v>47904</v>
      </c>
      <c r="AP22">
        <v>106350</v>
      </c>
      <c r="AQ22" s="197">
        <f t="shared" si="13"/>
        <v>154254</v>
      </c>
      <c r="AR22">
        <v>51322</v>
      </c>
      <c r="AS22">
        <v>112283</v>
      </c>
      <c r="AT22" s="197">
        <f t="shared" si="14"/>
        <v>163605</v>
      </c>
      <c r="AU22">
        <v>56145</v>
      </c>
      <c r="AV22">
        <v>119913</v>
      </c>
      <c r="AW22" s="197">
        <f t="shared" si="15"/>
        <v>176058</v>
      </c>
      <c r="AX22">
        <v>60184</v>
      </c>
      <c r="AY22">
        <v>126715</v>
      </c>
      <c r="AZ22" s="197">
        <f t="shared" si="16"/>
        <v>186899</v>
      </c>
      <c r="BA22">
        <v>61547</v>
      </c>
      <c r="BB22">
        <v>130354</v>
      </c>
      <c r="BC22" s="197">
        <f t="shared" si="17"/>
        <v>191901</v>
      </c>
      <c r="BD22">
        <v>58665</v>
      </c>
      <c r="BE22">
        <v>128770</v>
      </c>
      <c r="BF22" s="197">
        <f t="shared" si="18"/>
        <v>187435</v>
      </c>
    </row>
    <row r="23" spans="1:58" x14ac:dyDescent="0.75">
      <c r="A23" s="65" t="s">
        <v>216</v>
      </c>
      <c r="B23">
        <v>3261</v>
      </c>
      <c r="C23">
        <v>7348</v>
      </c>
      <c r="D23" s="197">
        <f t="shared" si="0"/>
        <v>10609</v>
      </c>
      <c r="E23">
        <v>3579</v>
      </c>
      <c r="F23">
        <v>8093</v>
      </c>
      <c r="G23" s="197">
        <f t="shared" si="1"/>
        <v>11672</v>
      </c>
      <c r="H23">
        <v>3936</v>
      </c>
      <c r="I23">
        <v>8964</v>
      </c>
      <c r="J23" s="197">
        <f t="shared" si="2"/>
        <v>12900</v>
      </c>
      <c r="K23">
        <v>4336</v>
      </c>
      <c r="L23">
        <v>9989</v>
      </c>
      <c r="M23" s="197">
        <f t="shared" si="3"/>
        <v>14325</v>
      </c>
      <c r="N23">
        <v>4789</v>
      </c>
      <c r="O23">
        <v>11199</v>
      </c>
      <c r="P23" s="197">
        <f t="shared" si="4"/>
        <v>15988</v>
      </c>
      <c r="Q23">
        <v>5285</v>
      </c>
      <c r="R23">
        <v>12563</v>
      </c>
      <c r="S23" s="197">
        <f t="shared" si="5"/>
        <v>17848</v>
      </c>
      <c r="T23">
        <v>5804</v>
      </c>
      <c r="U23">
        <v>14032</v>
      </c>
      <c r="V23" s="197">
        <f t="shared" si="6"/>
        <v>19836</v>
      </c>
      <c r="W23">
        <v>6318</v>
      </c>
      <c r="X23">
        <v>15538</v>
      </c>
      <c r="Y23" s="197">
        <f t="shared" si="7"/>
        <v>21856</v>
      </c>
      <c r="Z23">
        <v>6808</v>
      </c>
      <c r="AA23">
        <v>17030</v>
      </c>
      <c r="AB23" s="197">
        <f t="shared" si="8"/>
        <v>23838</v>
      </c>
      <c r="AC23">
        <v>7270</v>
      </c>
      <c r="AD23">
        <v>18510</v>
      </c>
      <c r="AE23" s="197">
        <f t="shared" si="9"/>
        <v>25780</v>
      </c>
      <c r="AF23">
        <v>7706</v>
      </c>
      <c r="AG23">
        <v>19972</v>
      </c>
      <c r="AH23" s="197">
        <f t="shared" si="10"/>
        <v>27678</v>
      </c>
      <c r="AI23">
        <v>8134</v>
      </c>
      <c r="AJ23">
        <v>21436</v>
      </c>
      <c r="AK23" s="197">
        <f t="shared" si="11"/>
        <v>29570</v>
      </c>
      <c r="AL23">
        <v>8582</v>
      </c>
      <c r="AM23">
        <v>22937</v>
      </c>
      <c r="AN23" s="197">
        <f t="shared" si="12"/>
        <v>31519</v>
      </c>
      <c r="AO23">
        <v>9067</v>
      </c>
      <c r="AP23">
        <v>24499</v>
      </c>
      <c r="AQ23" s="197">
        <f t="shared" si="13"/>
        <v>33566</v>
      </c>
      <c r="AR23">
        <v>9610</v>
      </c>
      <c r="AS23">
        <v>26179</v>
      </c>
      <c r="AT23" s="197">
        <f t="shared" si="14"/>
        <v>35789</v>
      </c>
      <c r="AU23">
        <v>10197</v>
      </c>
      <c r="AV23">
        <v>27931</v>
      </c>
      <c r="AW23" s="197">
        <f t="shared" si="15"/>
        <v>38128</v>
      </c>
      <c r="AX23">
        <v>10808</v>
      </c>
      <c r="AY23">
        <v>29706</v>
      </c>
      <c r="AZ23" s="197">
        <f t="shared" si="16"/>
        <v>40514</v>
      </c>
      <c r="BA23">
        <v>11415</v>
      </c>
      <c r="BB23">
        <v>31437</v>
      </c>
      <c r="BC23" s="197">
        <f t="shared" si="17"/>
        <v>42852</v>
      </c>
      <c r="BD23">
        <v>11999</v>
      </c>
      <c r="BE23">
        <v>33086</v>
      </c>
      <c r="BF23" s="197">
        <f t="shared" si="18"/>
        <v>45085</v>
      </c>
    </row>
    <row r="24" spans="1:58" x14ac:dyDescent="0.75">
      <c r="A24" s="65" t="s">
        <v>6</v>
      </c>
      <c r="B24">
        <f t="shared" ref="B24:BE24" si="19">SUM(B3:B23)</f>
        <v>34057037</v>
      </c>
      <c r="C24">
        <f t="shared" si="19"/>
        <v>36021160</v>
      </c>
      <c r="D24" s="197">
        <f t="shared" si="19"/>
        <v>70078197</v>
      </c>
      <c r="E24">
        <f t="shared" si="19"/>
        <v>34087079</v>
      </c>
      <c r="F24">
        <f t="shared" si="19"/>
        <v>36095750</v>
      </c>
      <c r="G24" s="197">
        <f t="shared" si="19"/>
        <v>70182829</v>
      </c>
      <c r="H24">
        <f t="shared" si="19"/>
        <v>34107408</v>
      </c>
      <c r="I24">
        <f t="shared" si="19"/>
        <v>36158656</v>
      </c>
      <c r="J24" s="197">
        <f t="shared" si="19"/>
        <v>70266064</v>
      </c>
      <c r="K24">
        <f t="shared" si="19"/>
        <v>34118420</v>
      </c>
      <c r="L24">
        <f t="shared" si="19"/>
        <v>36210512</v>
      </c>
      <c r="M24" s="197">
        <f t="shared" si="19"/>
        <v>70328932</v>
      </c>
      <c r="N24">
        <f t="shared" si="19"/>
        <v>34120245</v>
      </c>
      <c r="O24">
        <f t="shared" si="19"/>
        <v>36251392</v>
      </c>
      <c r="P24" s="197">
        <f t="shared" si="19"/>
        <v>70371637</v>
      </c>
      <c r="Q24">
        <f t="shared" si="19"/>
        <v>34112962</v>
      </c>
      <c r="R24">
        <f t="shared" si="19"/>
        <v>36281138</v>
      </c>
      <c r="S24" s="197">
        <f t="shared" si="19"/>
        <v>70394100</v>
      </c>
      <c r="T24">
        <f t="shared" si="19"/>
        <v>34096866</v>
      </c>
      <c r="U24">
        <f t="shared" si="19"/>
        <v>36299988</v>
      </c>
      <c r="V24" s="197">
        <f t="shared" si="19"/>
        <v>70396854</v>
      </c>
      <c r="W24">
        <f t="shared" si="19"/>
        <v>34072295</v>
      </c>
      <c r="X24">
        <f t="shared" si="19"/>
        <v>36308201</v>
      </c>
      <c r="Y24" s="197">
        <f t="shared" si="19"/>
        <v>70380496</v>
      </c>
      <c r="Z24">
        <f t="shared" si="19"/>
        <v>34039541</v>
      </c>
      <c r="AA24">
        <f t="shared" si="19"/>
        <v>36306002</v>
      </c>
      <c r="AB24" s="197">
        <f t="shared" si="19"/>
        <v>70345543</v>
      </c>
      <c r="AC24">
        <f t="shared" si="19"/>
        <v>33998808</v>
      </c>
      <c r="AD24">
        <f t="shared" si="19"/>
        <v>36293485</v>
      </c>
      <c r="AE24" s="197">
        <f t="shared" si="19"/>
        <v>70292293</v>
      </c>
      <c r="AF24">
        <f t="shared" si="19"/>
        <v>33950195</v>
      </c>
      <c r="AG24">
        <f t="shared" si="19"/>
        <v>36270704</v>
      </c>
      <c r="AH24" s="197">
        <f t="shared" si="19"/>
        <v>70220899</v>
      </c>
      <c r="AI24">
        <f t="shared" si="19"/>
        <v>33893871</v>
      </c>
      <c r="AJ24">
        <f t="shared" si="19"/>
        <v>36237655</v>
      </c>
      <c r="AK24" s="197">
        <f t="shared" si="19"/>
        <v>70131526</v>
      </c>
      <c r="AL24">
        <f t="shared" si="19"/>
        <v>33829930</v>
      </c>
      <c r="AM24">
        <f t="shared" si="19"/>
        <v>36194303</v>
      </c>
      <c r="AN24" s="197">
        <f t="shared" si="19"/>
        <v>70024233</v>
      </c>
      <c r="AO24">
        <f t="shared" si="19"/>
        <v>33758493</v>
      </c>
      <c r="AP24">
        <f t="shared" si="19"/>
        <v>36140619</v>
      </c>
      <c r="AQ24" s="197">
        <f t="shared" si="19"/>
        <v>69899112</v>
      </c>
      <c r="AR24">
        <f t="shared" si="19"/>
        <v>33679753</v>
      </c>
      <c r="AS24">
        <f t="shared" si="19"/>
        <v>36076692</v>
      </c>
      <c r="AT24" s="197">
        <f t="shared" si="19"/>
        <v>69756445</v>
      </c>
      <c r="AU24">
        <f t="shared" si="19"/>
        <v>33593817</v>
      </c>
      <c r="AV24">
        <f t="shared" si="19"/>
        <v>36002534</v>
      </c>
      <c r="AW24" s="197">
        <f t="shared" si="19"/>
        <v>69596351</v>
      </c>
      <c r="AX24">
        <f t="shared" si="19"/>
        <v>33500613</v>
      </c>
      <c r="AY24">
        <f t="shared" si="19"/>
        <v>35917914</v>
      </c>
      <c r="AZ24" s="197">
        <f t="shared" si="19"/>
        <v>69418527</v>
      </c>
      <c r="BA24">
        <f t="shared" si="19"/>
        <v>33400028</v>
      </c>
      <c r="BB24">
        <f t="shared" si="19"/>
        <v>35822556</v>
      </c>
      <c r="BC24" s="197">
        <f t="shared" si="19"/>
        <v>69222584</v>
      </c>
      <c r="BD24">
        <f t="shared" si="19"/>
        <v>33292030</v>
      </c>
      <c r="BE24">
        <f t="shared" si="19"/>
        <v>35716264</v>
      </c>
      <c r="BF24" s="197">
        <f>SUM(BF3:BF23)</f>
        <v>69008294</v>
      </c>
    </row>
    <row r="27" spans="1:58" x14ac:dyDescent="0.75">
      <c r="A27" s="65" t="s">
        <v>435</v>
      </c>
    </row>
    <row r="28" spans="1:58" x14ac:dyDescent="0.75">
      <c r="A28" s="65" t="s">
        <v>436</v>
      </c>
      <c r="B28" s="197"/>
      <c r="C28" s="197"/>
      <c r="E28" s="197"/>
      <c r="F28" s="197"/>
      <c r="H28" s="197"/>
      <c r="I28" s="197"/>
      <c r="K28" s="197"/>
      <c r="L28" s="197"/>
      <c r="N28" s="197"/>
      <c r="O28" s="197"/>
      <c r="Q28" s="197"/>
      <c r="R28" s="197"/>
      <c r="T28" s="197"/>
    </row>
    <row r="29" spans="1:58" x14ac:dyDescent="0.75">
      <c r="B29" s="197"/>
      <c r="C29" s="197"/>
      <c r="E29" s="197"/>
      <c r="F29" s="197"/>
      <c r="H29" s="197"/>
      <c r="I29" s="197"/>
      <c r="K29" s="197"/>
      <c r="L29" s="197"/>
      <c r="N29" s="197"/>
      <c r="O29" s="197"/>
      <c r="Q29" s="197"/>
      <c r="R29" s="197"/>
      <c r="T29" s="197"/>
    </row>
    <row r="30" spans="1:58" x14ac:dyDescent="0.75">
      <c r="B30" s="197"/>
      <c r="C30" s="197"/>
      <c r="E30" s="197"/>
      <c r="F30" s="197"/>
      <c r="H30" s="197"/>
      <c r="I30" s="197"/>
      <c r="K30" s="197"/>
      <c r="L30" s="197"/>
      <c r="N30" s="197"/>
      <c r="O30" s="197"/>
      <c r="Q30" s="197"/>
      <c r="R30" s="197"/>
      <c r="T30" s="197"/>
    </row>
    <row r="31" spans="1:58" x14ac:dyDescent="0.75">
      <c r="B31" s="197"/>
      <c r="C31" s="197"/>
      <c r="E31" s="197"/>
      <c r="F31" s="197"/>
      <c r="H31" s="197"/>
      <c r="I31" s="197"/>
      <c r="K31" s="197"/>
      <c r="L31" s="197"/>
      <c r="N31" s="197"/>
      <c r="O31" s="197"/>
      <c r="Q31" s="197"/>
      <c r="R31" s="197"/>
      <c r="T31" s="197"/>
    </row>
    <row r="32" spans="1:58" x14ac:dyDescent="0.75">
      <c r="B32" s="197"/>
      <c r="C32" s="197"/>
      <c r="E32" s="197"/>
      <c r="F32" s="197"/>
      <c r="H32" s="197"/>
      <c r="I32" s="197"/>
      <c r="K32" s="197"/>
      <c r="L32" s="197"/>
      <c r="N32" s="197"/>
      <c r="O32" s="197"/>
      <c r="Q32" s="197"/>
      <c r="R32" s="197"/>
      <c r="T32" s="197"/>
    </row>
    <row r="33" spans="2:20" x14ac:dyDescent="0.75">
      <c r="B33" s="197"/>
      <c r="C33" s="197"/>
      <c r="E33" s="197"/>
      <c r="F33" s="197"/>
      <c r="H33" s="197"/>
      <c r="I33" s="197"/>
      <c r="K33" s="197"/>
      <c r="L33" s="197"/>
      <c r="N33" s="197"/>
      <c r="O33" s="197"/>
      <c r="Q33" s="197"/>
      <c r="R33" s="197"/>
      <c r="T33" s="197"/>
    </row>
    <row r="34" spans="2:20" x14ac:dyDescent="0.75">
      <c r="B34" s="197"/>
      <c r="C34" s="197"/>
      <c r="E34" s="197"/>
      <c r="F34" s="197"/>
      <c r="H34" s="197"/>
      <c r="I34" s="197"/>
      <c r="K34" s="197"/>
      <c r="L34" s="197"/>
      <c r="N34" s="197"/>
      <c r="O34" s="197"/>
      <c r="Q34" s="197"/>
      <c r="R34" s="197"/>
      <c r="T34" s="197"/>
    </row>
    <row r="35" spans="2:20" x14ac:dyDescent="0.75">
      <c r="B35" s="197"/>
      <c r="C35" s="197"/>
      <c r="E35" s="197"/>
      <c r="F35" s="197"/>
      <c r="H35" s="197"/>
      <c r="I35" s="197"/>
      <c r="K35" s="197"/>
      <c r="L35" s="197"/>
      <c r="N35" s="197"/>
      <c r="O35" s="197"/>
      <c r="Q35" s="197"/>
      <c r="R35" s="197"/>
      <c r="T35" s="197"/>
    </row>
    <row r="36" spans="2:20" x14ac:dyDescent="0.75">
      <c r="B36" s="197"/>
      <c r="C36" s="197"/>
      <c r="E36" s="197"/>
      <c r="F36" s="197"/>
      <c r="H36" s="197"/>
      <c r="I36" s="197"/>
      <c r="K36" s="197"/>
      <c r="L36" s="197"/>
      <c r="N36" s="197"/>
      <c r="O36" s="197"/>
      <c r="Q36" s="197"/>
      <c r="R36" s="197"/>
      <c r="T36" s="197"/>
    </row>
    <row r="37" spans="2:20" x14ac:dyDescent="0.75">
      <c r="B37" s="197"/>
      <c r="C37" s="197"/>
      <c r="E37" s="197"/>
      <c r="F37" s="197"/>
      <c r="H37" s="197"/>
      <c r="I37" s="197"/>
      <c r="K37" s="197"/>
      <c r="L37" s="197"/>
      <c r="N37" s="197"/>
      <c r="O37" s="197"/>
      <c r="Q37" s="197"/>
      <c r="R37" s="197"/>
      <c r="T37" s="197"/>
    </row>
    <row r="38" spans="2:20" x14ac:dyDescent="0.75">
      <c r="B38" s="197"/>
      <c r="C38" s="197"/>
      <c r="E38" s="197"/>
      <c r="F38" s="197"/>
      <c r="H38" s="197"/>
      <c r="I38" s="197"/>
      <c r="K38" s="197"/>
      <c r="L38" s="197"/>
      <c r="N38" s="197"/>
      <c r="O38" s="197"/>
      <c r="Q38" s="197"/>
      <c r="R38" s="197"/>
      <c r="T38" s="197"/>
    </row>
    <row r="39" spans="2:20" x14ac:dyDescent="0.75">
      <c r="B39" s="197"/>
      <c r="C39" s="197"/>
      <c r="E39" s="197"/>
      <c r="F39" s="197"/>
      <c r="H39" s="197"/>
      <c r="I39" s="197"/>
      <c r="K39" s="197"/>
      <c r="L39" s="197"/>
      <c r="N39" s="197"/>
      <c r="O39" s="197"/>
      <c r="Q39" s="197"/>
      <c r="R39" s="197"/>
      <c r="T39" s="197"/>
    </row>
    <row r="40" spans="2:20" x14ac:dyDescent="0.75">
      <c r="B40" s="197"/>
      <c r="C40" s="197"/>
      <c r="E40" s="197"/>
      <c r="F40" s="197"/>
      <c r="H40" s="197"/>
      <c r="I40" s="197"/>
      <c r="K40" s="197"/>
      <c r="L40" s="197"/>
      <c r="N40" s="197"/>
      <c r="O40" s="197"/>
      <c r="Q40" s="197"/>
      <c r="R40" s="197"/>
      <c r="T40" s="197"/>
    </row>
    <row r="41" spans="2:20" x14ac:dyDescent="0.75">
      <c r="B41" s="197"/>
      <c r="C41" s="197"/>
      <c r="E41" s="197"/>
      <c r="F41" s="197"/>
      <c r="H41" s="197"/>
      <c r="I41" s="197"/>
      <c r="K41" s="197"/>
      <c r="L41" s="197"/>
      <c r="N41" s="197"/>
      <c r="O41" s="197"/>
      <c r="Q41" s="197"/>
      <c r="R41" s="197"/>
      <c r="T41" s="197"/>
    </row>
    <row r="42" spans="2:20" x14ac:dyDescent="0.75">
      <c r="B42" s="197"/>
      <c r="C42" s="197"/>
      <c r="E42" s="197"/>
      <c r="F42" s="197"/>
      <c r="H42" s="197"/>
      <c r="I42" s="197"/>
      <c r="K42" s="197"/>
      <c r="L42" s="197"/>
      <c r="N42" s="197"/>
      <c r="O42" s="197"/>
      <c r="Q42" s="197"/>
      <c r="R42" s="197"/>
      <c r="T42" s="197"/>
    </row>
    <row r="43" spans="2:20" x14ac:dyDescent="0.75">
      <c r="B43" s="197"/>
      <c r="C43" s="197"/>
      <c r="E43" s="197"/>
      <c r="F43" s="197"/>
      <c r="H43" s="197"/>
      <c r="I43" s="197"/>
      <c r="K43" s="197"/>
      <c r="L43" s="197"/>
      <c r="N43" s="197"/>
      <c r="O43" s="197"/>
      <c r="Q43" s="197"/>
      <c r="R43" s="197"/>
      <c r="T43" s="197"/>
    </row>
    <row r="44" spans="2:20" x14ac:dyDescent="0.75">
      <c r="B44" s="197"/>
      <c r="C44" s="197"/>
      <c r="E44" s="197"/>
      <c r="F44" s="197"/>
      <c r="H44" s="197"/>
      <c r="I44" s="197"/>
      <c r="K44" s="197"/>
      <c r="L44" s="197"/>
      <c r="N44" s="197"/>
      <c r="O44" s="197"/>
      <c r="Q44" s="197"/>
      <c r="R44" s="197"/>
      <c r="T44" s="197"/>
    </row>
    <row r="45" spans="2:20" x14ac:dyDescent="0.75">
      <c r="B45" s="197"/>
      <c r="C45" s="197"/>
      <c r="E45" s="197"/>
      <c r="F45" s="197"/>
      <c r="H45" s="197"/>
      <c r="I45" s="197"/>
      <c r="K45" s="197"/>
      <c r="L45" s="197"/>
      <c r="N45" s="197"/>
      <c r="O45" s="197"/>
      <c r="Q45" s="197"/>
      <c r="R45" s="197"/>
      <c r="T45" s="197"/>
    </row>
    <row r="46" spans="2:20" x14ac:dyDescent="0.75">
      <c r="B46" s="197"/>
      <c r="C46" s="197"/>
      <c r="E46" s="197"/>
      <c r="F46" s="197"/>
      <c r="H46" s="197"/>
      <c r="I46" s="197"/>
      <c r="K46" s="197"/>
      <c r="L46" s="197"/>
      <c r="N46" s="197"/>
      <c r="O46" s="197"/>
      <c r="Q46" s="197"/>
      <c r="R46" s="197"/>
      <c r="T46" s="197"/>
    </row>
    <row r="47" spans="2:20" x14ac:dyDescent="0.75">
      <c r="B47" s="197"/>
      <c r="C47" s="197"/>
      <c r="E47" s="197"/>
      <c r="F47" s="197"/>
      <c r="H47" s="197"/>
      <c r="I47" s="197"/>
      <c r="K47" s="197"/>
      <c r="L47" s="197"/>
      <c r="N47" s="197"/>
      <c r="O47" s="197"/>
      <c r="Q47" s="197"/>
      <c r="R47" s="197"/>
      <c r="T47" s="197"/>
    </row>
    <row r="48" spans="2:20" x14ac:dyDescent="0.75">
      <c r="B48" s="197"/>
      <c r="C48" s="197"/>
      <c r="E48" s="197"/>
      <c r="F48" s="197"/>
      <c r="H48" s="197"/>
      <c r="I48" s="197"/>
      <c r="K48" s="197"/>
      <c r="L48" s="197"/>
      <c r="N48" s="197"/>
      <c r="O48" s="197"/>
      <c r="Q48" s="197"/>
      <c r="R48" s="197"/>
      <c r="T48" s="197"/>
    </row>
  </sheetData>
  <mergeCells count="19">
    <mergeCell ref="T1:V1"/>
    <mergeCell ref="BA1:BC1"/>
    <mergeCell ref="BD1:BF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1:D1"/>
    <mergeCell ref="E1:G1"/>
    <mergeCell ref="H1:J1"/>
    <mergeCell ref="N1:P1"/>
    <mergeCell ref="Q1:S1"/>
    <mergeCell ref="K1:M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AE602-684C-43B0-A708-69F3C9754EB4}">
  <dimension ref="A1:B21"/>
  <sheetViews>
    <sheetView zoomScaleNormal="100" workbookViewId="0">
      <selection activeCell="L21" sqref="L21"/>
    </sheetView>
  </sheetViews>
  <sheetFormatPr defaultRowHeight="14.75" x14ac:dyDescent="0.75"/>
  <sheetData>
    <row r="1" spans="1:2" x14ac:dyDescent="0.75">
      <c r="A1" t="s">
        <v>84</v>
      </c>
      <c r="B1" s="65" t="s">
        <v>7</v>
      </c>
    </row>
    <row r="2" spans="1:2" x14ac:dyDescent="0.75">
      <c r="A2" t="s">
        <v>85</v>
      </c>
      <c r="B2" s="65" t="s">
        <v>8</v>
      </c>
    </row>
    <row r="3" spans="1:2" x14ac:dyDescent="0.75">
      <c r="A3" t="s">
        <v>86</v>
      </c>
      <c r="B3" s="65" t="s">
        <v>9</v>
      </c>
    </row>
    <row r="4" spans="1:2" x14ac:dyDescent="0.75">
      <c r="A4" t="s">
        <v>87</v>
      </c>
      <c r="B4" s="65" t="s">
        <v>45</v>
      </c>
    </row>
    <row r="5" spans="1:2" x14ac:dyDescent="0.75">
      <c r="A5" t="s">
        <v>88</v>
      </c>
      <c r="B5" s="65" t="s">
        <v>46</v>
      </c>
    </row>
    <row r="6" spans="1:2" x14ac:dyDescent="0.75">
      <c r="A6" t="s">
        <v>89</v>
      </c>
      <c r="B6" s="65" t="s">
        <v>47</v>
      </c>
    </row>
    <row r="7" spans="1:2" x14ac:dyDescent="0.75">
      <c r="A7" t="s">
        <v>90</v>
      </c>
      <c r="B7" s="65" t="s">
        <v>48</v>
      </c>
    </row>
    <row r="8" spans="1:2" x14ac:dyDescent="0.75">
      <c r="A8" t="s">
        <v>91</v>
      </c>
      <c r="B8" s="65" t="s">
        <v>49</v>
      </c>
    </row>
    <row r="9" spans="1:2" x14ac:dyDescent="0.75">
      <c r="A9" t="s">
        <v>92</v>
      </c>
      <c r="B9" s="65" t="s">
        <v>50</v>
      </c>
    </row>
    <row r="10" spans="1:2" x14ac:dyDescent="0.75">
      <c r="A10" t="s">
        <v>93</v>
      </c>
      <c r="B10" s="65" t="s">
        <v>51</v>
      </c>
    </row>
    <row r="11" spans="1:2" x14ac:dyDescent="0.75">
      <c r="A11" t="s">
        <v>94</v>
      </c>
      <c r="B11" s="65" t="s">
        <v>52</v>
      </c>
    </row>
    <row r="12" spans="1:2" x14ac:dyDescent="0.75">
      <c r="A12" t="s">
        <v>95</v>
      </c>
      <c r="B12" s="65" t="s">
        <v>53</v>
      </c>
    </row>
    <row r="13" spans="1:2" x14ac:dyDescent="0.75">
      <c r="A13" t="s">
        <v>96</v>
      </c>
      <c r="B13" s="65" t="s">
        <v>54</v>
      </c>
    </row>
    <row r="14" spans="1:2" x14ac:dyDescent="0.75">
      <c r="A14" t="s">
        <v>97</v>
      </c>
      <c r="B14" s="65" t="s">
        <v>55</v>
      </c>
    </row>
    <row r="15" spans="1:2" x14ac:dyDescent="0.75">
      <c r="A15" t="s">
        <v>98</v>
      </c>
      <c r="B15" s="65" t="s">
        <v>56</v>
      </c>
    </row>
    <row r="16" spans="1:2" x14ac:dyDescent="0.75">
      <c r="A16" t="s">
        <v>99</v>
      </c>
      <c r="B16" s="65" t="s">
        <v>57</v>
      </c>
    </row>
    <row r="17" spans="1:2" x14ac:dyDescent="0.75">
      <c r="A17" t="s">
        <v>100</v>
      </c>
      <c r="B17" s="65" t="s">
        <v>58</v>
      </c>
    </row>
    <row r="18" spans="1:2" x14ac:dyDescent="0.75">
      <c r="A18" t="s">
        <v>101</v>
      </c>
      <c r="B18" s="65" t="s">
        <v>59</v>
      </c>
    </row>
    <row r="19" spans="1:2" x14ac:dyDescent="0.75">
      <c r="A19" t="s">
        <v>102</v>
      </c>
      <c r="B19" s="65" t="s">
        <v>60</v>
      </c>
    </row>
    <row r="20" spans="1:2" x14ac:dyDescent="0.75">
      <c r="A20" t="s">
        <v>103</v>
      </c>
      <c r="B20" s="65" t="s">
        <v>61</v>
      </c>
    </row>
    <row r="21" spans="1:2" x14ac:dyDescent="0.75">
      <c r="A21" t="s">
        <v>104</v>
      </c>
      <c r="B21" s="65" t="s">
        <v>144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513B-F42C-4CF5-8ED3-8EFD36DC84BB}">
  <dimension ref="A1:E41"/>
  <sheetViews>
    <sheetView tabSelected="1" zoomScale="70" zoomScaleNormal="70" workbookViewId="0">
      <selection activeCell="O24" sqref="O24"/>
    </sheetView>
  </sheetViews>
  <sheetFormatPr defaultRowHeight="14.75" x14ac:dyDescent="0.75"/>
  <cols>
    <col min="2" max="2" width="9.5" bestFit="1" customWidth="1"/>
    <col min="3" max="3" width="13.90625" bestFit="1" customWidth="1"/>
  </cols>
  <sheetData>
    <row r="1" spans="1:5" x14ac:dyDescent="0.75">
      <c r="A1" t="s">
        <v>34</v>
      </c>
      <c r="B1" t="s">
        <v>194</v>
      </c>
      <c r="C1" t="s">
        <v>192</v>
      </c>
      <c r="D1" t="s">
        <v>413</v>
      </c>
      <c r="E1" t="s">
        <v>415</v>
      </c>
    </row>
    <row r="2" spans="1:5" x14ac:dyDescent="0.75">
      <c r="A2">
        <v>2004</v>
      </c>
      <c r="B2">
        <v>64995299</v>
      </c>
      <c r="C2" t="s">
        <v>411</v>
      </c>
      <c r="D2" t="s">
        <v>414</v>
      </c>
      <c r="E2" t="s">
        <v>175</v>
      </c>
    </row>
    <row r="3" spans="1:5" x14ac:dyDescent="0.75">
      <c r="A3">
        <v>2005</v>
      </c>
      <c r="B3">
        <v>65416189</v>
      </c>
      <c r="C3" t="s">
        <v>411</v>
      </c>
      <c r="D3" t="s">
        <v>414</v>
      </c>
      <c r="E3" t="s">
        <v>175</v>
      </c>
    </row>
    <row r="4" spans="1:5" x14ac:dyDescent="0.75">
      <c r="A4">
        <v>2006</v>
      </c>
      <c r="B4">
        <v>65812536</v>
      </c>
      <c r="C4" t="s">
        <v>411</v>
      </c>
      <c r="D4" t="s">
        <v>414</v>
      </c>
      <c r="E4" t="s">
        <v>175</v>
      </c>
    </row>
    <row r="5" spans="1:5" x14ac:dyDescent="0.75">
      <c r="A5">
        <v>2007</v>
      </c>
      <c r="B5">
        <v>66182067</v>
      </c>
      <c r="C5" t="s">
        <v>411</v>
      </c>
      <c r="D5" t="s">
        <v>414</v>
      </c>
      <c r="E5" t="s">
        <v>175</v>
      </c>
    </row>
    <row r="6" spans="1:5" x14ac:dyDescent="0.75">
      <c r="A6">
        <v>2008</v>
      </c>
      <c r="B6">
        <v>66530984</v>
      </c>
      <c r="C6" t="s">
        <v>411</v>
      </c>
      <c r="D6" t="s">
        <v>414</v>
      </c>
      <c r="E6" t="s">
        <v>175</v>
      </c>
    </row>
    <row r="7" spans="1:5" x14ac:dyDescent="0.75">
      <c r="A7">
        <v>2009</v>
      </c>
      <c r="B7">
        <v>66866839</v>
      </c>
      <c r="C7" t="s">
        <v>411</v>
      </c>
      <c r="D7" t="s">
        <v>414</v>
      </c>
      <c r="E7" t="s">
        <v>175</v>
      </c>
    </row>
    <row r="8" spans="1:5" x14ac:dyDescent="0.75">
      <c r="A8">
        <v>2010</v>
      </c>
      <c r="B8">
        <v>67195028</v>
      </c>
      <c r="C8" t="s">
        <v>411</v>
      </c>
      <c r="D8" t="s">
        <v>414</v>
      </c>
      <c r="E8" t="s">
        <v>175</v>
      </c>
    </row>
    <row r="9" spans="1:5" x14ac:dyDescent="0.75">
      <c r="A9">
        <v>2011</v>
      </c>
      <c r="B9">
        <v>67518388</v>
      </c>
      <c r="C9" t="s">
        <v>411</v>
      </c>
      <c r="D9" t="s">
        <v>414</v>
      </c>
      <c r="E9" t="s">
        <v>175</v>
      </c>
    </row>
    <row r="10" spans="1:5" x14ac:dyDescent="0.75">
      <c r="A10">
        <v>2012</v>
      </c>
      <c r="B10">
        <v>67835962</v>
      </c>
      <c r="C10" t="s">
        <v>411</v>
      </c>
      <c r="D10" t="s">
        <v>414</v>
      </c>
      <c r="E10" t="s">
        <v>175</v>
      </c>
    </row>
    <row r="11" spans="1:5" x14ac:dyDescent="0.75">
      <c r="A11">
        <v>2013</v>
      </c>
      <c r="B11">
        <v>68144518</v>
      </c>
      <c r="C11" t="s">
        <v>411</v>
      </c>
      <c r="D11" t="s">
        <v>414</v>
      </c>
      <c r="E11" t="s">
        <v>175</v>
      </c>
    </row>
    <row r="12" spans="1:5" x14ac:dyDescent="0.75">
      <c r="A12">
        <v>2014</v>
      </c>
      <c r="B12">
        <v>68438746</v>
      </c>
      <c r="C12" t="s">
        <v>411</v>
      </c>
      <c r="D12" t="s">
        <v>414</v>
      </c>
      <c r="E12" t="s">
        <v>175</v>
      </c>
    </row>
    <row r="13" spans="1:5" x14ac:dyDescent="0.75">
      <c r="A13">
        <v>2015</v>
      </c>
      <c r="B13">
        <v>68714511</v>
      </c>
      <c r="C13" t="s">
        <v>411</v>
      </c>
      <c r="D13" t="s">
        <v>414</v>
      </c>
      <c r="E13" t="s">
        <v>175</v>
      </c>
    </row>
    <row r="14" spans="1:5" x14ac:dyDescent="0.75">
      <c r="A14">
        <v>2016</v>
      </c>
      <c r="B14">
        <v>68971308</v>
      </c>
      <c r="C14" t="s">
        <v>411</v>
      </c>
      <c r="D14" t="s">
        <v>414</v>
      </c>
      <c r="E14" t="s">
        <v>175</v>
      </c>
    </row>
    <row r="15" spans="1:5" x14ac:dyDescent="0.75">
      <c r="A15">
        <v>2017</v>
      </c>
      <c r="B15">
        <v>69209810</v>
      </c>
      <c r="C15" t="s">
        <v>411</v>
      </c>
      <c r="D15" t="s">
        <v>414</v>
      </c>
      <c r="E15" t="s">
        <v>175</v>
      </c>
    </row>
    <row r="16" spans="1:5" x14ac:dyDescent="0.75">
      <c r="A16">
        <v>2018</v>
      </c>
      <c r="B16">
        <v>69428453</v>
      </c>
      <c r="C16" t="s">
        <v>411</v>
      </c>
      <c r="D16" t="s">
        <v>414</v>
      </c>
      <c r="E16" t="s">
        <v>175</v>
      </c>
    </row>
    <row r="17" spans="1:5" x14ac:dyDescent="0.75">
      <c r="A17">
        <v>2019</v>
      </c>
      <c r="B17">
        <v>69625582</v>
      </c>
      <c r="C17" t="s">
        <v>411</v>
      </c>
      <c r="D17" t="s">
        <v>414</v>
      </c>
      <c r="E17" t="s">
        <v>175</v>
      </c>
    </row>
    <row r="18" spans="1:5" x14ac:dyDescent="0.75">
      <c r="A18">
        <v>2020</v>
      </c>
      <c r="B18">
        <v>69799978</v>
      </c>
      <c r="C18" t="s">
        <v>412</v>
      </c>
      <c r="D18" t="s">
        <v>414</v>
      </c>
      <c r="E18" t="s">
        <v>175</v>
      </c>
    </row>
    <row r="19" spans="1:5" x14ac:dyDescent="0.75">
      <c r="A19">
        <v>2021</v>
      </c>
      <c r="B19">
        <v>69950850</v>
      </c>
      <c r="C19" t="s">
        <v>412</v>
      </c>
      <c r="D19" t="s">
        <v>414</v>
      </c>
      <c r="E19" t="s">
        <v>175</v>
      </c>
    </row>
    <row r="20" spans="1:5" x14ac:dyDescent="0.75">
      <c r="A20">
        <v>2022</v>
      </c>
      <c r="B20">
        <v>70078203</v>
      </c>
      <c r="C20" t="s">
        <v>412</v>
      </c>
      <c r="D20" t="s">
        <v>414</v>
      </c>
      <c r="E20" t="s">
        <v>175</v>
      </c>
    </row>
    <row r="21" spans="1:5" x14ac:dyDescent="0.75">
      <c r="A21">
        <v>2023</v>
      </c>
      <c r="B21">
        <v>70182833</v>
      </c>
      <c r="C21" t="s">
        <v>412</v>
      </c>
      <c r="D21" t="s">
        <v>414</v>
      </c>
      <c r="E21" t="s">
        <v>175</v>
      </c>
    </row>
    <row r="22" spans="1:5" x14ac:dyDescent="0.75">
      <c r="A22">
        <v>2024</v>
      </c>
      <c r="B22">
        <v>70266057</v>
      </c>
      <c r="C22" t="s">
        <v>412</v>
      </c>
      <c r="D22" t="s">
        <v>414</v>
      </c>
      <c r="E22" t="s">
        <v>175</v>
      </c>
    </row>
    <row r="23" spans="1:5" x14ac:dyDescent="0.75">
      <c r="A23">
        <v>2025</v>
      </c>
      <c r="B23">
        <v>70328940</v>
      </c>
      <c r="C23" t="s">
        <v>412</v>
      </c>
      <c r="D23" t="s">
        <v>414</v>
      </c>
      <c r="E23" t="s">
        <v>175</v>
      </c>
    </row>
    <row r="24" spans="1:5" x14ac:dyDescent="0.75">
      <c r="A24">
        <v>2026</v>
      </c>
      <c r="B24">
        <v>70371648</v>
      </c>
      <c r="C24" t="s">
        <v>412</v>
      </c>
      <c r="D24" t="s">
        <v>414</v>
      </c>
      <c r="E24" t="s">
        <v>175</v>
      </c>
    </row>
    <row r="25" spans="1:5" x14ac:dyDescent="0.75">
      <c r="A25">
        <v>2027</v>
      </c>
      <c r="B25">
        <v>70394105</v>
      </c>
      <c r="C25" t="s">
        <v>412</v>
      </c>
      <c r="D25" t="s">
        <v>414</v>
      </c>
      <c r="E25" t="s">
        <v>175</v>
      </c>
    </row>
    <row r="26" spans="1:5" x14ac:dyDescent="0.75">
      <c r="A26">
        <v>2028</v>
      </c>
      <c r="B26">
        <v>70396848</v>
      </c>
      <c r="C26" t="s">
        <v>412</v>
      </c>
      <c r="D26" t="s">
        <v>414</v>
      </c>
      <c r="E26" t="s">
        <v>175</v>
      </c>
    </row>
    <row r="27" spans="1:5" x14ac:dyDescent="0.75">
      <c r="A27">
        <v>2029</v>
      </c>
      <c r="B27">
        <v>70380491</v>
      </c>
      <c r="C27" t="s">
        <v>412</v>
      </c>
      <c r="D27" t="s">
        <v>414</v>
      </c>
      <c r="E27" t="s">
        <v>175</v>
      </c>
    </row>
    <row r="28" spans="1:5" x14ac:dyDescent="0.75">
      <c r="A28">
        <v>2030</v>
      </c>
      <c r="B28">
        <v>70345536</v>
      </c>
      <c r="C28" t="s">
        <v>412</v>
      </c>
      <c r="D28" t="s">
        <v>414</v>
      </c>
      <c r="E28" t="s">
        <v>175</v>
      </c>
    </row>
    <row r="29" spans="1:5" x14ac:dyDescent="0.75">
      <c r="A29">
        <v>2031</v>
      </c>
      <c r="B29">
        <v>70292289</v>
      </c>
      <c r="C29" t="s">
        <v>412</v>
      </c>
      <c r="D29" t="s">
        <v>414</v>
      </c>
      <c r="E29" t="s">
        <v>175</v>
      </c>
    </row>
    <row r="30" spans="1:5" x14ac:dyDescent="0.75">
      <c r="A30">
        <v>2032</v>
      </c>
      <c r="B30">
        <v>70220900</v>
      </c>
      <c r="C30" t="s">
        <v>412</v>
      </c>
      <c r="D30" t="s">
        <v>414</v>
      </c>
      <c r="E30" t="s">
        <v>175</v>
      </c>
    </row>
    <row r="31" spans="1:5" x14ac:dyDescent="0.75">
      <c r="A31">
        <v>2033</v>
      </c>
      <c r="B31">
        <v>70131520</v>
      </c>
      <c r="C31" t="s">
        <v>412</v>
      </c>
      <c r="D31" t="s">
        <v>414</v>
      </c>
      <c r="E31" t="s">
        <v>175</v>
      </c>
    </row>
    <row r="32" spans="1:5" x14ac:dyDescent="0.75">
      <c r="A32">
        <v>2034</v>
      </c>
      <c r="B32">
        <v>70024230</v>
      </c>
      <c r="C32" t="s">
        <v>412</v>
      </c>
      <c r="D32" t="s">
        <v>414</v>
      </c>
      <c r="E32" t="s">
        <v>175</v>
      </c>
    </row>
    <row r="33" spans="1:5" x14ac:dyDescent="0.75">
      <c r="A33">
        <v>2035</v>
      </c>
      <c r="B33">
        <v>69899112</v>
      </c>
      <c r="C33" t="s">
        <v>412</v>
      </c>
      <c r="D33" t="s">
        <v>414</v>
      </c>
      <c r="E33" t="s">
        <v>175</v>
      </c>
    </row>
    <row r="34" spans="1:5" x14ac:dyDescent="0.75">
      <c r="A34">
        <v>2036</v>
      </c>
      <c r="B34">
        <v>69756436</v>
      </c>
      <c r="C34" t="s">
        <v>412</v>
      </c>
      <c r="D34" t="s">
        <v>414</v>
      </c>
      <c r="E34" t="s">
        <v>175</v>
      </c>
    </row>
    <row r="35" spans="1:5" x14ac:dyDescent="0.75">
      <c r="A35">
        <v>2037</v>
      </c>
      <c r="B35">
        <v>69596348</v>
      </c>
      <c r="C35" t="s">
        <v>412</v>
      </c>
      <c r="D35" t="s">
        <v>414</v>
      </c>
      <c r="E35" t="s">
        <v>175</v>
      </c>
    </row>
    <row r="36" spans="1:5" x14ac:dyDescent="0.75">
      <c r="A36">
        <v>2038</v>
      </c>
      <c r="B36">
        <v>69418537</v>
      </c>
      <c r="C36" t="s">
        <v>412</v>
      </c>
      <c r="D36" t="s">
        <v>414</v>
      </c>
      <c r="E36" t="s">
        <v>175</v>
      </c>
    </row>
    <row r="37" spans="1:5" x14ac:dyDescent="0.75">
      <c r="A37">
        <v>2039</v>
      </c>
      <c r="B37">
        <v>69222588</v>
      </c>
      <c r="C37" t="s">
        <v>412</v>
      </c>
      <c r="D37" t="s">
        <v>414</v>
      </c>
      <c r="E37" t="s">
        <v>175</v>
      </c>
    </row>
    <row r="38" spans="1:5" x14ac:dyDescent="0.75">
      <c r="A38">
        <v>2040</v>
      </c>
      <c r="B38">
        <v>69008285</v>
      </c>
      <c r="C38" t="s">
        <v>412</v>
      </c>
      <c r="D38" t="s">
        <v>414</v>
      </c>
      <c r="E38" t="s">
        <v>175</v>
      </c>
    </row>
    <row r="41" spans="1:5" x14ac:dyDescent="0.75">
      <c r="A41" t="s">
        <v>193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75B91-A8B1-4396-8FBF-DF75F39792AA}">
  <dimension ref="A1:DR24"/>
  <sheetViews>
    <sheetView zoomScale="70" zoomScaleNormal="70" workbookViewId="0">
      <selection activeCell="P29" sqref="P29"/>
    </sheetView>
  </sheetViews>
  <sheetFormatPr defaultRowHeight="14.75" x14ac:dyDescent="0.75"/>
  <cols>
    <col min="2" max="2" width="8.7265625" customWidth="1"/>
    <col min="7" max="7" width="8.7265625" style="118"/>
    <col min="13" max="13" width="8.7265625" style="118"/>
    <col min="14" max="14" width="8.7265625" customWidth="1"/>
  </cols>
  <sheetData>
    <row r="1" spans="1:122" x14ac:dyDescent="0.75">
      <c r="A1" s="69"/>
      <c r="C1" s="104"/>
      <c r="D1" s="104"/>
      <c r="E1" s="104"/>
      <c r="F1" s="104"/>
      <c r="G1" s="103" t="s">
        <v>207</v>
      </c>
      <c r="H1" s="104"/>
      <c r="I1" s="104"/>
      <c r="J1" s="104"/>
      <c r="K1" s="104"/>
      <c r="L1" s="104"/>
      <c r="M1" s="115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  <c r="BN1" s="104"/>
      <c r="BO1" s="104"/>
      <c r="BP1" s="104"/>
      <c r="BQ1" s="104"/>
      <c r="BR1" s="104"/>
      <c r="BS1" s="104"/>
      <c r="BT1" s="104"/>
      <c r="BU1" s="104"/>
      <c r="BV1" s="104"/>
      <c r="BW1" s="104"/>
      <c r="BX1" s="104"/>
      <c r="BY1" s="104"/>
      <c r="BZ1" s="104"/>
      <c r="CA1" s="104"/>
      <c r="CB1" s="104"/>
      <c r="CC1" s="104"/>
      <c r="CD1" s="104"/>
      <c r="CE1" s="104"/>
      <c r="CF1" s="104"/>
      <c r="CG1" s="104"/>
      <c r="CH1" s="104"/>
      <c r="CI1" s="104"/>
      <c r="CJ1" s="104"/>
      <c r="CK1" s="104"/>
      <c r="CL1" s="104"/>
      <c r="CM1" s="104"/>
      <c r="CN1" s="104"/>
      <c r="CO1" s="104"/>
      <c r="CP1" s="104"/>
      <c r="CQ1" s="104"/>
      <c r="CR1" s="104"/>
      <c r="CS1" s="104"/>
      <c r="CT1" s="104"/>
      <c r="CU1" s="104"/>
      <c r="CV1" s="104"/>
      <c r="CW1" s="104"/>
      <c r="CX1" s="104"/>
      <c r="CY1" s="104"/>
      <c r="CZ1" s="104"/>
      <c r="DA1" s="104"/>
      <c r="DB1" s="104"/>
      <c r="DC1" s="104"/>
      <c r="DD1" s="104"/>
      <c r="DE1" s="104"/>
      <c r="DF1" s="104"/>
      <c r="DG1" s="104"/>
      <c r="DH1" s="104"/>
      <c r="DI1" s="104"/>
      <c r="DJ1" s="104"/>
      <c r="DK1" s="104"/>
      <c r="DL1" s="104"/>
      <c r="DM1" s="104"/>
      <c r="DN1" s="104"/>
      <c r="DO1" s="104"/>
      <c r="DP1" s="104"/>
      <c r="DQ1" s="104"/>
      <c r="DR1" s="105"/>
    </row>
    <row r="2" spans="1:122" x14ac:dyDescent="0.75">
      <c r="A2" s="70" t="s">
        <v>34</v>
      </c>
      <c r="B2" s="110">
        <v>0</v>
      </c>
      <c r="C2" s="110">
        <v>1</v>
      </c>
      <c r="D2" s="110">
        <v>2</v>
      </c>
      <c r="E2" s="110">
        <v>3</v>
      </c>
      <c r="F2" s="110">
        <v>4</v>
      </c>
      <c r="G2" s="116" t="s">
        <v>7</v>
      </c>
      <c r="H2" s="110">
        <v>5</v>
      </c>
      <c r="I2" s="110">
        <v>6</v>
      </c>
      <c r="J2" s="110">
        <v>7</v>
      </c>
      <c r="K2" s="110">
        <v>8</v>
      </c>
      <c r="L2" s="110">
        <v>9</v>
      </c>
      <c r="M2" s="119" t="s">
        <v>8</v>
      </c>
      <c r="N2" s="110">
        <v>10</v>
      </c>
      <c r="O2" s="110">
        <v>11</v>
      </c>
      <c r="P2" s="110">
        <v>12</v>
      </c>
      <c r="Q2" s="110">
        <v>13</v>
      </c>
      <c r="R2" s="110">
        <v>14</v>
      </c>
      <c r="S2" s="114" t="s">
        <v>9</v>
      </c>
      <c r="T2" s="110">
        <v>15</v>
      </c>
      <c r="U2" s="110">
        <v>16</v>
      </c>
      <c r="V2" s="110">
        <v>17</v>
      </c>
      <c r="W2" s="110">
        <v>18</v>
      </c>
      <c r="X2" s="110">
        <v>19</v>
      </c>
      <c r="Y2" s="114" t="s">
        <v>45</v>
      </c>
      <c r="Z2" s="110">
        <v>20</v>
      </c>
      <c r="AA2" s="110">
        <v>21</v>
      </c>
      <c r="AB2" s="110">
        <v>22</v>
      </c>
      <c r="AC2" s="110">
        <v>23</v>
      </c>
      <c r="AD2" s="110">
        <v>24</v>
      </c>
      <c r="AE2" s="114" t="s">
        <v>46</v>
      </c>
      <c r="AF2" s="110">
        <v>25</v>
      </c>
      <c r="AG2" s="110">
        <v>26</v>
      </c>
      <c r="AH2" s="110">
        <v>27</v>
      </c>
      <c r="AI2" s="110">
        <v>28</v>
      </c>
      <c r="AJ2" s="110">
        <v>29</v>
      </c>
      <c r="AK2" s="114" t="s">
        <v>47</v>
      </c>
      <c r="AL2" s="110">
        <v>30</v>
      </c>
      <c r="AM2" s="110">
        <v>31</v>
      </c>
      <c r="AN2" s="110">
        <v>32</v>
      </c>
      <c r="AO2" s="110">
        <v>33</v>
      </c>
      <c r="AP2" s="110">
        <v>34</v>
      </c>
      <c r="AQ2" s="114" t="s">
        <v>48</v>
      </c>
      <c r="AR2" s="110">
        <v>35</v>
      </c>
      <c r="AS2" s="110">
        <v>36</v>
      </c>
      <c r="AT2" s="110">
        <v>37</v>
      </c>
      <c r="AU2" s="110">
        <v>38</v>
      </c>
      <c r="AV2" s="110">
        <v>39</v>
      </c>
      <c r="AW2" s="114" t="s">
        <v>49</v>
      </c>
      <c r="AX2" s="110">
        <v>40</v>
      </c>
      <c r="AY2" s="110">
        <v>41</v>
      </c>
      <c r="AZ2" s="110">
        <v>42</v>
      </c>
      <c r="BA2" s="110">
        <v>43</v>
      </c>
      <c r="BB2" s="110">
        <v>44</v>
      </c>
      <c r="BC2" s="114" t="s">
        <v>50</v>
      </c>
      <c r="BD2" s="110">
        <v>45</v>
      </c>
      <c r="BE2" s="110">
        <v>46</v>
      </c>
      <c r="BF2" s="110">
        <v>47</v>
      </c>
      <c r="BG2" s="110">
        <v>48</v>
      </c>
      <c r="BH2" s="110">
        <v>49</v>
      </c>
      <c r="BI2" s="114" t="s">
        <v>51</v>
      </c>
      <c r="BJ2" s="110">
        <v>50</v>
      </c>
      <c r="BK2" s="110">
        <v>51</v>
      </c>
      <c r="BL2" s="110">
        <v>52</v>
      </c>
      <c r="BM2" s="110">
        <v>53</v>
      </c>
      <c r="BN2" s="110">
        <v>54</v>
      </c>
      <c r="BO2" s="114" t="s">
        <v>52</v>
      </c>
      <c r="BP2" s="110">
        <v>55</v>
      </c>
      <c r="BQ2" s="110">
        <v>56</v>
      </c>
      <c r="BR2" s="110">
        <v>57</v>
      </c>
      <c r="BS2" s="110">
        <v>58</v>
      </c>
      <c r="BT2" s="110">
        <v>59</v>
      </c>
      <c r="BU2" s="114" t="s">
        <v>53</v>
      </c>
      <c r="BV2" s="110">
        <v>60</v>
      </c>
      <c r="BW2" s="110">
        <v>61</v>
      </c>
      <c r="BX2" s="110">
        <v>62</v>
      </c>
      <c r="BY2" s="110">
        <v>63</v>
      </c>
      <c r="BZ2" s="110">
        <v>64</v>
      </c>
      <c r="CA2" s="114" t="s">
        <v>54</v>
      </c>
      <c r="CB2" s="110">
        <v>65</v>
      </c>
      <c r="CC2" s="110">
        <v>66</v>
      </c>
      <c r="CD2" s="110">
        <v>67</v>
      </c>
      <c r="CE2" s="110">
        <v>68</v>
      </c>
      <c r="CF2" s="110">
        <v>69</v>
      </c>
      <c r="CG2" s="114" t="s">
        <v>55</v>
      </c>
      <c r="CH2" s="110">
        <v>70</v>
      </c>
      <c r="CI2" s="110">
        <v>71</v>
      </c>
      <c r="CJ2" s="110">
        <v>72</v>
      </c>
      <c r="CK2" s="110">
        <v>73</v>
      </c>
      <c r="CL2" s="110">
        <v>74</v>
      </c>
      <c r="CM2" s="110" t="s">
        <v>56</v>
      </c>
      <c r="CN2" s="110">
        <v>75</v>
      </c>
      <c r="CO2" s="110">
        <v>76</v>
      </c>
      <c r="CP2" s="110">
        <v>77</v>
      </c>
      <c r="CQ2" s="110">
        <v>78</v>
      </c>
      <c r="CR2" s="110">
        <v>79</v>
      </c>
      <c r="CS2" s="110" t="s">
        <v>57</v>
      </c>
      <c r="CT2" s="110">
        <v>80</v>
      </c>
      <c r="CU2" s="110">
        <v>81</v>
      </c>
      <c r="CV2" s="110">
        <v>82</v>
      </c>
      <c r="CW2" s="110">
        <v>83</v>
      </c>
      <c r="CX2" s="110">
        <v>84</v>
      </c>
      <c r="CY2" s="110" t="s">
        <v>58</v>
      </c>
      <c r="CZ2" s="110">
        <v>85</v>
      </c>
      <c r="DA2" s="110">
        <v>86</v>
      </c>
      <c r="DB2" s="110">
        <v>87</v>
      </c>
      <c r="DC2" s="110">
        <v>88</v>
      </c>
      <c r="DD2" s="110">
        <v>89</v>
      </c>
      <c r="DE2" s="110" t="s">
        <v>59</v>
      </c>
      <c r="DF2" s="110">
        <v>90</v>
      </c>
      <c r="DG2" s="110">
        <v>91</v>
      </c>
      <c r="DH2" s="110">
        <v>92</v>
      </c>
      <c r="DI2" s="110">
        <v>93</v>
      </c>
      <c r="DJ2" s="110">
        <v>94</v>
      </c>
      <c r="DK2" s="110" t="s">
        <v>60</v>
      </c>
      <c r="DL2" s="110">
        <v>95</v>
      </c>
      <c r="DM2" s="110">
        <v>96</v>
      </c>
      <c r="DN2" s="110">
        <v>97</v>
      </c>
      <c r="DO2" s="110">
        <v>98</v>
      </c>
      <c r="DP2" s="110">
        <v>99</v>
      </c>
      <c r="DQ2" s="110" t="s">
        <v>61</v>
      </c>
      <c r="DR2" s="110" t="s">
        <v>216</v>
      </c>
    </row>
    <row r="3" spans="1:122" x14ac:dyDescent="0.75">
      <c r="A3" s="71">
        <v>2000</v>
      </c>
      <c r="B3" s="113">
        <v>72.315600000000003</v>
      </c>
      <c r="C3" s="113">
        <v>72.670199999999994</v>
      </c>
      <c r="D3" s="113">
        <v>71.757499999999993</v>
      </c>
      <c r="E3" s="113">
        <v>70.828699999999998</v>
      </c>
      <c r="F3" s="113">
        <v>69.886300000000006</v>
      </c>
      <c r="G3" s="117">
        <f>AVERAGE(B3:F3)</f>
        <v>71.491659999999996</v>
      </c>
      <c r="H3" s="113">
        <v>68.932699999999997</v>
      </c>
      <c r="I3" s="113">
        <v>67.973799999999997</v>
      </c>
      <c r="J3" s="113">
        <v>67.014499999999998</v>
      </c>
      <c r="K3" s="113">
        <v>66.057400000000001</v>
      </c>
      <c r="L3" s="113">
        <v>65.102999999999994</v>
      </c>
      <c r="M3" s="117">
        <f>AVERAGE(H3:L3)</f>
        <v>67.016279999999995</v>
      </c>
      <c r="N3" s="113">
        <v>64.1494</v>
      </c>
      <c r="O3" s="113">
        <v>63.192900000000002</v>
      </c>
      <c r="P3" s="113">
        <v>62.235399999999998</v>
      </c>
      <c r="Q3" s="113">
        <v>61.278700000000001</v>
      </c>
      <c r="R3" s="113">
        <v>60.325099999999999</v>
      </c>
      <c r="S3" s="117">
        <f>AVERAGE(N3:R3)</f>
        <v>62.236300000000007</v>
      </c>
      <c r="T3" s="113">
        <v>59.375799999999998</v>
      </c>
      <c r="U3" s="113">
        <v>58.433399999999999</v>
      </c>
      <c r="V3" s="113">
        <v>57.5</v>
      </c>
      <c r="W3" s="113">
        <v>56.576099999999997</v>
      </c>
      <c r="X3" s="113">
        <v>55.661200000000001</v>
      </c>
      <c r="Y3" s="117">
        <f>AVERAGE(T3:X3)</f>
        <v>57.509299999999996</v>
      </c>
      <c r="Z3" s="113">
        <v>54.753500000000003</v>
      </c>
      <c r="AA3" s="113">
        <v>53.850999999999999</v>
      </c>
      <c r="AB3" s="113">
        <v>52.950699999999998</v>
      </c>
      <c r="AC3" s="113">
        <v>52.052399999999999</v>
      </c>
      <c r="AD3" s="113">
        <v>51.156999999999996</v>
      </c>
      <c r="AE3" s="117">
        <f>AVERAGE(Z3:AD3)</f>
        <v>52.952920000000006</v>
      </c>
      <c r="AF3" s="113">
        <v>50.265900000000002</v>
      </c>
      <c r="AG3" s="113">
        <v>49.379100000000001</v>
      </c>
      <c r="AH3" s="113">
        <v>48.497100000000003</v>
      </c>
      <c r="AI3" s="113">
        <v>47.6203</v>
      </c>
      <c r="AJ3" s="113">
        <v>46.748600000000003</v>
      </c>
      <c r="AK3" s="117">
        <f>AVERAGE(AF3:AJ3)</f>
        <v>48.502200000000002</v>
      </c>
      <c r="AL3" s="113">
        <v>45.880600000000001</v>
      </c>
      <c r="AM3" s="113">
        <v>45.014499999999998</v>
      </c>
      <c r="AN3" s="113">
        <v>44.150599999999997</v>
      </c>
      <c r="AO3" s="113">
        <v>43.288600000000002</v>
      </c>
      <c r="AP3" s="113">
        <v>42.427599999999998</v>
      </c>
      <c r="AQ3" s="117">
        <f>AVERAGE(AL3:AP3)</f>
        <v>44.152380000000008</v>
      </c>
      <c r="AR3" s="113">
        <v>41.567900000000002</v>
      </c>
      <c r="AS3" s="113">
        <v>40.710799999999999</v>
      </c>
      <c r="AT3" s="113">
        <v>39.856299999999997</v>
      </c>
      <c r="AU3" s="113">
        <v>39.004100000000001</v>
      </c>
      <c r="AV3" s="113">
        <v>38.154699999999998</v>
      </c>
      <c r="AW3" s="117">
        <f>AVERAGE(AR3:AV3)</f>
        <v>39.858759999999997</v>
      </c>
      <c r="AX3" s="113">
        <v>37.308300000000003</v>
      </c>
      <c r="AY3" s="113">
        <v>36.463000000000001</v>
      </c>
      <c r="AZ3" s="113">
        <v>35.619700000000002</v>
      </c>
      <c r="BA3" s="113">
        <v>34.779299999999999</v>
      </c>
      <c r="BB3" s="113">
        <v>33.940600000000003</v>
      </c>
      <c r="BC3" s="117">
        <f>AVERAGE(AX3:BB3)</f>
        <v>35.62218</v>
      </c>
      <c r="BD3" s="113">
        <v>33.103299999999997</v>
      </c>
      <c r="BE3" s="113">
        <v>32.268799999999999</v>
      </c>
      <c r="BF3" s="113">
        <v>31.438300000000002</v>
      </c>
      <c r="BG3" s="113">
        <v>30.612400000000001</v>
      </c>
      <c r="BH3" s="113">
        <v>29.792200000000001</v>
      </c>
      <c r="BI3" s="117">
        <f>AVERAGE(BD3:BH3)</f>
        <v>31.443000000000001</v>
      </c>
      <c r="BJ3" s="113">
        <v>28.978400000000001</v>
      </c>
      <c r="BK3" s="113">
        <v>28.172000000000001</v>
      </c>
      <c r="BL3" s="113">
        <v>27.3748</v>
      </c>
      <c r="BM3" s="113">
        <v>26.577999999999999</v>
      </c>
      <c r="BN3" s="113">
        <v>25.7819</v>
      </c>
      <c r="BO3" s="117">
        <f>AVERAGE(BJ3:BN3)</f>
        <v>27.377020000000005</v>
      </c>
      <c r="BP3" s="113">
        <v>24.9879</v>
      </c>
      <c r="BQ3" s="113">
        <v>24.198699999999999</v>
      </c>
      <c r="BR3" s="113">
        <v>23.415600000000001</v>
      </c>
      <c r="BS3" s="113">
        <v>22.6402</v>
      </c>
      <c r="BT3" s="113">
        <v>21.874600000000001</v>
      </c>
      <c r="BU3" s="117">
        <f>AVERAGE(BP3:BT3)</f>
        <v>23.423400000000001</v>
      </c>
      <c r="BV3" s="113">
        <v>21.120899999999999</v>
      </c>
      <c r="BW3" s="113">
        <v>20.380500000000001</v>
      </c>
      <c r="BX3" s="113">
        <v>19.654399999999999</v>
      </c>
      <c r="BY3" s="113">
        <v>18.9422</v>
      </c>
      <c r="BZ3" s="113">
        <v>18.241900000000001</v>
      </c>
      <c r="CA3" s="117">
        <f>AVERAGE(BV3:BZ3)</f>
        <v>19.66798</v>
      </c>
      <c r="CB3" s="113">
        <v>17.552700000000002</v>
      </c>
      <c r="CC3" s="113">
        <v>16.875499999999999</v>
      </c>
      <c r="CD3" s="113">
        <v>16.209700000000002</v>
      </c>
      <c r="CE3" s="113">
        <v>15.5564</v>
      </c>
      <c r="CF3" s="113">
        <v>14.9175</v>
      </c>
      <c r="CG3" s="117">
        <f>AVERAGE(CB3:CF3)</f>
        <v>16.222360000000002</v>
      </c>
      <c r="CH3" s="113">
        <v>14.294700000000001</v>
      </c>
      <c r="CI3" s="113">
        <v>13.689299999999999</v>
      </c>
      <c r="CJ3" s="113">
        <v>13.1022</v>
      </c>
      <c r="CK3" s="113">
        <v>12.533300000000001</v>
      </c>
      <c r="CL3" s="113">
        <v>11.9834</v>
      </c>
      <c r="CM3" s="117">
        <f>AVERAGE(CH3:CL3)</f>
        <v>13.12058</v>
      </c>
      <c r="CN3" s="113">
        <v>11.4526</v>
      </c>
      <c r="CO3" s="113">
        <v>10.9405</v>
      </c>
      <c r="CP3" s="113">
        <v>10.446999999999999</v>
      </c>
      <c r="CQ3" s="113">
        <v>9.9713999999999992</v>
      </c>
      <c r="CR3" s="113">
        <v>9.5129000000000001</v>
      </c>
      <c r="CS3" s="117">
        <f>AVERAGE(CN3:CR3)</f>
        <v>10.464879999999999</v>
      </c>
      <c r="CT3" s="113">
        <v>9.0716000000000001</v>
      </c>
      <c r="CU3" s="113">
        <v>8.6495999999999995</v>
      </c>
      <c r="CV3" s="113">
        <v>8.2477999999999998</v>
      </c>
      <c r="CW3" s="113">
        <v>7.8669000000000002</v>
      </c>
      <c r="CX3" s="113">
        <v>7.5023999999999997</v>
      </c>
      <c r="CY3" s="117">
        <f>AVERAGE(CT3:CX3)</f>
        <v>8.2676600000000011</v>
      </c>
      <c r="CZ3" s="113">
        <v>7.1524000000000001</v>
      </c>
      <c r="DA3" s="113">
        <v>6.8194999999999997</v>
      </c>
      <c r="DB3" s="113">
        <v>6.5023999999999997</v>
      </c>
      <c r="DC3" s="113">
        <v>6.1969000000000003</v>
      </c>
      <c r="DD3" s="113">
        <v>5.9001000000000001</v>
      </c>
      <c r="DE3" s="117">
        <f>AVERAGE(CZ3:DD3)</f>
        <v>6.5142600000000002</v>
      </c>
      <c r="DF3" s="113">
        <v>5.6138000000000003</v>
      </c>
      <c r="DG3" s="113">
        <v>5.3467000000000002</v>
      </c>
      <c r="DH3" s="113">
        <v>5.1024000000000003</v>
      </c>
      <c r="DI3" s="113">
        <v>4.8803999999999998</v>
      </c>
      <c r="DJ3" s="113">
        <v>4.6806000000000001</v>
      </c>
      <c r="DK3" s="117">
        <f>AVERAGE(DF3:DJ3)</f>
        <v>5.1247799999999994</v>
      </c>
      <c r="DL3" s="113">
        <v>4.5015000000000001</v>
      </c>
      <c r="DM3" s="113">
        <v>4.3330000000000002</v>
      </c>
      <c r="DN3" s="113">
        <v>4.1727999999999996</v>
      </c>
      <c r="DO3" s="113">
        <v>4.0179999999999998</v>
      </c>
      <c r="DP3" s="113">
        <v>3.8664999999999998</v>
      </c>
      <c r="DQ3" s="117">
        <f>AVERAGE(DL3:DP3)</f>
        <v>4.1783599999999996</v>
      </c>
      <c r="DR3" s="117">
        <v>3.7160000000000002</v>
      </c>
    </row>
    <row r="4" spans="1:122" x14ac:dyDescent="0.75">
      <c r="A4" s="71">
        <v>2001</v>
      </c>
      <c r="B4" s="113">
        <v>72.612700000000004</v>
      </c>
      <c r="C4" s="113">
        <v>72.909099999999995</v>
      </c>
      <c r="D4" s="113">
        <v>71.991299999999995</v>
      </c>
      <c r="E4" s="113">
        <v>71.057599999999994</v>
      </c>
      <c r="F4" s="113">
        <v>70.112499999999997</v>
      </c>
      <c r="G4" s="117">
        <f t="shared" ref="G4:G24" si="0">AVERAGE(B4:F4)</f>
        <v>71.736639999999994</v>
      </c>
      <c r="H4" s="113">
        <v>69.157600000000002</v>
      </c>
      <c r="I4" s="113">
        <v>68.197999999999993</v>
      </c>
      <c r="J4" s="113">
        <v>67.237899999999996</v>
      </c>
      <c r="K4" s="113">
        <v>66.279700000000005</v>
      </c>
      <c r="L4" s="113">
        <v>65.323599999999999</v>
      </c>
      <c r="M4" s="117">
        <f t="shared" ref="M4:M24" si="1">AVERAGE(H4:L4)</f>
        <v>67.239360000000005</v>
      </c>
      <c r="N4" s="113">
        <v>64.368099999999998</v>
      </c>
      <c r="O4" s="113">
        <v>63.41</v>
      </c>
      <c r="P4" s="113">
        <v>62.451099999999997</v>
      </c>
      <c r="Q4" s="113">
        <v>61.492899999999999</v>
      </c>
      <c r="R4" s="113">
        <v>60.537500000000001</v>
      </c>
      <c r="S4" s="117">
        <f t="shared" ref="S4:S24" si="2">AVERAGE(N4:R4)</f>
        <v>62.451919999999994</v>
      </c>
      <c r="T4" s="113">
        <v>59.587299999999999</v>
      </c>
      <c r="U4" s="113">
        <v>58.643500000000003</v>
      </c>
      <c r="V4" s="113">
        <v>57.708100000000002</v>
      </c>
      <c r="W4" s="113">
        <v>56.782299999999999</v>
      </c>
      <c r="X4" s="113">
        <v>55.864899999999999</v>
      </c>
      <c r="Y4" s="117">
        <f t="shared" ref="Y4:Y24" si="3">AVERAGE(T4:X4)</f>
        <v>57.717219999999998</v>
      </c>
      <c r="Z4" s="113">
        <v>54.9542</v>
      </c>
      <c r="AA4" s="113">
        <v>54.047899999999998</v>
      </c>
      <c r="AB4" s="113">
        <v>53.145000000000003</v>
      </c>
      <c r="AC4" s="113">
        <v>52.243499999999997</v>
      </c>
      <c r="AD4" s="113">
        <v>51.344200000000001</v>
      </c>
      <c r="AE4" s="117">
        <f t="shared" ref="AE4:AE24" si="4">AVERAGE(Z4:AD4)</f>
        <v>53.14696</v>
      </c>
      <c r="AF4" s="113">
        <v>50.448599999999999</v>
      </c>
      <c r="AG4" s="113">
        <v>49.558399999999999</v>
      </c>
      <c r="AH4" s="113">
        <v>48.673400000000001</v>
      </c>
      <c r="AI4" s="113">
        <v>47.793500000000002</v>
      </c>
      <c r="AJ4" s="113">
        <v>46.918500000000002</v>
      </c>
      <c r="AK4" s="117">
        <f t="shared" ref="AK4:AK24" si="5">AVERAGE(AF4:AJ4)</f>
        <v>48.67848</v>
      </c>
      <c r="AL4" s="113">
        <v>46.047600000000003</v>
      </c>
      <c r="AM4" s="113">
        <v>45.179600000000001</v>
      </c>
      <c r="AN4" s="113">
        <v>44.312800000000003</v>
      </c>
      <c r="AO4" s="113">
        <v>43.447899999999997</v>
      </c>
      <c r="AP4" s="113">
        <v>42.585099999999997</v>
      </c>
      <c r="AQ4" s="117">
        <f t="shared" ref="AQ4:AQ24" si="6">AVERAGE(AL4:AP4)</f>
        <v>44.314600000000006</v>
      </c>
      <c r="AR4" s="113">
        <v>41.723700000000001</v>
      </c>
      <c r="AS4" s="113">
        <v>40.863900000000001</v>
      </c>
      <c r="AT4" s="113">
        <v>40.007300000000001</v>
      </c>
      <c r="AU4" s="113">
        <v>39.153399999999998</v>
      </c>
      <c r="AV4" s="113">
        <v>38.302100000000003</v>
      </c>
      <c r="AW4" s="117">
        <f t="shared" ref="AW4:AW24" si="7">AVERAGE(AR4:AV4)</f>
        <v>40.010080000000002</v>
      </c>
      <c r="AX4" s="113">
        <v>37.453800000000001</v>
      </c>
      <c r="AY4" s="113">
        <v>36.608499999999999</v>
      </c>
      <c r="AZ4" s="113">
        <v>35.764099999999999</v>
      </c>
      <c r="BA4" s="113">
        <v>34.921599999999998</v>
      </c>
      <c r="BB4" s="113">
        <v>34.082000000000001</v>
      </c>
      <c r="BC4" s="117">
        <f t="shared" ref="BC4:BC24" si="8">AVERAGE(AX4:BB4)</f>
        <v>35.765999999999998</v>
      </c>
      <c r="BD4" s="113">
        <v>33.244300000000003</v>
      </c>
      <c r="BE4" s="113">
        <v>32.408499999999997</v>
      </c>
      <c r="BF4" s="113">
        <v>31.5763</v>
      </c>
      <c r="BG4" s="113">
        <v>30.749199999999998</v>
      </c>
      <c r="BH4" s="113">
        <v>29.927600000000002</v>
      </c>
      <c r="BI4" s="117">
        <f t="shared" ref="BI4:BI24" si="9">AVERAGE(BD4:BH4)</f>
        <v>31.58118</v>
      </c>
      <c r="BJ4" s="113">
        <v>29.1128</v>
      </c>
      <c r="BK4" s="113">
        <v>28.3047</v>
      </c>
      <c r="BL4" s="113">
        <v>27.504100000000001</v>
      </c>
      <c r="BM4" s="113">
        <v>26.7121</v>
      </c>
      <c r="BN4" s="113">
        <v>25.919599999999999</v>
      </c>
      <c r="BO4" s="117">
        <f t="shared" ref="BO4:BO24" si="10">AVERAGE(BJ4:BN4)</f>
        <v>27.510660000000001</v>
      </c>
      <c r="BP4" s="113">
        <v>25.127199999999998</v>
      </c>
      <c r="BQ4" s="113">
        <v>24.337</v>
      </c>
      <c r="BR4" s="113">
        <v>23.552099999999999</v>
      </c>
      <c r="BS4" s="113">
        <v>22.7746</v>
      </c>
      <c r="BT4" s="113">
        <v>22.0063</v>
      </c>
      <c r="BU4" s="117">
        <f t="shared" ref="BU4:BU24" si="11">AVERAGE(BP4:BT4)</f>
        <v>23.559439999999999</v>
      </c>
      <c r="BV4" s="113">
        <v>21.249600000000001</v>
      </c>
      <c r="BW4" s="113">
        <v>20.5061</v>
      </c>
      <c r="BX4" s="113">
        <v>19.776499999999999</v>
      </c>
      <c r="BY4" s="113">
        <v>19.0608</v>
      </c>
      <c r="BZ4" s="113">
        <v>18.3582</v>
      </c>
      <c r="CA4" s="117">
        <f t="shared" ref="CA4:CA24" si="12">AVERAGE(BV4:BZ4)</f>
        <v>19.790240000000001</v>
      </c>
      <c r="CB4" s="113">
        <v>17.666599999999999</v>
      </c>
      <c r="CC4" s="113">
        <v>16.985800000000001</v>
      </c>
      <c r="CD4" s="113">
        <v>16.316099999999999</v>
      </c>
      <c r="CE4" s="113">
        <v>15.6593</v>
      </c>
      <c r="CF4" s="113">
        <v>15.017200000000001</v>
      </c>
      <c r="CG4" s="117">
        <f t="shared" ref="CG4:CG24" si="13">AVERAGE(CB4:CF4)</f>
        <v>16.329000000000001</v>
      </c>
      <c r="CH4" s="113">
        <v>14.3916</v>
      </c>
      <c r="CI4" s="113">
        <v>13.784000000000001</v>
      </c>
      <c r="CJ4" s="113">
        <v>13.194800000000001</v>
      </c>
      <c r="CK4" s="113">
        <v>12.623900000000001</v>
      </c>
      <c r="CL4" s="113">
        <v>12.070600000000001</v>
      </c>
      <c r="CM4" s="117">
        <f t="shared" ref="CM4:CM24" si="14">AVERAGE(CH4:CL4)</f>
        <v>13.212980000000002</v>
      </c>
      <c r="CN4" s="113">
        <v>11.5349</v>
      </c>
      <c r="CO4" s="113">
        <v>11.0174</v>
      </c>
      <c r="CP4" s="113">
        <v>10.5182</v>
      </c>
      <c r="CQ4" s="113">
        <v>10.0374</v>
      </c>
      <c r="CR4" s="113">
        <v>9.5746000000000002</v>
      </c>
      <c r="CS4" s="117">
        <f t="shared" ref="CS4:CS24" si="15">AVERAGE(CN4:CR4)</f>
        <v>10.5365</v>
      </c>
      <c r="CT4" s="113">
        <v>9.1288999999999998</v>
      </c>
      <c r="CU4" s="113">
        <v>8.6998999999999995</v>
      </c>
      <c r="CV4" s="113">
        <v>8.2902000000000005</v>
      </c>
      <c r="CW4" s="113">
        <v>7.9005000000000001</v>
      </c>
      <c r="CX4" s="113">
        <v>7.5316000000000001</v>
      </c>
      <c r="CY4" s="117">
        <f t="shared" ref="CY4:CY24" si="16">AVERAGE(CT4:CX4)</f>
        <v>8.3102199999999993</v>
      </c>
      <c r="CZ4" s="113">
        <v>7.1788999999999996</v>
      </c>
      <c r="DA4" s="113">
        <v>6.8407999999999998</v>
      </c>
      <c r="DB4" s="113">
        <v>6.5198999999999998</v>
      </c>
      <c r="DC4" s="113">
        <v>6.2149000000000001</v>
      </c>
      <c r="DD4" s="113">
        <v>5.9208999999999996</v>
      </c>
      <c r="DE4" s="117">
        <f t="shared" ref="DE4:DE24" si="17">AVERAGE(CZ4:DD4)</f>
        <v>6.5350799999999989</v>
      </c>
      <c r="DF4" s="113">
        <v>5.6349</v>
      </c>
      <c r="DG4" s="113">
        <v>5.3586999999999998</v>
      </c>
      <c r="DH4" s="113">
        <v>5.1013999999999999</v>
      </c>
      <c r="DI4" s="113">
        <v>4.8669000000000002</v>
      </c>
      <c r="DJ4" s="113">
        <v>4.6554000000000002</v>
      </c>
      <c r="DK4" s="117">
        <f t="shared" ref="DK4:DK24" si="18">AVERAGE(DF4:DJ4)</f>
        <v>5.1234599999999997</v>
      </c>
      <c r="DL4" s="113">
        <v>4.4678000000000004</v>
      </c>
      <c r="DM4" s="113">
        <v>4.2975000000000003</v>
      </c>
      <c r="DN4" s="113">
        <v>4.1403999999999996</v>
      </c>
      <c r="DO4" s="113">
        <v>3.9912000000000001</v>
      </c>
      <c r="DP4" s="113">
        <v>3.847</v>
      </c>
      <c r="DQ4" s="117">
        <f t="shared" ref="DQ4:DQ24" si="19">AVERAGE(DL4:DP4)</f>
        <v>4.1487800000000004</v>
      </c>
      <c r="DR4" s="117">
        <v>3.7052999999999998</v>
      </c>
    </row>
    <row r="5" spans="1:122" x14ac:dyDescent="0.75">
      <c r="A5" s="71">
        <v>2002</v>
      </c>
      <c r="B5" s="113">
        <v>72.929599999999994</v>
      </c>
      <c r="C5" s="113">
        <v>73.169499999999999</v>
      </c>
      <c r="D5" s="113">
        <v>72.247299999999996</v>
      </c>
      <c r="E5" s="113">
        <v>71.309399999999997</v>
      </c>
      <c r="F5" s="113">
        <v>70.360500000000002</v>
      </c>
      <c r="G5" s="117">
        <f t="shared" si="0"/>
        <v>72.003259999999997</v>
      </c>
      <c r="H5" s="113">
        <v>69.403599999999997</v>
      </c>
      <c r="I5" s="113">
        <v>68.442999999999998</v>
      </c>
      <c r="J5" s="113">
        <v>67.482299999999995</v>
      </c>
      <c r="K5" s="113">
        <v>66.523099999999999</v>
      </c>
      <c r="L5" s="113">
        <v>65.565600000000003</v>
      </c>
      <c r="M5" s="117">
        <f t="shared" si="1"/>
        <v>67.483519999999999</v>
      </c>
      <c r="N5" s="113">
        <v>64.608400000000003</v>
      </c>
      <c r="O5" s="113">
        <v>63.648600000000002</v>
      </c>
      <c r="P5" s="113">
        <v>62.688000000000002</v>
      </c>
      <c r="Q5" s="113">
        <v>61.728400000000001</v>
      </c>
      <c r="R5" s="113">
        <v>60.771500000000003</v>
      </c>
      <c r="S5" s="117">
        <f t="shared" si="2"/>
        <v>62.688979999999994</v>
      </c>
      <c r="T5" s="113">
        <v>59.819400000000002</v>
      </c>
      <c r="U5" s="113">
        <v>58.874400000000001</v>
      </c>
      <c r="V5" s="113">
        <v>57.9375</v>
      </c>
      <c r="W5" s="113">
        <v>57.009500000000003</v>
      </c>
      <c r="X5" s="113">
        <v>56.0901</v>
      </c>
      <c r="Y5" s="117">
        <f t="shared" si="3"/>
        <v>57.946180000000005</v>
      </c>
      <c r="Z5" s="113">
        <v>55.176699999999997</v>
      </c>
      <c r="AA5" s="113">
        <v>54.267299999999999</v>
      </c>
      <c r="AB5" s="113">
        <v>53.360700000000001</v>
      </c>
      <c r="AC5" s="113">
        <v>52.456600000000002</v>
      </c>
      <c r="AD5" s="113">
        <v>51.554200000000002</v>
      </c>
      <c r="AE5" s="117">
        <f t="shared" si="4"/>
        <v>53.363099999999996</v>
      </c>
      <c r="AF5" s="113">
        <v>50.654699999999998</v>
      </c>
      <c r="AG5" s="113">
        <v>49.76</v>
      </c>
      <c r="AH5" s="113">
        <v>48.871600000000001</v>
      </c>
      <c r="AI5" s="113">
        <v>47.988799999999998</v>
      </c>
      <c r="AJ5" s="113">
        <v>47.110799999999998</v>
      </c>
      <c r="AK5" s="117">
        <f t="shared" si="5"/>
        <v>48.877179999999996</v>
      </c>
      <c r="AL5" s="113">
        <v>46.236899999999999</v>
      </c>
      <c r="AM5" s="113">
        <v>45.366100000000003</v>
      </c>
      <c r="AN5" s="113">
        <v>44.497599999999998</v>
      </c>
      <c r="AO5" s="113">
        <v>43.630099999999999</v>
      </c>
      <c r="AP5" s="113">
        <v>42.764699999999998</v>
      </c>
      <c r="AQ5" s="117">
        <f t="shared" si="6"/>
        <v>44.499080000000006</v>
      </c>
      <c r="AR5" s="113">
        <v>41.901499999999999</v>
      </c>
      <c r="AS5" s="113">
        <v>41.040300000000002</v>
      </c>
      <c r="AT5" s="113">
        <v>40.181100000000001</v>
      </c>
      <c r="AU5" s="113">
        <v>39.325299999999999</v>
      </c>
      <c r="AV5" s="113">
        <v>38.4724</v>
      </c>
      <c r="AW5" s="117">
        <f t="shared" si="7"/>
        <v>40.184119999999993</v>
      </c>
      <c r="AX5" s="113">
        <v>37.622199999999999</v>
      </c>
      <c r="AY5" s="113">
        <v>36.775100000000002</v>
      </c>
      <c r="AZ5" s="113">
        <v>35.930900000000001</v>
      </c>
      <c r="BA5" s="113">
        <v>35.087499999999999</v>
      </c>
      <c r="BB5" s="113">
        <v>34.245800000000003</v>
      </c>
      <c r="BC5" s="117">
        <f t="shared" si="8"/>
        <v>35.932300000000005</v>
      </c>
      <c r="BD5" s="113">
        <v>33.407200000000003</v>
      </c>
      <c r="BE5" s="113">
        <v>32.570900000000002</v>
      </c>
      <c r="BF5" s="113">
        <v>31.737500000000001</v>
      </c>
      <c r="BG5" s="113">
        <v>30.9087</v>
      </c>
      <c r="BH5" s="113">
        <v>30.085999999999999</v>
      </c>
      <c r="BI5" s="117">
        <f t="shared" si="9"/>
        <v>31.742060000000002</v>
      </c>
      <c r="BJ5" s="113">
        <v>29.269600000000001</v>
      </c>
      <c r="BK5" s="113">
        <v>28.4605</v>
      </c>
      <c r="BL5" s="113">
        <v>27.658100000000001</v>
      </c>
      <c r="BM5" s="113">
        <v>26.8627</v>
      </c>
      <c r="BN5" s="113">
        <v>26.075099999999999</v>
      </c>
      <c r="BO5" s="117">
        <f t="shared" si="10"/>
        <v>27.665199999999999</v>
      </c>
      <c r="BP5" s="113">
        <v>25.286300000000001</v>
      </c>
      <c r="BQ5" s="113">
        <v>24.497699999999998</v>
      </c>
      <c r="BR5" s="113">
        <v>23.7118</v>
      </c>
      <c r="BS5" s="113">
        <v>22.932500000000001</v>
      </c>
      <c r="BT5" s="113">
        <v>22.162099999999999</v>
      </c>
      <c r="BU5" s="117">
        <f t="shared" si="11"/>
        <v>23.71808</v>
      </c>
      <c r="BV5" s="113">
        <v>21.4026</v>
      </c>
      <c r="BW5" s="113">
        <v>20.655899999999999</v>
      </c>
      <c r="BX5" s="113">
        <v>19.923100000000002</v>
      </c>
      <c r="BY5" s="113">
        <v>19.203800000000001</v>
      </c>
      <c r="BZ5" s="113">
        <v>18.497599999999998</v>
      </c>
      <c r="CA5" s="117">
        <f t="shared" si="12"/>
        <v>19.936599999999999</v>
      </c>
      <c r="CB5" s="113">
        <v>17.803599999999999</v>
      </c>
      <c r="CC5" s="113">
        <v>17.120200000000001</v>
      </c>
      <c r="CD5" s="113">
        <v>16.446899999999999</v>
      </c>
      <c r="CE5" s="113">
        <v>15.786099999999999</v>
      </c>
      <c r="CF5" s="113">
        <v>15.1403</v>
      </c>
      <c r="CG5" s="117">
        <f t="shared" si="13"/>
        <v>16.459420000000001</v>
      </c>
      <c r="CH5" s="113">
        <v>14.5113</v>
      </c>
      <c r="CI5" s="113">
        <v>13.9009</v>
      </c>
      <c r="CJ5" s="113">
        <v>13.3094</v>
      </c>
      <c r="CK5" s="113">
        <v>12.7364</v>
      </c>
      <c r="CL5" s="113">
        <v>12.180999999999999</v>
      </c>
      <c r="CM5" s="117">
        <f t="shared" si="14"/>
        <v>13.3278</v>
      </c>
      <c r="CN5" s="113">
        <v>11.641999999999999</v>
      </c>
      <c r="CO5" s="113">
        <v>11.1196</v>
      </c>
      <c r="CP5" s="113">
        <v>10.614800000000001</v>
      </c>
      <c r="CQ5" s="113">
        <v>10.128299999999999</v>
      </c>
      <c r="CR5" s="113">
        <v>9.6602999999999994</v>
      </c>
      <c r="CS5" s="117">
        <f t="shared" si="15"/>
        <v>10.632999999999999</v>
      </c>
      <c r="CT5" s="113">
        <v>9.2104999999999997</v>
      </c>
      <c r="CU5" s="113">
        <v>8.7774999999999999</v>
      </c>
      <c r="CV5" s="113">
        <v>8.3613</v>
      </c>
      <c r="CW5" s="113">
        <v>7.9642999999999997</v>
      </c>
      <c r="CX5" s="113">
        <v>7.5872000000000002</v>
      </c>
      <c r="CY5" s="117">
        <f t="shared" si="16"/>
        <v>8.3801600000000001</v>
      </c>
      <c r="CZ5" s="113">
        <v>7.2309000000000001</v>
      </c>
      <c r="DA5" s="113">
        <v>6.891</v>
      </c>
      <c r="DB5" s="113">
        <v>6.5660999999999996</v>
      </c>
      <c r="DC5" s="113">
        <v>6.2586000000000004</v>
      </c>
      <c r="DD5" s="113">
        <v>5.9665999999999997</v>
      </c>
      <c r="DE5" s="117">
        <f t="shared" si="17"/>
        <v>6.5826400000000005</v>
      </c>
      <c r="DF5" s="113">
        <v>5.6851000000000003</v>
      </c>
      <c r="DG5" s="113">
        <v>5.4112999999999998</v>
      </c>
      <c r="DH5" s="113">
        <v>5.1463000000000001</v>
      </c>
      <c r="DI5" s="113">
        <v>4.899</v>
      </c>
      <c r="DJ5" s="113">
        <v>4.6737000000000002</v>
      </c>
      <c r="DK5" s="117">
        <f t="shared" si="18"/>
        <v>5.1630799999999999</v>
      </c>
      <c r="DL5" s="113">
        <v>4.4711999999999996</v>
      </c>
      <c r="DM5" s="113">
        <v>4.2893999999999997</v>
      </c>
      <c r="DN5" s="113">
        <v>4.1257999999999999</v>
      </c>
      <c r="DO5" s="113">
        <v>3.9750000000000001</v>
      </c>
      <c r="DP5" s="113">
        <v>3.8317000000000001</v>
      </c>
      <c r="DQ5" s="117">
        <f t="shared" si="19"/>
        <v>4.1386200000000004</v>
      </c>
      <c r="DR5" s="117">
        <v>3.6930000000000001</v>
      </c>
    </row>
    <row r="6" spans="1:122" x14ac:dyDescent="0.75">
      <c r="A6" s="71">
        <v>2003</v>
      </c>
      <c r="B6" s="113">
        <v>73.154600000000002</v>
      </c>
      <c r="C6" s="113">
        <v>73.337699999999998</v>
      </c>
      <c r="D6" s="113">
        <v>72.410600000000002</v>
      </c>
      <c r="E6" s="113">
        <v>71.469200000000001</v>
      </c>
      <c r="F6" s="113">
        <v>70.516800000000003</v>
      </c>
      <c r="G6" s="117">
        <f t="shared" si="0"/>
        <v>72.177779999999998</v>
      </c>
      <c r="H6" s="113">
        <v>69.556799999999996</v>
      </c>
      <c r="I6" s="113">
        <v>68.593599999999995</v>
      </c>
      <c r="J6" s="113">
        <v>67.630600000000001</v>
      </c>
      <c r="K6" s="113">
        <v>66.669499999999999</v>
      </c>
      <c r="L6" s="113">
        <v>65.710400000000007</v>
      </c>
      <c r="M6" s="117">
        <f t="shared" si="1"/>
        <v>67.632180000000005</v>
      </c>
      <c r="N6" s="113">
        <v>64.7517</v>
      </c>
      <c r="O6" s="113">
        <v>63.790399999999998</v>
      </c>
      <c r="P6" s="113">
        <v>62.828400000000002</v>
      </c>
      <c r="Q6" s="113">
        <v>61.8673</v>
      </c>
      <c r="R6" s="113">
        <v>60.908999999999999</v>
      </c>
      <c r="S6" s="117">
        <f t="shared" si="2"/>
        <v>62.829359999999994</v>
      </c>
      <c r="T6" s="113">
        <v>59.955500000000001</v>
      </c>
      <c r="U6" s="113">
        <v>59.008600000000001</v>
      </c>
      <c r="V6" s="113">
        <v>58.070700000000002</v>
      </c>
      <c r="W6" s="113">
        <v>57.141300000000001</v>
      </c>
      <c r="X6" s="113">
        <v>56.219900000000003</v>
      </c>
      <c r="Y6" s="117">
        <f t="shared" si="3"/>
        <v>58.0792</v>
      </c>
      <c r="Z6" s="113">
        <v>55.304699999999997</v>
      </c>
      <c r="AA6" s="113">
        <v>54.393099999999997</v>
      </c>
      <c r="AB6" s="113">
        <v>53.483800000000002</v>
      </c>
      <c r="AC6" s="113">
        <v>52.576599999999999</v>
      </c>
      <c r="AD6" s="113">
        <v>51.671999999999997</v>
      </c>
      <c r="AE6" s="117">
        <f t="shared" si="4"/>
        <v>53.486040000000003</v>
      </c>
      <c r="AF6" s="113">
        <v>50.769799999999996</v>
      </c>
      <c r="AG6" s="113">
        <v>49.871699999999997</v>
      </c>
      <c r="AH6" s="113">
        <v>48.979300000000002</v>
      </c>
      <c r="AI6" s="113">
        <v>48.093600000000002</v>
      </c>
      <c r="AJ6" s="113">
        <v>47.213099999999997</v>
      </c>
      <c r="AK6" s="117">
        <f t="shared" si="5"/>
        <v>48.985500000000002</v>
      </c>
      <c r="AL6" s="113">
        <v>46.3367</v>
      </c>
      <c r="AM6" s="113">
        <v>45.463500000000003</v>
      </c>
      <c r="AN6" s="113">
        <v>44.592799999999997</v>
      </c>
      <c r="AO6" s="113">
        <v>43.724200000000003</v>
      </c>
      <c r="AP6" s="113">
        <v>42.856900000000003</v>
      </c>
      <c r="AQ6" s="117">
        <f t="shared" si="6"/>
        <v>44.594819999999999</v>
      </c>
      <c r="AR6" s="113">
        <v>41.991799999999998</v>
      </c>
      <c r="AS6" s="113">
        <v>41.1295</v>
      </c>
      <c r="AT6" s="113">
        <v>40.269399999999997</v>
      </c>
      <c r="AU6" s="113">
        <v>39.411799999999999</v>
      </c>
      <c r="AV6" s="113">
        <v>38.557699999999997</v>
      </c>
      <c r="AW6" s="117">
        <f t="shared" si="7"/>
        <v>40.27203999999999</v>
      </c>
      <c r="AX6" s="113">
        <v>37.706600000000002</v>
      </c>
      <c r="AY6" s="113">
        <v>36.858199999999997</v>
      </c>
      <c r="AZ6" s="113">
        <v>36.012799999999999</v>
      </c>
      <c r="BA6" s="113">
        <v>35.170400000000001</v>
      </c>
      <c r="BB6" s="113">
        <v>34.328600000000002</v>
      </c>
      <c r="BC6" s="117">
        <f t="shared" si="8"/>
        <v>36.015319999999996</v>
      </c>
      <c r="BD6" s="113">
        <v>33.488599999999998</v>
      </c>
      <c r="BE6" s="113">
        <v>32.652200000000001</v>
      </c>
      <c r="BF6" s="113">
        <v>31.818999999999999</v>
      </c>
      <c r="BG6" s="113">
        <v>30.989699999999999</v>
      </c>
      <c r="BH6" s="113">
        <v>30.166</v>
      </c>
      <c r="BI6" s="117">
        <f t="shared" si="9"/>
        <v>31.8231</v>
      </c>
      <c r="BJ6" s="113">
        <v>29.3492</v>
      </c>
      <c r="BK6" s="113">
        <v>28.539300000000001</v>
      </c>
      <c r="BL6" s="113">
        <v>27.736599999999999</v>
      </c>
      <c r="BM6" s="113">
        <v>26.940200000000001</v>
      </c>
      <c r="BN6" s="113">
        <v>26.149899999999999</v>
      </c>
      <c r="BO6" s="117">
        <f t="shared" si="10"/>
        <v>27.743040000000001</v>
      </c>
      <c r="BP6" s="113">
        <v>25.367100000000001</v>
      </c>
      <c r="BQ6" s="113">
        <v>24.582799999999999</v>
      </c>
      <c r="BR6" s="113">
        <v>23.799399999999999</v>
      </c>
      <c r="BS6" s="113">
        <v>23.0199</v>
      </c>
      <c r="BT6" s="113">
        <v>22.2485</v>
      </c>
      <c r="BU6" s="117">
        <f t="shared" si="11"/>
        <v>23.803540000000005</v>
      </c>
      <c r="BV6" s="113">
        <v>21.4877</v>
      </c>
      <c r="BW6" s="113">
        <v>20.739100000000001</v>
      </c>
      <c r="BX6" s="113">
        <v>20.004000000000001</v>
      </c>
      <c r="BY6" s="113">
        <v>19.282399999999999</v>
      </c>
      <c r="BZ6" s="113">
        <v>18.573599999999999</v>
      </c>
      <c r="CA6" s="117">
        <f t="shared" si="12"/>
        <v>20.01736</v>
      </c>
      <c r="CB6" s="113">
        <v>17.876899999999999</v>
      </c>
      <c r="CC6" s="113">
        <v>17.192</v>
      </c>
      <c r="CD6" s="113">
        <v>16.517199999999999</v>
      </c>
      <c r="CE6" s="113">
        <v>15.8537</v>
      </c>
      <c r="CF6" s="113">
        <v>15.2049</v>
      </c>
      <c r="CG6" s="117">
        <f t="shared" si="13"/>
        <v>16.528939999999999</v>
      </c>
      <c r="CH6" s="113">
        <v>14.5733</v>
      </c>
      <c r="CI6" s="113">
        <v>13.9604</v>
      </c>
      <c r="CJ6" s="113">
        <v>13.3672</v>
      </c>
      <c r="CK6" s="113">
        <v>12.792999999999999</v>
      </c>
      <c r="CL6" s="113">
        <v>12.236599999999999</v>
      </c>
      <c r="CM6" s="117">
        <f t="shared" si="14"/>
        <v>13.386099999999999</v>
      </c>
      <c r="CN6" s="113">
        <v>11.6965</v>
      </c>
      <c r="CO6" s="113">
        <v>11.171900000000001</v>
      </c>
      <c r="CP6" s="113">
        <v>10.663500000000001</v>
      </c>
      <c r="CQ6" s="113">
        <v>10.172499999999999</v>
      </c>
      <c r="CR6" s="113">
        <v>9.6996000000000002</v>
      </c>
      <c r="CS6" s="117">
        <f t="shared" si="15"/>
        <v>10.6808</v>
      </c>
      <c r="CT6" s="113">
        <v>9.2454999999999998</v>
      </c>
      <c r="CU6" s="113">
        <v>8.8094000000000001</v>
      </c>
      <c r="CV6" s="113">
        <v>8.3902999999999999</v>
      </c>
      <c r="CW6" s="113">
        <v>7.9878</v>
      </c>
      <c r="CX6" s="113">
        <v>7.6044</v>
      </c>
      <c r="CY6" s="117">
        <f t="shared" si="16"/>
        <v>8.4074799999999996</v>
      </c>
      <c r="CZ6" s="113">
        <v>7.2409999999999997</v>
      </c>
      <c r="DA6" s="113">
        <v>6.8982000000000001</v>
      </c>
      <c r="DB6" s="113">
        <v>6.5723000000000003</v>
      </c>
      <c r="DC6" s="113">
        <v>6.2617000000000003</v>
      </c>
      <c r="DD6" s="113">
        <v>5.9680999999999997</v>
      </c>
      <c r="DE6" s="117">
        <f t="shared" si="17"/>
        <v>6.58826</v>
      </c>
      <c r="DF6" s="113">
        <v>5.6893000000000002</v>
      </c>
      <c r="DG6" s="113">
        <v>5.4206000000000003</v>
      </c>
      <c r="DH6" s="113">
        <v>5.1586999999999996</v>
      </c>
      <c r="DI6" s="113">
        <v>4.9046000000000003</v>
      </c>
      <c r="DJ6" s="113">
        <v>4.6669999999999998</v>
      </c>
      <c r="DK6" s="117">
        <f t="shared" si="18"/>
        <v>5.1680400000000004</v>
      </c>
      <c r="DL6" s="113">
        <v>4.4507000000000003</v>
      </c>
      <c r="DM6" s="113">
        <v>4.2565999999999997</v>
      </c>
      <c r="DN6" s="113">
        <v>4.0820999999999996</v>
      </c>
      <c r="DO6" s="113">
        <v>3.9251</v>
      </c>
      <c r="DP6" s="113">
        <v>3.7806999999999999</v>
      </c>
      <c r="DQ6" s="117">
        <f t="shared" si="19"/>
        <v>4.0990400000000005</v>
      </c>
      <c r="DR6" s="117">
        <v>3.6434000000000002</v>
      </c>
    </row>
    <row r="7" spans="1:122" x14ac:dyDescent="0.75">
      <c r="A7" s="71">
        <v>2004</v>
      </c>
      <c r="B7" s="113">
        <v>73.079700000000003</v>
      </c>
      <c r="C7" s="113">
        <v>73.232600000000005</v>
      </c>
      <c r="D7" s="113">
        <v>72.319699999999997</v>
      </c>
      <c r="E7" s="113">
        <v>71.388099999999994</v>
      </c>
      <c r="F7" s="113">
        <v>70.444500000000005</v>
      </c>
      <c r="G7" s="117">
        <f t="shared" si="0"/>
        <v>72.092920000000007</v>
      </c>
      <c r="H7" s="113">
        <v>69.492199999999997</v>
      </c>
      <c r="I7" s="113">
        <v>68.536000000000001</v>
      </c>
      <c r="J7" s="113">
        <v>67.579400000000007</v>
      </c>
      <c r="K7" s="113">
        <v>66.624099999999999</v>
      </c>
      <c r="L7" s="113">
        <v>65.670299999999997</v>
      </c>
      <c r="M7" s="117">
        <f t="shared" si="1"/>
        <v>67.580399999999997</v>
      </c>
      <c r="N7" s="113">
        <v>64.716499999999996</v>
      </c>
      <c r="O7" s="113">
        <v>63.760199999999998</v>
      </c>
      <c r="P7" s="113">
        <v>62.802399999999999</v>
      </c>
      <c r="Q7" s="113">
        <v>61.845100000000002</v>
      </c>
      <c r="R7" s="113">
        <v>60.890500000000003</v>
      </c>
      <c r="S7" s="117">
        <f t="shared" si="2"/>
        <v>62.80294</v>
      </c>
      <c r="T7" s="113">
        <v>59.940399999999997</v>
      </c>
      <c r="U7" s="113">
        <v>58.996699999999997</v>
      </c>
      <c r="V7" s="113">
        <v>58.061199999999999</v>
      </c>
      <c r="W7" s="113">
        <v>57.135100000000001</v>
      </c>
      <c r="X7" s="113">
        <v>56.2164</v>
      </c>
      <c r="Y7" s="117">
        <f t="shared" si="3"/>
        <v>58.069959999999995</v>
      </c>
      <c r="Z7" s="113">
        <v>55.303400000000003</v>
      </c>
      <c r="AA7" s="113">
        <v>54.394300000000001</v>
      </c>
      <c r="AB7" s="113">
        <v>53.486899999999999</v>
      </c>
      <c r="AC7" s="113">
        <v>52.581099999999999</v>
      </c>
      <c r="AD7" s="113">
        <v>51.677399999999999</v>
      </c>
      <c r="AE7" s="117">
        <f t="shared" si="4"/>
        <v>53.48861999999999</v>
      </c>
      <c r="AF7" s="113">
        <v>50.777000000000001</v>
      </c>
      <c r="AG7" s="113">
        <v>49.88</v>
      </c>
      <c r="AH7" s="113">
        <v>48.9878</v>
      </c>
      <c r="AI7" s="113">
        <v>48.101700000000001</v>
      </c>
      <c r="AJ7" s="113">
        <v>47.221800000000002</v>
      </c>
      <c r="AK7" s="117">
        <f t="shared" si="5"/>
        <v>48.993659999999998</v>
      </c>
      <c r="AL7" s="113">
        <v>46.346299999999999</v>
      </c>
      <c r="AM7" s="113">
        <v>45.4741</v>
      </c>
      <c r="AN7" s="113">
        <v>44.604500000000002</v>
      </c>
      <c r="AO7" s="113">
        <v>43.737200000000001</v>
      </c>
      <c r="AP7" s="113">
        <v>42.872199999999999</v>
      </c>
      <c r="AQ7" s="117">
        <f t="shared" si="6"/>
        <v>44.606859999999998</v>
      </c>
      <c r="AR7" s="113">
        <v>42.008699999999997</v>
      </c>
      <c r="AS7" s="113">
        <v>41.1479</v>
      </c>
      <c r="AT7" s="113">
        <v>40.290100000000002</v>
      </c>
      <c r="AU7" s="113">
        <v>39.434899999999999</v>
      </c>
      <c r="AV7" s="113">
        <v>38.582299999999996</v>
      </c>
      <c r="AW7" s="117">
        <f t="shared" si="7"/>
        <v>40.29278</v>
      </c>
      <c r="AX7" s="113">
        <v>37.733199999999997</v>
      </c>
      <c r="AY7" s="113">
        <v>36.8872</v>
      </c>
      <c r="AZ7" s="113">
        <v>36.043700000000001</v>
      </c>
      <c r="BA7" s="113">
        <v>35.203099999999999</v>
      </c>
      <c r="BB7" s="113">
        <v>34.365400000000001</v>
      </c>
      <c r="BC7" s="117">
        <f t="shared" si="8"/>
        <v>36.046520000000001</v>
      </c>
      <c r="BD7" s="113">
        <v>33.528599999999997</v>
      </c>
      <c r="BE7" s="113">
        <v>32.694000000000003</v>
      </c>
      <c r="BF7" s="113">
        <v>31.863600000000002</v>
      </c>
      <c r="BG7" s="113">
        <v>31.037500000000001</v>
      </c>
      <c r="BH7" s="113">
        <v>30.2163</v>
      </c>
      <c r="BI7" s="117">
        <f t="shared" si="9"/>
        <v>31.868000000000002</v>
      </c>
      <c r="BJ7" s="113">
        <v>29.401599999999998</v>
      </c>
      <c r="BK7" s="113">
        <v>28.594200000000001</v>
      </c>
      <c r="BL7" s="113">
        <v>27.793700000000001</v>
      </c>
      <c r="BM7" s="113">
        <v>26.999700000000001</v>
      </c>
      <c r="BN7" s="113">
        <v>26.211300000000001</v>
      </c>
      <c r="BO7" s="117">
        <f t="shared" si="10"/>
        <v>27.800100000000004</v>
      </c>
      <c r="BP7" s="113">
        <v>25.4285</v>
      </c>
      <c r="BQ7" s="113">
        <v>24.652999999999999</v>
      </c>
      <c r="BR7" s="113">
        <v>23.8767</v>
      </c>
      <c r="BS7" s="113">
        <v>23.1022</v>
      </c>
      <c r="BT7" s="113">
        <v>22.333300000000001</v>
      </c>
      <c r="BU7" s="117">
        <f t="shared" si="11"/>
        <v>23.878740000000001</v>
      </c>
      <c r="BV7" s="113">
        <v>21.574000000000002</v>
      </c>
      <c r="BW7" s="113">
        <v>20.8263</v>
      </c>
      <c r="BX7" s="113">
        <v>20.0915</v>
      </c>
      <c r="BY7" s="113">
        <v>19.369700000000002</v>
      </c>
      <c r="BZ7" s="113">
        <v>18.660499999999999</v>
      </c>
      <c r="CA7" s="117">
        <f t="shared" si="12"/>
        <v>20.104400000000002</v>
      </c>
      <c r="CB7" s="113">
        <v>17.963200000000001</v>
      </c>
      <c r="CC7" s="113">
        <v>17.2775</v>
      </c>
      <c r="CD7" s="113">
        <v>16.602699999999999</v>
      </c>
      <c r="CE7" s="113">
        <v>15.939299999999999</v>
      </c>
      <c r="CF7" s="113">
        <v>15.289400000000001</v>
      </c>
      <c r="CG7" s="117">
        <f t="shared" si="13"/>
        <v>16.614420000000003</v>
      </c>
      <c r="CH7" s="113">
        <v>14.6564</v>
      </c>
      <c r="CI7" s="113">
        <v>14.0427</v>
      </c>
      <c r="CJ7" s="113">
        <v>13.4488</v>
      </c>
      <c r="CK7" s="113">
        <v>12.8744</v>
      </c>
      <c r="CL7" s="113">
        <v>12.318099999999999</v>
      </c>
      <c r="CM7" s="117">
        <f t="shared" si="14"/>
        <v>13.46808</v>
      </c>
      <c r="CN7" s="113">
        <v>11.7782</v>
      </c>
      <c r="CO7" s="113">
        <v>11.253500000000001</v>
      </c>
      <c r="CP7" s="113">
        <v>10.743499999999999</v>
      </c>
      <c r="CQ7" s="113">
        <v>10.2493</v>
      </c>
      <c r="CR7" s="113">
        <v>9.7721999999999998</v>
      </c>
      <c r="CS7" s="117">
        <f t="shared" si="15"/>
        <v>10.759339999999998</v>
      </c>
      <c r="CT7" s="113">
        <v>9.3132000000000001</v>
      </c>
      <c r="CU7" s="113">
        <v>8.8728999999999996</v>
      </c>
      <c r="CV7" s="113">
        <v>8.4505999999999997</v>
      </c>
      <c r="CW7" s="113">
        <v>8.0449000000000002</v>
      </c>
      <c r="CX7" s="113">
        <v>7.6557000000000004</v>
      </c>
      <c r="CY7" s="117">
        <f t="shared" si="16"/>
        <v>8.4674599999999991</v>
      </c>
      <c r="CZ7" s="113">
        <v>7.2857000000000003</v>
      </c>
      <c r="DA7" s="113">
        <v>6.9355000000000002</v>
      </c>
      <c r="DB7" s="113">
        <v>6.6059000000000001</v>
      </c>
      <c r="DC7" s="113">
        <v>6.2931999999999997</v>
      </c>
      <c r="DD7" s="113">
        <v>5.9954999999999998</v>
      </c>
      <c r="DE7" s="117">
        <f t="shared" si="17"/>
        <v>6.6231600000000004</v>
      </c>
      <c r="DF7" s="113">
        <v>5.7141999999999999</v>
      </c>
      <c r="DG7" s="113">
        <v>5.4467999999999996</v>
      </c>
      <c r="DH7" s="113">
        <v>5.1885000000000003</v>
      </c>
      <c r="DI7" s="113">
        <v>4.9359999999999999</v>
      </c>
      <c r="DJ7" s="113">
        <v>4.6902999999999997</v>
      </c>
      <c r="DK7" s="117">
        <f t="shared" si="18"/>
        <v>5.1951599999999996</v>
      </c>
      <c r="DL7" s="113">
        <v>4.4603999999999999</v>
      </c>
      <c r="DM7" s="113">
        <v>4.2539999999999996</v>
      </c>
      <c r="DN7" s="113">
        <v>4.0664999999999996</v>
      </c>
      <c r="DO7" s="113">
        <v>3.8982000000000001</v>
      </c>
      <c r="DP7" s="113">
        <v>3.7471000000000001</v>
      </c>
      <c r="DQ7" s="117">
        <f t="shared" si="19"/>
        <v>4.0852399999999998</v>
      </c>
      <c r="DR7" s="117">
        <v>3.6078999999999999</v>
      </c>
    </row>
    <row r="8" spans="1:122" x14ac:dyDescent="0.75">
      <c r="A8" s="71">
        <v>2005</v>
      </c>
      <c r="B8" s="113">
        <v>73.8202</v>
      </c>
      <c r="C8" s="113">
        <v>73.905799999999999</v>
      </c>
      <c r="D8" s="113">
        <v>72.971199999999996</v>
      </c>
      <c r="E8" s="113">
        <v>72.024000000000001</v>
      </c>
      <c r="F8" s="113">
        <v>71.0672</v>
      </c>
      <c r="G8" s="117">
        <f t="shared" si="0"/>
        <v>72.757680000000008</v>
      </c>
      <c r="H8" s="113">
        <v>70.102999999999994</v>
      </c>
      <c r="I8" s="113">
        <v>69.1357</v>
      </c>
      <c r="J8" s="113">
        <v>68.168899999999994</v>
      </c>
      <c r="K8" s="113">
        <v>67.204400000000007</v>
      </c>
      <c r="L8" s="113">
        <v>66.242000000000004</v>
      </c>
      <c r="M8" s="117">
        <f t="shared" si="1"/>
        <v>68.170800000000014</v>
      </c>
      <c r="N8" s="113">
        <v>65.28</v>
      </c>
      <c r="O8" s="113">
        <v>64.315100000000001</v>
      </c>
      <c r="P8" s="113">
        <v>63.350099999999998</v>
      </c>
      <c r="Q8" s="113">
        <v>62.385800000000003</v>
      </c>
      <c r="R8" s="113">
        <v>61.424100000000003</v>
      </c>
      <c r="S8" s="117">
        <f t="shared" si="2"/>
        <v>63.351020000000005</v>
      </c>
      <c r="T8" s="113">
        <v>60.467100000000002</v>
      </c>
      <c r="U8" s="113">
        <v>59.516599999999997</v>
      </c>
      <c r="V8" s="113">
        <v>58.574300000000001</v>
      </c>
      <c r="W8" s="113">
        <v>57.640900000000002</v>
      </c>
      <c r="X8" s="113">
        <v>56.716200000000001</v>
      </c>
      <c r="Y8" s="117">
        <f t="shared" si="3"/>
        <v>58.583019999999998</v>
      </c>
      <c r="Z8" s="113">
        <v>55.796799999999998</v>
      </c>
      <c r="AA8" s="113">
        <v>54.881</v>
      </c>
      <c r="AB8" s="113">
        <v>53.967399999999998</v>
      </c>
      <c r="AC8" s="113">
        <v>53.054900000000004</v>
      </c>
      <c r="AD8" s="113">
        <v>52.144199999999998</v>
      </c>
      <c r="AE8" s="117">
        <f t="shared" si="4"/>
        <v>53.968859999999992</v>
      </c>
      <c r="AF8" s="113">
        <v>51.2363</v>
      </c>
      <c r="AG8" s="113">
        <v>50.332700000000003</v>
      </c>
      <c r="AH8" s="113">
        <v>49.433300000000003</v>
      </c>
      <c r="AI8" s="113">
        <v>48.539099999999998</v>
      </c>
      <c r="AJ8" s="113">
        <v>47.650799999999997</v>
      </c>
      <c r="AK8" s="117">
        <f t="shared" si="5"/>
        <v>49.43844</v>
      </c>
      <c r="AL8" s="113">
        <v>46.767800000000001</v>
      </c>
      <c r="AM8" s="113">
        <v>45.888500000000001</v>
      </c>
      <c r="AN8" s="113">
        <v>45.011699999999998</v>
      </c>
      <c r="AO8" s="113">
        <v>44.1374</v>
      </c>
      <c r="AP8" s="113">
        <v>43.265500000000003</v>
      </c>
      <c r="AQ8" s="117">
        <f t="shared" si="6"/>
        <v>45.014180000000003</v>
      </c>
      <c r="AR8" s="113">
        <v>42.396299999999997</v>
      </c>
      <c r="AS8" s="113">
        <v>41.529000000000003</v>
      </c>
      <c r="AT8" s="113">
        <v>40.664700000000003</v>
      </c>
      <c r="AU8" s="113">
        <v>39.803600000000003</v>
      </c>
      <c r="AV8" s="113">
        <v>38.945500000000003</v>
      </c>
      <c r="AW8" s="117">
        <f t="shared" si="7"/>
        <v>40.667819999999999</v>
      </c>
      <c r="AX8" s="113">
        <v>38.0901</v>
      </c>
      <c r="AY8" s="113">
        <v>37.238199999999999</v>
      </c>
      <c r="AZ8" s="113">
        <v>36.389200000000002</v>
      </c>
      <c r="BA8" s="113">
        <v>35.542700000000004</v>
      </c>
      <c r="BB8" s="113">
        <v>34.699100000000001</v>
      </c>
      <c r="BC8" s="117">
        <f t="shared" si="8"/>
        <v>36.391859999999994</v>
      </c>
      <c r="BD8" s="113">
        <v>33.858600000000003</v>
      </c>
      <c r="BE8" s="113">
        <v>33.019399999999997</v>
      </c>
      <c r="BF8" s="113">
        <v>32.183100000000003</v>
      </c>
      <c r="BG8" s="113">
        <v>31.351900000000001</v>
      </c>
      <c r="BH8" s="113">
        <v>30.5261</v>
      </c>
      <c r="BI8" s="117">
        <f t="shared" si="9"/>
        <v>32.187820000000002</v>
      </c>
      <c r="BJ8" s="113">
        <v>29.706</v>
      </c>
      <c r="BK8" s="113">
        <v>28.892900000000001</v>
      </c>
      <c r="BL8" s="113">
        <v>28.087</v>
      </c>
      <c r="BM8" s="113">
        <v>27.287299999999998</v>
      </c>
      <c r="BN8" s="113">
        <v>26.493500000000001</v>
      </c>
      <c r="BO8" s="117">
        <f t="shared" si="10"/>
        <v>28.093340000000001</v>
      </c>
      <c r="BP8" s="113">
        <v>25.704699999999999</v>
      </c>
      <c r="BQ8" s="113">
        <v>24.921700000000001</v>
      </c>
      <c r="BR8" s="113">
        <v>24.146699999999999</v>
      </c>
      <c r="BS8" s="113">
        <v>23.3719</v>
      </c>
      <c r="BT8" s="113">
        <v>22.6006</v>
      </c>
      <c r="BU8" s="117">
        <f t="shared" si="11"/>
        <v>24.14912</v>
      </c>
      <c r="BV8" s="113">
        <v>21.836400000000001</v>
      </c>
      <c r="BW8" s="113">
        <v>21.082999999999998</v>
      </c>
      <c r="BX8" s="113">
        <v>20.341899999999999</v>
      </c>
      <c r="BY8" s="113">
        <v>19.613299999999999</v>
      </c>
      <c r="BZ8" s="113">
        <v>18.896999999999998</v>
      </c>
      <c r="CA8" s="117">
        <f t="shared" si="12"/>
        <v>20.354319999999994</v>
      </c>
      <c r="CB8" s="113">
        <v>18.192599999999999</v>
      </c>
      <c r="CC8" s="113">
        <v>17.499600000000001</v>
      </c>
      <c r="CD8" s="113">
        <v>16.817599999999999</v>
      </c>
      <c r="CE8" s="113">
        <v>16.1479</v>
      </c>
      <c r="CF8" s="113">
        <v>15.4917</v>
      </c>
      <c r="CG8" s="117">
        <f t="shared" si="13"/>
        <v>16.829879999999999</v>
      </c>
      <c r="CH8" s="113">
        <v>14.851100000000001</v>
      </c>
      <c r="CI8" s="113">
        <v>14.229200000000001</v>
      </c>
      <c r="CJ8" s="113">
        <v>13.6275</v>
      </c>
      <c r="CK8" s="113">
        <v>13.045500000000001</v>
      </c>
      <c r="CL8" s="113">
        <v>12.4825</v>
      </c>
      <c r="CM8" s="117">
        <f t="shared" si="14"/>
        <v>13.64716</v>
      </c>
      <c r="CN8" s="113">
        <v>11.936500000000001</v>
      </c>
      <c r="CO8" s="113">
        <v>11.4062</v>
      </c>
      <c r="CP8" s="113">
        <v>10.8908</v>
      </c>
      <c r="CQ8" s="113">
        <v>10.3901</v>
      </c>
      <c r="CR8" s="113">
        <v>9.9050999999999991</v>
      </c>
      <c r="CS8" s="117">
        <f t="shared" si="15"/>
        <v>10.905739999999998</v>
      </c>
      <c r="CT8" s="113">
        <v>9.4373000000000005</v>
      </c>
      <c r="CU8" s="113">
        <v>8.9876000000000005</v>
      </c>
      <c r="CV8" s="113">
        <v>8.5566999999999993</v>
      </c>
      <c r="CW8" s="113">
        <v>8.1438000000000006</v>
      </c>
      <c r="CX8" s="113">
        <v>7.7477</v>
      </c>
      <c r="CY8" s="117">
        <f t="shared" si="16"/>
        <v>8.5746199999999995</v>
      </c>
      <c r="CZ8" s="113">
        <v>7.3684000000000003</v>
      </c>
      <c r="DA8" s="113">
        <v>7.0086000000000004</v>
      </c>
      <c r="DB8" s="113">
        <v>6.6685999999999996</v>
      </c>
      <c r="DC8" s="113">
        <v>6.3491999999999997</v>
      </c>
      <c r="DD8" s="113">
        <v>6.0464000000000002</v>
      </c>
      <c r="DE8" s="117">
        <f t="shared" si="17"/>
        <v>6.6882400000000004</v>
      </c>
      <c r="DF8" s="113">
        <v>5.7584999999999997</v>
      </c>
      <c r="DG8" s="113">
        <v>5.4862000000000002</v>
      </c>
      <c r="DH8" s="113">
        <v>5.2267000000000001</v>
      </c>
      <c r="DI8" s="113">
        <v>4.9752999999999998</v>
      </c>
      <c r="DJ8" s="113">
        <v>4.7293000000000003</v>
      </c>
      <c r="DK8" s="117">
        <f t="shared" si="18"/>
        <v>5.2352000000000007</v>
      </c>
      <c r="DL8" s="113">
        <v>4.4897</v>
      </c>
      <c r="DM8" s="113">
        <v>4.2706</v>
      </c>
      <c r="DN8" s="113">
        <v>4.0701000000000001</v>
      </c>
      <c r="DO8" s="113">
        <v>3.8873000000000002</v>
      </c>
      <c r="DP8" s="113">
        <v>3.7235</v>
      </c>
      <c r="DQ8" s="117">
        <f t="shared" si="19"/>
        <v>4.0882400000000008</v>
      </c>
      <c r="DR8" s="117">
        <v>3.5766</v>
      </c>
    </row>
    <row r="9" spans="1:122" x14ac:dyDescent="0.75">
      <c r="A9" s="71">
        <v>2006</v>
      </c>
      <c r="B9" s="113">
        <v>74.938100000000006</v>
      </c>
      <c r="C9" s="113">
        <v>74.993099999999998</v>
      </c>
      <c r="D9" s="113">
        <v>74.057900000000004</v>
      </c>
      <c r="E9" s="113">
        <v>73.109399999999994</v>
      </c>
      <c r="F9" s="113">
        <v>72.151399999999995</v>
      </c>
      <c r="G9" s="117">
        <f t="shared" si="0"/>
        <v>73.849980000000002</v>
      </c>
      <c r="H9" s="113">
        <v>71.186300000000003</v>
      </c>
      <c r="I9" s="113">
        <v>70.218199999999996</v>
      </c>
      <c r="J9" s="113">
        <v>69.250299999999996</v>
      </c>
      <c r="K9" s="113">
        <v>68.284000000000006</v>
      </c>
      <c r="L9" s="113">
        <v>67.319299999999998</v>
      </c>
      <c r="M9" s="117">
        <f t="shared" si="1"/>
        <v>69.251619999999988</v>
      </c>
      <c r="N9" s="113">
        <v>66.354799999999997</v>
      </c>
      <c r="O9" s="113">
        <v>65.387699999999995</v>
      </c>
      <c r="P9" s="113">
        <v>64.419399999999996</v>
      </c>
      <c r="Q9" s="113">
        <v>63.452399999999997</v>
      </c>
      <c r="R9" s="113">
        <v>62.4878</v>
      </c>
      <c r="S9" s="117">
        <f t="shared" si="2"/>
        <v>64.420420000000007</v>
      </c>
      <c r="T9" s="113">
        <v>61.527200000000001</v>
      </c>
      <c r="U9" s="113">
        <v>60.572899999999997</v>
      </c>
      <c r="V9" s="113">
        <v>59.626300000000001</v>
      </c>
      <c r="W9" s="113">
        <v>58.688099999999999</v>
      </c>
      <c r="X9" s="113">
        <v>57.757599999999996</v>
      </c>
      <c r="Y9" s="117">
        <f t="shared" si="3"/>
        <v>59.634419999999999</v>
      </c>
      <c r="Z9" s="113">
        <v>56.833599999999997</v>
      </c>
      <c r="AA9" s="113">
        <v>55.912399999999998</v>
      </c>
      <c r="AB9" s="113">
        <v>54.993000000000002</v>
      </c>
      <c r="AC9" s="113">
        <v>54.075000000000003</v>
      </c>
      <c r="AD9" s="113">
        <v>53.158099999999997</v>
      </c>
      <c r="AE9" s="117">
        <f t="shared" si="4"/>
        <v>54.994420000000005</v>
      </c>
      <c r="AF9" s="113">
        <v>52.243600000000001</v>
      </c>
      <c r="AG9" s="113">
        <v>51.332799999999999</v>
      </c>
      <c r="AH9" s="113">
        <v>50.4268</v>
      </c>
      <c r="AI9" s="113">
        <v>49.525199999999998</v>
      </c>
      <c r="AJ9" s="113">
        <v>48.628500000000003</v>
      </c>
      <c r="AK9" s="117">
        <f t="shared" si="5"/>
        <v>50.431379999999997</v>
      </c>
      <c r="AL9" s="113">
        <v>47.736600000000003</v>
      </c>
      <c r="AM9" s="113">
        <v>46.8491</v>
      </c>
      <c r="AN9" s="113">
        <v>45.964599999999997</v>
      </c>
      <c r="AO9" s="113">
        <v>45.082500000000003</v>
      </c>
      <c r="AP9" s="113">
        <v>44.2029</v>
      </c>
      <c r="AQ9" s="117">
        <f t="shared" si="6"/>
        <v>45.967140000000001</v>
      </c>
      <c r="AR9" s="113">
        <v>43.326000000000001</v>
      </c>
      <c r="AS9" s="113">
        <v>42.451999999999998</v>
      </c>
      <c r="AT9" s="113">
        <v>41.580399999999997</v>
      </c>
      <c r="AU9" s="113">
        <v>40.712000000000003</v>
      </c>
      <c r="AV9" s="113">
        <v>39.846899999999998</v>
      </c>
      <c r="AW9" s="117">
        <f t="shared" si="7"/>
        <v>41.583460000000002</v>
      </c>
      <c r="AX9" s="113">
        <v>38.984699999999997</v>
      </c>
      <c r="AY9" s="113">
        <v>38.1252</v>
      </c>
      <c r="AZ9" s="113">
        <v>37.269100000000002</v>
      </c>
      <c r="BA9" s="113">
        <v>36.415700000000001</v>
      </c>
      <c r="BB9" s="113">
        <v>35.564700000000002</v>
      </c>
      <c r="BC9" s="117">
        <f t="shared" si="8"/>
        <v>37.271879999999996</v>
      </c>
      <c r="BD9" s="113">
        <v>34.716700000000003</v>
      </c>
      <c r="BE9" s="113">
        <v>33.872300000000003</v>
      </c>
      <c r="BF9" s="113">
        <v>33.029899999999998</v>
      </c>
      <c r="BG9" s="113">
        <v>32.191200000000002</v>
      </c>
      <c r="BH9" s="113">
        <v>31.358499999999999</v>
      </c>
      <c r="BI9" s="117">
        <f t="shared" si="9"/>
        <v>33.033720000000002</v>
      </c>
      <c r="BJ9" s="113">
        <v>30.531700000000001</v>
      </c>
      <c r="BK9" s="113">
        <v>29.711099999999998</v>
      </c>
      <c r="BL9" s="113">
        <v>28.897099999999998</v>
      </c>
      <c r="BM9" s="113">
        <v>28.089600000000001</v>
      </c>
      <c r="BN9" s="113">
        <v>27.287600000000001</v>
      </c>
      <c r="BO9" s="117">
        <f t="shared" si="10"/>
        <v>28.903420000000001</v>
      </c>
      <c r="BP9" s="113">
        <v>26.4908</v>
      </c>
      <c r="BQ9" s="113">
        <v>25.698899999999998</v>
      </c>
      <c r="BR9" s="113">
        <v>24.913399999999999</v>
      </c>
      <c r="BS9" s="113">
        <v>24.136800000000001</v>
      </c>
      <c r="BT9" s="113">
        <v>23.361899999999999</v>
      </c>
      <c r="BU9" s="117">
        <f t="shared" si="11"/>
        <v>24.920359999999999</v>
      </c>
      <c r="BV9" s="113">
        <v>22.591799999999999</v>
      </c>
      <c r="BW9" s="113">
        <v>21.829799999999999</v>
      </c>
      <c r="BX9" s="113">
        <v>21.078800000000001</v>
      </c>
      <c r="BY9" s="113">
        <v>20.339600000000001</v>
      </c>
      <c r="BZ9" s="113">
        <v>19.611799999999999</v>
      </c>
      <c r="CA9" s="117">
        <f t="shared" si="12"/>
        <v>21.09036</v>
      </c>
      <c r="CB9" s="113">
        <v>18.895299999999999</v>
      </c>
      <c r="CC9" s="113">
        <v>18.190000000000001</v>
      </c>
      <c r="CD9" s="113">
        <v>17.4954</v>
      </c>
      <c r="CE9" s="113">
        <v>16.812999999999999</v>
      </c>
      <c r="CF9" s="113">
        <v>16.144600000000001</v>
      </c>
      <c r="CG9" s="117">
        <f t="shared" si="13"/>
        <v>17.507660000000001</v>
      </c>
      <c r="CH9" s="113">
        <v>15.4916</v>
      </c>
      <c r="CI9" s="113">
        <v>14.8558</v>
      </c>
      <c r="CJ9" s="113">
        <v>14.2393</v>
      </c>
      <c r="CK9" s="113">
        <v>13.6426</v>
      </c>
      <c r="CL9" s="113">
        <v>13.0648</v>
      </c>
      <c r="CM9" s="117">
        <f t="shared" si="14"/>
        <v>14.25882</v>
      </c>
      <c r="CN9" s="113">
        <v>12.5044</v>
      </c>
      <c r="CO9" s="113">
        <v>11.96</v>
      </c>
      <c r="CP9" s="113">
        <v>11.4307</v>
      </c>
      <c r="CQ9" s="113">
        <v>10.915900000000001</v>
      </c>
      <c r="CR9" s="113">
        <v>10.415800000000001</v>
      </c>
      <c r="CS9" s="117">
        <f t="shared" si="15"/>
        <v>11.445359999999999</v>
      </c>
      <c r="CT9" s="113">
        <v>9.9314</v>
      </c>
      <c r="CU9" s="113">
        <v>9.4643999999999995</v>
      </c>
      <c r="CV9" s="113">
        <v>9.0155999999999992</v>
      </c>
      <c r="CW9" s="113">
        <v>8.5855999999999995</v>
      </c>
      <c r="CX9" s="113">
        <v>8.1738</v>
      </c>
      <c r="CY9" s="117">
        <f t="shared" si="16"/>
        <v>9.03416</v>
      </c>
      <c r="CZ9" s="113">
        <v>7.7789999999999999</v>
      </c>
      <c r="DA9" s="113">
        <v>7.4010999999999996</v>
      </c>
      <c r="DB9" s="113">
        <v>7.0429000000000004</v>
      </c>
      <c r="DC9" s="113">
        <v>6.7043999999999997</v>
      </c>
      <c r="DD9" s="113">
        <v>6.3860000000000001</v>
      </c>
      <c r="DE9" s="117">
        <f t="shared" si="17"/>
        <v>7.0626800000000003</v>
      </c>
      <c r="DF9" s="113">
        <v>6.0834999999999999</v>
      </c>
      <c r="DG9" s="113">
        <v>5.7952000000000004</v>
      </c>
      <c r="DH9" s="113">
        <v>5.5213999999999999</v>
      </c>
      <c r="DI9" s="113">
        <v>5.2592999999999996</v>
      </c>
      <c r="DJ9" s="113">
        <v>5.0042999999999997</v>
      </c>
      <c r="DK9" s="117">
        <f t="shared" si="18"/>
        <v>5.5327400000000004</v>
      </c>
      <c r="DL9" s="113">
        <v>4.7538999999999998</v>
      </c>
      <c r="DM9" s="113">
        <v>4.5178000000000003</v>
      </c>
      <c r="DN9" s="113">
        <v>4.2971000000000004</v>
      </c>
      <c r="DO9" s="113">
        <v>4.0945</v>
      </c>
      <c r="DP9" s="113">
        <v>3.9093</v>
      </c>
      <c r="DQ9" s="117">
        <f t="shared" si="19"/>
        <v>4.3145199999999999</v>
      </c>
      <c r="DR9" s="117">
        <v>3.7446000000000002</v>
      </c>
    </row>
    <row r="10" spans="1:122" x14ac:dyDescent="0.75">
      <c r="A10" s="71">
        <v>2007</v>
      </c>
      <c r="B10" s="113">
        <v>75.187200000000004</v>
      </c>
      <c r="C10" s="113">
        <v>75.194000000000003</v>
      </c>
      <c r="D10" s="113">
        <v>74.254900000000006</v>
      </c>
      <c r="E10" s="113">
        <v>73.302499999999995</v>
      </c>
      <c r="F10" s="113">
        <v>72.341399999999993</v>
      </c>
      <c r="G10" s="117">
        <f t="shared" si="0"/>
        <v>74.055999999999997</v>
      </c>
      <c r="H10" s="113">
        <v>71.373800000000003</v>
      </c>
      <c r="I10" s="113">
        <v>70.403300000000002</v>
      </c>
      <c r="J10" s="113">
        <v>69.433000000000007</v>
      </c>
      <c r="K10" s="113">
        <v>68.464399999999998</v>
      </c>
      <c r="L10" s="113">
        <v>67.497600000000006</v>
      </c>
      <c r="M10" s="117">
        <f t="shared" si="1"/>
        <v>69.434420000000003</v>
      </c>
      <c r="N10" s="113">
        <v>66.531400000000005</v>
      </c>
      <c r="O10" s="113">
        <v>65.563400000000001</v>
      </c>
      <c r="P10" s="113">
        <v>64.594399999999993</v>
      </c>
      <c r="Q10" s="113">
        <v>63.625599999999999</v>
      </c>
      <c r="R10" s="113">
        <v>62.659599999999998</v>
      </c>
      <c r="S10" s="117">
        <f t="shared" si="2"/>
        <v>64.594880000000018</v>
      </c>
      <c r="T10" s="113">
        <v>61.697600000000001</v>
      </c>
      <c r="U10" s="113">
        <v>60.741399999999999</v>
      </c>
      <c r="V10" s="113">
        <v>59.792900000000003</v>
      </c>
      <c r="W10" s="113">
        <v>58.852800000000002</v>
      </c>
      <c r="X10" s="113">
        <v>57.920299999999997</v>
      </c>
      <c r="Y10" s="117">
        <f t="shared" si="3"/>
        <v>59.801000000000002</v>
      </c>
      <c r="Z10" s="113">
        <v>56.993600000000001</v>
      </c>
      <c r="AA10" s="113">
        <v>56.071300000000001</v>
      </c>
      <c r="AB10" s="113">
        <v>55.150399999999998</v>
      </c>
      <c r="AC10" s="113">
        <v>54.230600000000003</v>
      </c>
      <c r="AD10" s="113">
        <v>53.312199999999997</v>
      </c>
      <c r="AE10" s="117">
        <f t="shared" si="4"/>
        <v>55.151620000000001</v>
      </c>
      <c r="AF10" s="113">
        <v>52.395600000000002</v>
      </c>
      <c r="AG10" s="113">
        <v>51.482199999999999</v>
      </c>
      <c r="AH10" s="113">
        <v>50.5732</v>
      </c>
      <c r="AI10" s="113">
        <v>49.669400000000003</v>
      </c>
      <c r="AJ10" s="113">
        <v>48.769799999999996</v>
      </c>
      <c r="AK10" s="117">
        <f t="shared" si="5"/>
        <v>50.578040000000001</v>
      </c>
      <c r="AL10" s="113">
        <v>47.874299999999998</v>
      </c>
      <c r="AM10" s="113">
        <v>46.982900000000001</v>
      </c>
      <c r="AN10" s="113">
        <v>46.095500000000001</v>
      </c>
      <c r="AO10" s="113">
        <v>45.210700000000003</v>
      </c>
      <c r="AP10" s="113">
        <v>44.328600000000002</v>
      </c>
      <c r="AQ10" s="117">
        <f t="shared" si="6"/>
        <v>46.098399999999998</v>
      </c>
      <c r="AR10" s="113">
        <v>43.449300000000001</v>
      </c>
      <c r="AS10" s="113">
        <v>42.573099999999997</v>
      </c>
      <c r="AT10" s="113">
        <v>41.700299999999999</v>
      </c>
      <c r="AU10" s="113">
        <v>40.830100000000002</v>
      </c>
      <c r="AV10" s="113">
        <v>39.963299999999997</v>
      </c>
      <c r="AW10" s="117">
        <f t="shared" si="7"/>
        <v>41.703220000000002</v>
      </c>
      <c r="AX10" s="113">
        <v>39.099899999999998</v>
      </c>
      <c r="AY10" s="113">
        <v>38.239400000000003</v>
      </c>
      <c r="AZ10" s="113">
        <v>37.381599999999999</v>
      </c>
      <c r="BA10" s="113">
        <v>36.527099999999997</v>
      </c>
      <c r="BB10" s="113">
        <v>35.675199999999997</v>
      </c>
      <c r="BC10" s="117">
        <f t="shared" si="8"/>
        <v>37.384639999999997</v>
      </c>
      <c r="BD10" s="113">
        <v>34.825899999999997</v>
      </c>
      <c r="BE10" s="113">
        <v>33.9801</v>
      </c>
      <c r="BF10" s="113">
        <v>33.1387</v>
      </c>
      <c r="BG10" s="113">
        <v>32.3001</v>
      </c>
      <c r="BH10" s="113">
        <v>31.466200000000001</v>
      </c>
      <c r="BI10" s="117">
        <f t="shared" si="9"/>
        <v>33.142200000000003</v>
      </c>
      <c r="BJ10" s="113">
        <v>30.638999999999999</v>
      </c>
      <c r="BK10" s="113">
        <v>29.818300000000001</v>
      </c>
      <c r="BL10" s="113">
        <v>29.003599999999999</v>
      </c>
      <c r="BM10" s="113">
        <v>28.1952</v>
      </c>
      <c r="BN10" s="113">
        <v>27.392499999999998</v>
      </c>
      <c r="BO10" s="117">
        <f t="shared" si="10"/>
        <v>29.009720000000005</v>
      </c>
      <c r="BP10" s="113">
        <v>26.5947</v>
      </c>
      <c r="BQ10" s="113">
        <v>25.802199999999999</v>
      </c>
      <c r="BR10" s="113">
        <v>25.0153</v>
      </c>
      <c r="BS10" s="113">
        <v>24.236000000000001</v>
      </c>
      <c r="BT10" s="113">
        <v>23.467300000000002</v>
      </c>
      <c r="BU10" s="117">
        <f t="shared" si="11"/>
        <v>25.023099999999999</v>
      </c>
      <c r="BV10" s="113">
        <v>22.701499999999999</v>
      </c>
      <c r="BW10" s="113">
        <v>21.941700000000001</v>
      </c>
      <c r="BX10" s="113">
        <v>21.1904</v>
      </c>
      <c r="BY10" s="113">
        <v>20.4498</v>
      </c>
      <c r="BZ10" s="113">
        <v>19.720199999999998</v>
      </c>
      <c r="CA10" s="117">
        <f t="shared" si="12"/>
        <v>21.20072</v>
      </c>
      <c r="CB10" s="113">
        <v>19.001300000000001</v>
      </c>
      <c r="CC10" s="113">
        <v>18.293299999999999</v>
      </c>
      <c r="CD10" s="113">
        <v>17.5959</v>
      </c>
      <c r="CE10" s="113">
        <v>16.910399999999999</v>
      </c>
      <c r="CF10" s="113">
        <v>16.238900000000001</v>
      </c>
      <c r="CG10" s="117">
        <f t="shared" si="13"/>
        <v>17.607959999999999</v>
      </c>
      <c r="CH10" s="113">
        <v>15.583600000000001</v>
      </c>
      <c r="CI10" s="113">
        <v>14.945499999999999</v>
      </c>
      <c r="CJ10" s="113">
        <v>14.3256</v>
      </c>
      <c r="CK10" s="113">
        <v>13.725099999999999</v>
      </c>
      <c r="CL10" s="113">
        <v>13.143800000000001</v>
      </c>
      <c r="CM10" s="117">
        <f t="shared" si="14"/>
        <v>14.344720000000001</v>
      </c>
      <c r="CN10" s="113">
        <v>12.5801</v>
      </c>
      <c r="CO10" s="113">
        <v>12.032999999999999</v>
      </c>
      <c r="CP10" s="113">
        <v>11.5014</v>
      </c>
      <c r="CQ10" s="113">
        <v>10.9846</v>
      </c>
      <c r="CR10" s="113">
        <v>10.4824</v>
      </c>
      <c r="CS10" s="117">
        <f t="shared" si="15"/>
        <v>11.516299999999999</v>
      </c>
      <c r="CT10" s="113">
        <v>9.9946999999999999</v>
      </c>
      <c r="CU10" s="113">
        <v>9.5227000000000004</v>
      </c>
      <c r="CV10" s="113">
        <v>9.0678000000000001</v>
      </c>
      <c r="CW10" s="113">
        <v>8.6309000000000005</v>
      </c>
      <c r="CX10" s="113">
        <v>8.2127999999999997</v>
      </c>
      <c r="CY10" s="117">
        <f t="shared" si="16"/>
        <v>9.0857799999999997</v>
      </c>
      <c r="CZ10" s="113">
        <v>7.8129</v>
      </c>
      <c r="DA10" s="113">
        <v>7.4303999999999997</v>
      </c>
      <c r="DB10" s="113">
        <v>7.0651999999999999</v>
      </c>
      <c r="DC10" s="113">
        <v>6.7196999999999996</v>
      </c>
      <c r="DD10" s="113">
        <v>6.3932000000000002</v>
      </c>
      <c r="DE10" s="117">
        <f t="shared" si="17"/>
        <v>7.0842799999999997</v>
      </c>
      <c r="DF10" s="113">
        <v>6.0857000000000001</v>
      </c>
      <c r="DG10" s="113">
        <v>5.7934999999999999</v>
      </c>
      <c r="DH10" s="113">
        <v>5.5147000000000004</v>
      </c>
      <c r="DI10" s="113">
        <v>5.2492000000000001</v>
      </c>
      <c r="DJ10" s="113">
        <v>4.9939999999999998</v>
      </c>
      <c r="DK10" s="117">
        <f t="shared" si="18"/>
        <v>5.5274200000000011</v>
      </c>
      <c r="DL10" s="113">
        <v>4.7454999999999998</v>
      </c>
      <c r="DM10" s="113">
        <v>4.5099</v>
      </c>
      <c r="DN10" s="113">
        <v>4.2839</v>
      </c>
      <c r="DO10" s="113">
        <v>4.0720999999999998</v>
      </c>
      <c r="DP10" s="113">
        <v>3.8765999999999998</v>
      </c>
      <c r="DQ10" s="117">
        <f t="shared" si="19"/>
        <v>4.2976000000000001</v>
      </c>
      <c r="DR10" s="117">
        <v>3.6976</v>
      </c>
    </row>
    <row r="11" spans="1:122" x14ac:dyDescent="0.75">
      <c r="A11" s="71">
        <v>2008</v>
      </c>
      <c r="B11" s="113">
        <v>75.491600000000005</v>
      </c>
      <c r="C11" s="113">
        <v>75.456299999999999</v>
      </c>
      <c r="D11" s="113">
        <v>74.513499999999993</v>
      </c>
      <c r="E11" s="113">
        <v>73.559799999999996</v>
      </c>
      <c r="F11" s="113">
        <v>72.596599999999995</v>
      </c>
      <c r="G11" s="117">
        <f t="shared" si="0"/>
        <v>74.323560000000001</v>
      </c>
      <c r="H11" s="113">
        <v>71.627200000000002</v>
      </c>
      <c r="I11" s="113">
        <v>70.655100000000004</v>
      </c>
      <c r="J11" s="113">
        <v>69.682900000000004</v>
      </c>
      <c r="K11" s="113">
        <v>68.712000000000003</v>
      </c>
      <c r="L11" s="113">
        <v>67.742699999999999</v>
      </c>
      <c r="M11" s="117">
        <f t="shared" si="1"/>
        <v>69.683980000000005</v>
      </c>
      <c r="N11" s="113">
        <v>66.774299999999997</v>
      </c>
      <c r="O11" s="113">
        <v>65.8048</v>
      </c>
      <c r="P11" s="113">
        <v>64.834999999999994</v>
      </c>
      <c r="Q11" s="113">
        <v>63.865499999999997</v>
      </c>
      <c r="R11" s="113">
        <v>62.8977</v>
      </c>
      <c r="S11" s="117">
        <f t="shared" si="2"/>
        <v>64.835459999999983</v>
      </c>
      <c r="T11" s="113">
        <v>61.9343</v>
      </c>
      <c r="U11" s="113">
        <v>60.976399999999998</v>
      </c>
      <c r="V11" s="113">
        <v>60.025599999999997</v>
      </c>
      <c r="W11" s="113">
        <v>59.082999999999998</v>
      </c>
      <c r="X11" s="113">
        <v>58.148000000000003</v>
      </c>
      <c r="Y11" s="117">
        <f t="shared" si="3"/>
        <v>60.033460000000005</v>
      </c>
      <c r="Z11" s="113">
        <v>57.218800000000002</v>
      </c>
      <c r="AA11" s="113">
        <v>56.293399999999998</v>
      </c>
      <c r="AB11" s="113">
        <v>55.370800000000003</v>
      </c>
      <c r="AC11" s="113">
        <v>54.448799999999999</v>
      </c>
      <c r="AD11" s="113">
        <v>53.527999999999999</v>
      </c>
      <c r="AE11" s="117">
        <f t="shared" si="4"/>
        <v>55.371960000000001</v>
      </c>
      <c r="AF11" s="113">
        <v>52.609200000000001</v>
      </c>
      <c r="AG11" s="113">
        <v>51.693100000000001</v>
      </c>
      <c r="AH11" s="113">
        <v>50.780900000000003</v>
      </c>
      <c r="AI11" s="113">
        <v>49.873399999999997</v>
      </c>
      <c r="AJ11" s="113">
        <v>48.970799999999997</v>
      </c>
      <c r="AK11" s="117">
        <f t="shared" si="5"/>
        <v>50.78548</v>
      </c>
      <c r="AL11" s="113">
        <v>48.0717</v>
      </c>
      <c r="AM11" s="113">
        <v>47.176099999999998</v>
      </c>
      <c r="AN11" s="113">
        <v>46.284100000000002</v>
      </c>
      <c r="AO11" s="113">
        <v>45.395800000000001</v>
      </c>
      <c r="AP11" s="113">
        <v>44.5105</v>
      </c>
      <c r="AQ11" s="117">
        <f t="shared" si="6"/>
        <v>46.287640000000003</v>
      </c>
      <c r="AR11" s="113">
        <v>43.628</v>
      </c>
      <c r="AS11" s="113">
        <v>42.748899999999999</v>
      </c>
      <c r="AT11" s="113">
        <v>41.873199999999997</v>
      </c>
      <c r="AU11" s="113">
        <v>41.001100000000001</v>
      </c>
      <c r="AV11" s="113">
        <v>40.131999999999998</v>
      </c>
      <c r="AW11" s="117">
        <f t="shared" si="7"/>
        <v>41.876640000000002</v>
      </c>
      <c r="AX11" s="113">
        <v>39.266399999999997</v>
      </c>
      <c r="AY11" s="113">
        <v>38.4041</v>
      </c>
      <c r="AZ11" s="113">
        <v>37.544699999999999</v>
      </c>
      <c r="BA11" s="113">
        <v>36.688000000000002</v>
      </c>
      <c r="BB11" s="113">
        <v>35.834400000000002</v>
      </c>
      <c r="BC11" s="117">
        <f t="shared" si="8"/>
        <v>37.547520000000006</v>
      </c>
      <c r="BD11" s="113">
        <v>34.983699999999999</v>
      </c>
      <c r="BE11" s="113">
        <v>34.136000000000003</v>
      </c>
      <c r="BF11" s="113">
        <v>33.2926</v>
      </c>
      <c r="BG11" s="113">
        <v>32.454500000000003</v>
      </c>
      <c r="BH11" s="113">
        <v>31.6203</v>
      </c>
      <c r="BI11" s="117">
        <f t="shared" si="9"/>
        <v>33.297420000000002</v>
      </c>
      <c r="BJ11" s="113">
        <v>30.7913</v>
      </c>
      <c r="BK11" s="113">
        <v>29.9696</v>
      </c>
      <c r="BL11" s="113">
        <v>29.154199999999999</v>
      </c>
      <c r="BM11" s="113">
        <v>28.3445</v>
      </c>
      <c r="BN11" s="113">
        <v>27.540299999999998</v>
      </c>
      <c r="BO11" s="117">
        <f t="shared" si="10"/>
        <v>29.159979999999997</v>
      </c>
      <c r="BP11" s="113">
        <v>26.741299999999999</v>
      </c>
      <c r="BQ11" s="113">
        <v>25.947199999999999</v>
      </c>
      <c r="BR11" s="113">
        <v>25.158999999999999</v>
      </c>
      <c r="BS11" s="113">
        <v>24.377700000000001</v>
      </c>
      <c r="BT11" s="113">
        <v>23.605599999999999</v>
      </c>
      <c r="BU11" s="117">
        <f t="shared" si="11"/>
        <v>25.166159999999998</v>
      </c>
      <c r="BV11" s="113">
        <v>22.845700000000001</v>
      </c>
      <c r="BW11" s="113">
        <v>22.089700000000001</v>
      </c>
      <c r="BX11" s="113">
        <v>21.34</v>
      </c>
      <c r="BY11" s="113">
        <v>20.598600000000001</v>
      </c>
      <c r="BZ11" s="113">
        <v>19.867000000000001</v>
      </c>
      <c r="CA11" s="117">
        <f t="shared" si="12"/>
        <v>21.348200000000002</v>
      </c>
      <c r="CB11" s="113">
        <v>19.145600000000002</v>
      </c>
      <c r="CC11" s="113">
        <v>18.4346</v>
      </c>
      <c r="CD11" s="113">
        <v>17.733799999999999</v>
      </c>
      <c r="CE11" s="113">
        <v>17.044899999999998</v>
      </c>
      <c r="CF11" s="113">
        <v>16.369700000000002</v>
      </c>
      <c r="CG11" s="117">
        <f t="shared" si="13"/>
        <v>17.745719999999999</v>
      </c>
      <c r="CH11" s="113">
        <v>15.710699999999999</v>
      </c>
      <c r="CI11" s="113">
        <v>15.069599999999999</v>
      </c>
      <c r="CJ11" s="113">
        <v>14.4466</v>
      </c>
      <c r="CK11" s="113">
        <v>13.841900000000001</v>
      </c>
      <c r="CL11" s="113">
        <v>13.256</v>
      </c>
      <c r="CM11" s="117">
        <f t="shared" si="14"/>
        <v>14.464960000000001</v>
      </c>
      <c r="CN11" s="113">
        <v>12.6881</v>
      </c>
      <c r="CO11" s="113">
        <v>12.136900000000001</v>
      </c>
      <c r="CP11" s="113">
        <v>11.602</v>
      </c>
      <c r="CQ11" s="113">
        <v>11.0823</v>
      </c>
      <c r="CR11" s="113">
        <v>10.577400000000001</v>
      </c>
      <c r="CS11" s="117">
        <f t="shared" si="15"/>
        <v>11.617340000000002</v>
      </c>
      <c r="CT11" s="113">
        <v>10.0869</v>
      </c>
      <c r="CU11" s="113">
        <v>9.6107999999999993</v>
      </c>
      <c r="CV11" s="113">
        <v>9.1502999999999997</v>
      </c>
      <c r="CW11" s="113">
        <v>8.7065999999999999</v>
      </c>
      <c r="CX11" s="113">
        <v>8.2805999999999997</v>
      </c>
      <c r="CY11" s="117">
        <f t="shared" si="16"/>
        <v>9.1670400000000001</v>
      </c>
      <c r="CZ11" s="113">
        <v>7.8731999999999998</v>
      </c>
      <c r="DA11" s="113">
        <v>7.4842000000000004</v>
      </c>
      <c r="DB11" s="113">
        <v>7.1134000000000004</v>
      </c>
      <c r="DC11" s="113">
        <v>6.7602000000000002</v>
      </c>
      <c r="DD11" s="113">
        <v>6.4263000000000003</v>
      </c>
      <c r="DE11" s="117">
        <f t="shared" si="17"/>
        <v>7.1314599999999997</v>
      </c>
      <c r="DF11" s="113">
        <v>6.1104000000000003</v>
      </c>
      <c r="DG11" s="113">
        <v>5.8124000000000002</v>
      </c>
      <c r="DH11" s="113">
        <v>5.5289000000000001</v>
      </c>
      <c r="DI11" s="113">
        <v>5.258</v>
      </c>
      <c r="DJ11" s="113">
        <v>4.9993999999999996</v>
      </c>
      <c r="DK11" s="117">
        <f t="shared" si="18"/>
        <v>5.5418199999999995</v>
      </c>
      <c r="DL11" s="113">
        <v>4.7504999999999997</v>
      </c>
      <c r="DM11" s="113">
        <v>4.5162000000000004</v>
      </c>
      <c r="DN11" s="113">
        <v>4.2911000000000001</v>
      </c>
      <c r="DO11" s="113">
        <v>4.0754000000000001</v>
      </c>
      <c r="DP11" s="113">
        <v>3.8725000000000001</v>
      </c>
      <c r="DQ11" s="117">
        <f t="shared" si="19"/>
        <v>4.3011400000000002</v>
      </c>
      <c r="DR11" s="117">
        <v>3.6842999999999999</v>
      </c>
    </row>
    <row r="12" spans="1:122" x14ac:dyDescent="0.75">
      <c r="A12" s="71">
        <v>2009</v>
      </c>
      <c r="B12" s="113">
        <v>75.8416</v>
      </c>
      <c r="C12" s="113">
        <v>75.767799999999994</v>
      </c>
      <c r="D12" s="113">
        <v>74.822100000000006</v>
      </c>
      <c r="E12" s="113">
        <v>73.865899999999996</v>
      </c>
      <c r="F12" s="113">
        <v>72.902000000000001</v>
      </c>
      <c r="G12" s="117">
        <f t="shared" si="0"/>
        <v>74.639879999999991</v>
      </c>
      <c r="H12" s="113">
        <v>71.930999999999997</v>
      </c>
      <c r="I12" s="113">
        <v>70.956599999999995</v>
      </c>
      <c r="J12" s="113">
        <v>69.981800000000007</v>
      </c>
      <c r="K12" s="113">
        <v>69.008399999999995</v>
      </c>
      <c r="L12" s="113">
        <v>68.036799999999999</v>
      </c>
      <c r="M12" s="117">
        <f t="shared" si="1"/>
        <v>69.982919999999993</v>
      </c>
      <c r="N12" s="113">
        <v>67.066299999999998</v>
      </c>
      <c r="O12" s="113">
        <v>66.094700000000003</v>
      </c>
      <c r="P12" s="113">
        <v>65.123400000000004</v>
      </c>
      <c r="Q12" s="113">
        <v>64.153099999999995</v>
      </c>
      <c r="R12" s="113">
        <v>63.1845</v>
      </c>
      <c r="S12" s="117">
        <f t="shared" si="2"/>
        <v>65.124400000000009</v>
      </c>
      <c r="T12" s="113">
        <v>62.219000000000001</v>
      </c>
      <c r="U12" s="113">
        <v>61.259399999999999</v>
      </c>
      <c r="V12" s="113">
        <v>60.3065</v>
      </c>
      <c r="W12" s="113">
        <v>59.3613</v>
      </c>
      <c r="X12" s="113">
        <v>58.423400000000001</v>
      </c>
      <c r="Y12" s="117">
        <f t="shared" si="3"/>
        <v>60.313919999999996</v>
      </c>
      <c r="Z12" s="113">
        <v>57.491300000000003</v>
      </c>
      <c r="AA12" s="113">
        <v>56.563000000000002</v>
      </c>
      <c r="AB12" s="113">
        <v>55.637</v>
      </c>
      <c r="AC12" s="113">
        <v>54.713200000000001</v>
      </c>
      <c r="AD12" s="113">
        <v>53.790100000000002</v>
      </c>
      <c r="AE12" s="117">
        <f t="shared" si="4"/>
        <v>55.638920000000006</v>
      </c>
      <c r="AF12" s="113">
        <v>52.8688</v>
      </c>
      <c r="AG12" s="113">
        <v>51.950299999999999</v>
      </c>
      <c r="AH12" s="113">
        <v>51.0351</v>
      </c>
      <c r="AI12" s="113">
        <v>50.124099999999999</v>
      </c>
      <c r="AJ12" s="113">
        <v>49.217500000000001</v>
      </c>
      <c r="AK12" s="117">
        <f t="shared" si="5"/>
        <v>51.039159999999995</v>
      </c>
      <c r="AL12" s="113">
        <v>48.315100000000001</v>
      </c>
      <c r="AM12" s="113">
        <v>47.415599999999998</v>
      </c>
      <c r="AN12" s="113">
        <v>46.518999999999998</v>
      </c>
      <c r="AO12" s="113">
        <v>45.625900000000001</v>
      </c>
      <c r="AP12" s="113">
        <v>44.736699999999999</v>
      </c>
      <c r="AQ12" s="117">
        <f t="shared" si="6"/>
        <v>46.522460000000002</v>
      </c>
      <c r="AR12" s="113">
        <v>43.850700000000003</v>
      </c>
      <c r="AS12" s="113">
        <v>42.968000000000004</v>
      </c>
      <c r="AT12" s="113">
        <v>42.088999999999999</v>
      </c>
      <c r="AU12" s="113">
        <v>41.213700000000003</v>
      </c>
      <c r="AV12" s="113">
        <v>40.342300000000002</v>
      </c>
      <c r="AW12" s="117">
        <f t="shared" si="7"/>
        <v>42.092739999999999</v>
      </c>
      <c r="AX12" s="113">
        <v>39.473999999999997</v>
      </c>
      <c r="AY12" s="113">
        <v>38.609099999999998</v>
      </c>
      <c r="AZ12" s="113">
        <v>37.747399999999999</v>
      </c>
      <c r="BA12" s="113">
        <v>36.8887</v>
      </c>
      <c r="BB12" s="113">
        <v>36.032600000000002</v>
      </c>
      <c r="BC12" s="117">
        <f t="shared" si="8"/>
        <v>37.750360000000001</v>
      </c>
      <c r="BD12" s="113">
        <v>35.1798</v>
      </c>
      <c r="BE12" s="113">
        <v>34.330300000000001</v>
      </c>
      <c r="BF12" s="113">
        <v>33.484499999999997</v>
      </c>
      <c r="BG12" s="113">
        <v>32.643999999999998</v>
      </c>
      <c r="BH12" s="113">
        <v>31.809799999999999</v>
      </c>
      <c r="BI12" s="117">
        <f t="shared" si="9"/>
        <v>33.48968</v>
      </c>
      <c r="BJ12" s="113">
        <v>30.9802</v>
      </c>
      <c r="BK12" s="113">
        <v>30.156199999999998</v>
      </c>
      <c r="BL12" s="113">
        <v>29.339300000000001</v>
      </c>
      <c r="BM12" s="113">
        <v>28.528300000000002</v>
      </c>
      <c r="BN12" s="113">
        <v>27.722300000000001</v>
      </c>
      <c r="BO12" s="117">
        <f t="shared" si="10"/>
        <v>29.345259999999996</v>
      </c>
      <c r="BP12" s="113">
        <v>26.921299999999999</v>
      </c>
      <c r="BQ12" s="113">
        <v>26.125499999999999</v>
      </c>
      <c r="BR12" s="113">
        <v>25.3352</v>
      </c>
      <c r="BS12" s="113">
        <v>24.552</v>
      </c>
      <c r="BT12" s="113">
        <v>23.7773</v>
      </c>
      <c r="BU12" s="117">
        <f t="shared" si="11"/>
        <v>25.34226</v>
      </c>
      <c r="BV12" s="113">
        <v>23.013300000000001</v>
      </c>
      <c r="BW12" s="113">
        <v>22.262799999999999</v>
      </c>
      <c r="BX12" s="113">
        <v>21.516500000000001</v>
      </c>
      <c r="BY12" s="113">
        <v>20.7761</v>
      </c>
      <c r="BZ12" s="113">
        <v>20.043199999999999</v>
      </c>
      <c r="CA12" s="117">
        <f t="shared" si="12"/>
        <v>21.522379999999998</v>
      </c>
      <c r="CB12" s="113">
        <v>19.319299999999998</v>
      </c>
      <c r="CC12" s="113">
        <v>18.6052</v>
      </c>
      <c r="CD12" s="113">
        <v>17.9008</v>
      </c>
      <c r="CE12" s="113">
        <v>17.207899999999999</v>
      </c>
      <c r="CF12" s="113">
        <v>16.5288</v>
      </c>
      <c r="CG12" s="117">
        <f t="shared" si="13"/>
        <v>17.912399999999998</v>
      </c>
      <c r="CH12" s="113">
        <v>15.865399999999999</v>
      </c>
      <c r="CI12" s="113">
        <v>15.219799999999999</v>
      </c>
      <c r="CJ12" s="113">
        <v>14.593</v>
      </c>
      <c r="CK12" s="113">
        <v>13.984400000000001</v>
      </c>
      <c r="CL12" s="113">
        <v>13.393700000000001</v>
      </c>
      <c r="CM12" s="117">
        <f t="shared" si="14"/>
        <v>14.611260000000001</v>
      </c>
      <c r="CN12" s="113">
        <v>12.820600000000001</v>
      </c>
      <c r="CO12" s="113">
        <v>12.2646</v>
      </c>
      <c r="CP12" s="113">
        <v>11.725</v>
      </c>
      <c r="CQ12" s="113">
        <v>11.2013</v>
      </c>
      <c r="CR12" s="113">
        <v>10.6929</v>
      </c>
      <c r="CS12" s="117">
        <f t="shared" si="15"/>
        <v>11.740880000000001</v>
      </c>
      <c r="CT12" s="113">
        <v>10.1991</v>
      </c>
      <c r="CU12" s="113">
        <v>9.7195999999999998</v>
      </c>
      <c r="CV12" s="113">
        <v>9.2543000000000006</v>
      </c>
      <c r="CW12" s="113">
        <v>8.8042999999999996</v>
      </c>
      <c r="CX12" s="113">
        <v>8.3706999999999994</v>
      </c>
      <c r="CY12" s="117">
        <f t="shared" si="16"/>
        <v>9.2696000000000005</v>
      </c>
      <c r="CZ12" s="113">
        <v>7.9546000000000001</v>
      </c>
      <c r="DA12" s="113">
        <v>7.5570000000000004</v>
      </c>
      <c r="DB12" s="113">
        <v>7.1783000000000001</v>
      </c>
      <c r="DC12" s="113">
        <v>6.8182999999999998</v>
      </c>
      <c r="DD12" s="113">
        <v>6.476</v>
      </c>
      <c r="DE12" s="117">
        <f t="shared" si="17"/>
        <v>7.1968399999999999</v>
      </c>
      <c r="DF12" s="113">
        <v>6.1525999999999996</v>
      </c>
      <c r="DG12" s="113">
        <v>5.8460000000000001</v>
      </c>
      <c r="DH12" s="113">
        <v>5.556</v>
      </c>
      <c r="DI12" s="113">
        <v>5.2797000000000001</v>
      </c>
      <c r="DJ12" s="113">
        <v>5.0156999999999998</v>
      </c>
      <c r="DK12" s="117">
        <f t="shared" si="18"/>
        <v>5.5699999999999994</v>
      </c>
      <c r="DL12" s="113">
        <v>4.7637</v>
      </c>
      <c r="DM12" s="113">
        <v>4.5274999999999999</v>
      </c>
      <c r="DN12" s="113">
        <v>4.3029999999999999</v>
      </c>
      <c r="DO12" s="113">
        <v>4.0883000000000003</v>
      </c>
      <c r="DP12" s="113">
        <v>3.883</v>
      </c>
      <c r="DQ12" s="117">
        <f t="shared" si="19"/>
        <v>4.3131000000000004</v>
      </c>
      <c r="DR12" s="117">
        <v>3.6892999999999998</v>
      </c>
    </row>
    <row r="13" spans="1:122" x14ac:dyDescent="0.75">
      <c r="A13" s="71">
        <v>2010</v>
      </c>
      <c r="B13" s="113">
        <v>76.131299999999996</v>
      </c>
      <c r="C13" s="113">
        <v>76.021600000000007</v>
      </c>
      <c r="D13" s="113">
        <v>75.074600000000004</v>
      </c>
      <c r="E13" s="113">
        <v>74.116500000000002</v>
      </c>
      <c r="F13" s="113">
        <v>73.150599999999997</v>
      </c>
      <c r="G13" s="117">
        <f t="shared" si="0"/>
        <v>74.898920000000004</v>
      </c>
      <c r="H13" s="113">
        <v>72.179100000000005</v>
      </c>
      <c r="I13" s="113">
        <v>71.204899999999995</v>
      </c>
      <c r="J13" s="113">
        <v>70.230500000000006</v>
      </c>
      <c r="K13" s="113">
        <v>69.257000000000005</v>
      </c>
      <c r="L13" s="113">
        <v>68.284700000000001</v>
      </c>
      <c r="M13" s="117">
        <f t="shared" si="1"/>
        <v>70.23124</v>
      </c>
      <c r="N13" s="113">
        <v>67.312700000000007</v>
      </c>
      <c r="O13" s="113">
        <v>66.339299999999994</v>
      </c>
      <c r="P13" s="113">
        <v>65.366100000000003</v>
      </c>
      <c r="Q13" s="113">
        <v>64.394499999999994</v>
      </c>
      <c r="R13" s="113">
        <v>63.425199999999997</v>
      </c>
      <c r="S13" s="117">
        <f t="shared" si="2"/>
        <v>65.367559999999997</v>
      </c>
      <c r="T13" s="113">
        <v>62.4589</v>
      </c>
      <c r="U13" s="113">
        <v>61.497199999999999</v>
      </c>
      <c r="V13" s="113">
        <v>60.5426</v>
      </c>
      <c r="W13" s="113">
        <v>59.595199999999998</v>
      </c>
      <c r="X13" s="113">
        <v>58.654800000000002</v>
      </c>
      <c r="Y13" s="117">
        <f t="shared" si="3"/>
        <v>60.54974</v>
      </c>
      <c r="Z13" s="113">
        <v>57.720100000000002</v>
      </c>
      <c r="AA13" s="113">
        <v>56.789299999999997</v>
      </c>
      <c r="AB13" s="113">
        <v>55.860999999999997</v>
      </c>
      <c r="AC13" s="113">
        <v>54.934399999999997</v>
      </c>
      <c r="AD13" s="113">
        <v>54.010100000000001</v>
      </c>
      <c r="AE13" s="117">
        <f t="shared" si="4"/>
        <v>55.862980000000007</v>
      </c>
      <c r="AF13" s="113">
        <v>53.087200000000003</v>
      </c>
      <c r="AG13" s="113">
        <v>52.166800000000002</v>
      </c>
      <c r="AH13" s="113">
        <v>51.249699999999997</v>
      </c>
      <c r="AI13" s="113">
        <v>50.336300000000001</v>
      </c>
      <c r="AJ13" s="113">
        <v>49.426699999999997</v>
      </c>
      <c r="AK13" s="117">
        <f t="shared" si="5"/>
        <v>51.253340000000001</v>
      </c>
      <c r="AL13" s="113">
        <v>48.521000000000001</v>
      </c>
      <c r="AM13" s="113">
        <v>47.618699999999997</v>
      </c>
      <c r="AN13" s="113">
        <v>46.718800000000002</v>
      </c>
      <c r="AO13" s="113">
        <v>45.821800000000003</v>
      </c>
      <c r="AP13" s="113">
        <v>44.9283</v>
      </c>
      <c r="AQ13" s="117">
        <f t="shared" si="6"/>
        <v>46.721719999999998</v>
      </c>
      <c r="AR13" s="113">
        <v>44.038899999999998</v>
      </c>
      <c r="AS13" s="113">
        <v>43.153199999999998</v>
      </c>
      <c r="AT13" s="113">
        <v>42.271099999999997</v>
      </c>
      <c r="AU13" s="113">
        <v>41.393000000000001</v>
      </c>
      <c r="AV13" s="113">
        <v>40.518900000000002</v>
      </c>
      <c r="AW13" s="117">
        <f t="shared" si="7"/>
        <v>42.275019999999998</v>
      </c>
      <c r="AX13" s="113">
        <v>39.648699999999998</v>
      </c>
      <c r="AY13" s="113">
        <v>38.781700000000001</v>
      </c>
      <c r="AZ13" s="113">
        <v>37.918100000000003</v>
      </c>
      <c r="BA13" s="113">
        <v>37.057499999999997</v>
      </c>
      <c r="BB13" s="113">
        <v>36.1999</v>
      </c>
      <c r="BC13" s="117">
        <f t="shared" si="8"/>
        <v>37.921180000000007</v>
      </c>
      <c r="BD13" s="113">
        <v>35.345100000000002</v>
      </c>
      <c r="BE13" s="113">
        <v>34.494100000000003</v>
      </c>
      <c r="BF13" s="113">
        <v>33.646999999999998</v>
      </c>
      <c r="BG13" s="113">
        <v>32.804499999999997</v>
      </c>
      <c r="BH13" s="113">
        <v>31.968399999999999</v>
      </c>
      <c r="BI13" s="117">
        <f t="shared" si="9"/>
        <v>33.651820000000001</v>
      </c>
      <c r="BJ13" s="113">
        <v>31.139399999999998</v>
      </c>
      <c r="BK13" s="113">
        <v>30.3154</v>
      </c>
      <c r="BL13" s="113">
        <v>29.496700000000001</v>
      </c>
      <c r="BM13" s="113">
        <v>28.684699999999999</v>
      </c>
      <c r="BN13" s="113">
        <v>27.877800000000001</v>
      </c>
      <c r="BO13" s="117">
        <f t="shared" si="10"/>
        <v>29.502800000000001</v>
      </c>
      <c r="BP13" s="113">
        <v>27.075500000000002</v>
      </c>
      <c r="BQ13" s="113">
        <v>26.278199999999998</v>
      </c>
      <c r="BR13" s="113">
        <v>25.486699999999999</v>
      </c>
      <c r="BS13" s="113">
        <v>24.701899999999998</v>
      </c>
      <c r="BT13" s="113">
        <v>23.925799999999999</v>
      </c>
      <c r="BU13" s="117">
        <f t="shared" si="11"/>
        <v>25.49362</v>
      </c>
      <c r="BV13" s="113">
        <v>23.159600000000001</v>
      </c>
      <c r="BW13" s="113">
        <v>22.4055</v>
      </c>
      <c r="BX13" s="113">
        <v>21.665500000000002</v>
      </c>
      <c r="BY13" s="113">
        <v>20.928999999999998</v>
      </c>
      <c r="BZ13" s="113">
        <v>20.197700000000001</v>
      </c>
      <c r="CA13" s="117">
        <f t="shared" si="12"/>
        <v>21.671460000000003</v>
      </c>
      <c r="CB13" s="113">
        <v>19.472899999999999</v>
      </c>
      <c r="CC13" s="113">
        <v>18.756900000000002</v>
      </c>
      <c r="CD13" s="113">
        <v>18.049900000000001</v>
      </c>
      <c r="CE13" s="113">
        <v>17.353999999999999</v>
      </c>
      <c r="CF13" s="113">
        <v>16.671399999999998</v>
      </c>
      <c r="CG13" s="117">
        <f t="shared" si="13"/>
        <v>18.061020000000003</v>
      </c>
      <c r="CH13" s="113">
        <v>16.0045</v>
      </c>
      <c r="CI13" s="113">
        <v>15.3551</v>
      </c>
      <c r="CJ13" s="113">
        <v>14.724299999999999</v>
      </c>
      <c r="CK13" s="113">
        <v>14.112399999999999</v>
      </c>
      <c r="CL13" s="113">
        <v>13.5181</v>
      </c>
      <c r="CM13" s="117">
        <f t="shared" si="14"/>
        <v>14.74288</v>
      </c>
      <c r="CN13" s="113">
        <v>12.9407</v>
      </c>
      <c r="CO13" s="113">
        <v>12.380100000000001</v>
      </c>
      <c r="CP13" s="113">
        <v>11.8361</v>
      </c>
      <c r="CQ13" s="113">
        <v>11.3085</v>
      </c>
      <c r="CR13" s="113">
        <v>10.7966</v>
      </c>
      <c r="CS13" s="117">
        <f t="shared" si="15"/>
        <v>11.852399999999999</v>
      </c>
      <c r="CT13" s="113">
        <v>10.299899999999999</v>
      </c>
      <c r="CU13" s="113">
        <v>9.8177000000000003</v>
      </c>
      <c r="CV13" s="113">
        <v>9.3495000000000008</v>
      </c>
      <c r="CW13" s="113">
        <v>8.8955000000000002</v>
      </c>
      <c r="CX13" s="113">
        <v>8.4564000000000004</v>
      </c>
      <c r="CY13" s="117">
        <f t="shared" si="16"/>
        <v>9.3638000000000012</v>
      </c>
      <c r="CZ13" s="113">
        <v>8.0334000000000003</v>
      </c>
      <c r="DA13" s="113">
        <v>7.6276999999999999</v>
      </c>
      <c r="DB13" s="113">
        <v>7.2407000000000004</v>
      </c>
      <c r="DC13" s="113">
        <v>6.8728999999999996</v>
      </c>
      <c r="DD13" s="113">
        <v>6.5242000000000004</v>
      </c>
      <c r="DE13" s="117">
        <f t="shared" si="17"/>
        <v>7.259780000000001</v>
      </c>
      <c r="DF13" s="113">
        <v>6.1932999999999998</v>
      </c>
      <c r="DG13" s="113">
        <v>5.8807</v>
      </c>
      <c r="DH13" s="113">
        <v>5.5838999999999999</v>
      </c>
      <c r="DI13" s="113">
        <v>5.3021000000000003</v>
      </c>
      <c r="DJ13" s="113">
        <v>5.0338000000000003</v>
      </c>
      <c r="DK13" s="117">
        <f t="shared" si="18"/>
        <v>5.5987599999999995</v>
      </c>
      <c r="DL13" s="113">
        <v>4.7784000000000004</v>
      </c>
      <c r="DM13" s="113">
        <v>4.5387000000000004</v>
      </c>
      <c r="DN13" s="113">
        <v>4.3127000000000004</v>
      </c>
      <c r="DO13" s="113">
        <v>4.0989000000000004</v>
      </c>
      <c r="DP13" s="113">
        <v>3.8954</v>
      </c>
      <c r="DQ13" s="117">
        <f t="shared" si="19"/>
        <v>4.3248199999999999</v>
      </c>
      <c r="DR13" s="117">
        <v>3.7012999999999998</v>
      </c>
    </row>
    <row r="14" spans="1:122" x14ac:dyDescent="0.75">
      <c r="A14" s="71">
        <v>2011</v>
      </c>
      <c r="B14" s="113">
        <v>76.421199999999999</v>
      </c>
      <c r="C14" s="113">
        <v>76.281700000000001</v>
      </c>
      <c r="D14" s="113">
        <v>75.335999999999999</v>
      </c>
      <c r="E14" s="113">
        <v>74.377399999999994</v>
      </c>
      <c r="F14" s="113">
        <v>73.410799999999995</v>
      </c>
      <c r="G14" s="117">
        <f t="shared" si="0"/>
        <v>75.165419999999997</v>
      </c>
      <c r="H14" s="113">
        <v>72.438400000000001</v>
      </c>
      <c r="I14" s="113">
        <v>71.463300000000004</v>
      </c>
      <c r="J14" s="113">
        <v>70.487899999999996</v>
      </c>
      <c r="K14" s="113">
        <v>69.513300000000001</v>
      </c>
      <c r="L14" s="113">
        <v>68.5398</v>
      </c>
      <c r="M14" s="117">
        <f t="shared" si="1"/>
        <v>70.48854</v>
      </c>
      <c r="N14" s="113">
        <v>67.566599999999994</v>
      </c>
      <c r="O14" s="113">
        <v>66.592100000000002</v>
      </c>
      <c r="P14" s="113">
        <v>65.617400000000004</v>
      </c>
      <c r="Q14" s="113">
        <v>64.644000000000005</v>
      </c>
      <c r="R14" s="113">
        <v>63.673499999999997</v>
      </c>
      <c r="S14" s="117">
        <f t="shared" si="2"/>
        <v>65.61872000000001</v>
      </c>
      <c r="T14" s="113">
        <v>62.706600000000002</v>
      </c>
      <c r="U14" s="113">
        <v>61.744100000000003</v>
      </c>
      <c r="V14" s="113">
        <v>60.787300000000002</v>
      </c>
      <c r="W14" s="113">
        <v>59.838099999999997</v>
      </c>
      <c r="X14" s="113">
        <v>58.895600000000002</v>
      </c>
      <c r="Y14" s="117">
        <f t="shared" si="3"/>
        <v>60.794339999999998</v>
      </c>
      <c r="Z14" s="113">
        <v>57.958300000000001</v>
      </c>
      <c r="AA14" s="113">
        <v>57.024900000000002</v>
      </c>
      <c r="AB14" s="113">
        <v>56.094099999999997</v>
      </c>
      <c r="AC14" s="113">
        <v>55.165100000000002</v>
      </c>
      <c r="AD14" s="113">
        <v>54.238</v>
      </c>
      <c r="AE14" s="117">
        <f t="shared" si="4"/>
        <v>56.096080000000008</v>
      </c>
      <c r="AF14" s="113">
        <v>53.313699999999997</v>
      </c>
      <c r="AG14" s="113">
        <v>52.391599999999997</v>
      </c>
      <c r="AH14" s="113">
        <v>51.4726</v>
      </c>
      <c r="AI14" s="113">
        <v>50.557299999999998</v>
      </c>
      <c r="AJ14" s="113">
        <v>49.645299999999999</v>
      </c>
      <c r="AK14" s="117">
        <f t="shared" si="5"/>
        <v>51.476099999999995</v>
      </c>
      <c r="AL14" s="113">
        <v>48.736600000000003</v>
      </c>
      <c r="AM14" s="113">
        <v>47.8309</v>
      </c>
      <c r="AN14" s="113">
        <v>46.9283</v>
      </c>
      <c r="AO14" s="113">
        <v>46.027799999999999</v>
      </c>
      <c r="AP14" s="113">
        <v>45.130400000000002</v>
      </c>
      <c r="AQ14" s="117">
        <f t="shared" si="6"/>
        <v>46.930799999999998</v>
      </c>
      <c r="AR14" s="113">
        <v>44.236800000000002</v>
      </c>
      <c r="AS14" s="113">
        <v>43.3476</v>
      </c>
      <c r="AT14" s="113">
        <v>42.462299999999999</v>
      </c>
      <c r="AU14" s="113">
        <v>41.581000000000003</v>
      </c>
      <c r="AV14" s="113">
        <v>40.704000000000001</v>
      </c>
      <c r="AW14" s="117">
        <f t="shared" si="7"/>
        <v>42.466340000000002</v>
      </c>
      <c r="AX14" s="113">
        <v>39.830800000000004</v>
      </c>
      <c r="AY14" s="113">
        <v>38.9619</v>
      </c>
      <c r="AZ14" s="113">
        <v>38.0959</v>
      </c>
      <c r="BA14" s="113">
        <v>37.2333</v>
      </c>
      <c r="BB14" s="113">
        <v>36.373699999999999</v>
      </c>
      <c r="BC14" s="117">
        <f t="shared" si="8"/>
        <v>38.099119999999992</v>
      </c>
      <c r="BD14" s="113">
        <v>35.517299999999999</v>
      </c>
      <c r="BE14" s="113">
        <v>34.664200000000001</v>
      </c>
      <c r="BF14" s="113">
        <v>33.815600000000003</v>
      </c>
      <c r="BG14" s="113">
        <v>32.971800000000002</v>
      </c>
      <c r="BH14" s="113">
        <v>32.133600000000001</v>
      </c>
      <c r="BI14" s="117">
        <f t="shared" si="9"/>
        <v>33.820500000000003</v>
      </c>
      <c r="BJ14" s="113">
        <v>31.302700000000002</v>
      </c>
      <c r="BK14" s="113">
        <v>30.479299999999999</v>
      </c>
      <c r="BL14" s="113">
        <v>29.660799999999998</v>
      </c>
      <c r="BM14" s="113">
        <v>28.847100000000001</v>
      </c>
      <c r="BN14" s="113">
        <v>28.0395</v>
      </c>
      <c r="BO14" s="117">
        <f t="shared" si="10"/>
        <v>29.665879999999998</v>
      </c>
      <c r="BP14" s="113">
        <v>27.236499999999999</v>
      </c>
      <c r="BQ14" s="113">
        <v>26.438099999999999</v>
      </c>
      <c r="BR14" s="113">
        <v>25.645299999999999</v>
      </c>
      <c r="BS14" s="113">
        <v>24.859500000000001</v>
      </c>
      <c r="BT14" s="113">
        <v>24.081900000000001</v>
      </c>
      <c r="BU14" s="117">
        <f t="shared" si="11"/>
        <v>25.652259999999995</v>
      </c>
      <c r="BV14" s="113">
        <v>23.314499999999999</v>
      </c>
      <c r="BW14" s="113">
        <v>22.558299999999999</v>
      </c>
      <c r="BX14" s="113">
        <v>21.814699999999998</v>
      </c>
      <c r="BY14" s="113">
        <v>21.0852</v>
      </c>
      <c r="BZ14" s="113">
        <v>20.3581</v>
      </c>
      <c r="CA14" s="117">
        <f t="shared" si="12"/>
        <v>21.826159999999998</v>
      </c>
      <c r="CB14" s="113">
        <v>19.635100000000001</v>
      </c>
      <c r="CC14" s="113">
        <v>18.918399999999998</v>
      </c>
      <c r="CD14" s="113">
        <v>18.209599999999998</v>
      </c>
      <c r="CE14" s="113">
        <v>17.511299999999999</v>
      </c>
      <c r="CF14" s="113">
        <v>16.825800000000001</v>
      </c>
      <c r="CG14" s="117">
        <f t="shared" si="13"/>
        <v>18.220039999999997</v>
      </c>
      <c r="CH14" s="113">
        <v>16.1557</v>
      </c>
      <c r="CI14" s="113">
        <v>15.5031</v>
      </c>
      <c r="CJ14" s="113">
        <v>14.8689</v>
      </c>
      <c r="CK14" s="113">
        <v>14.253500000000001</v>
      </c>
      <c r="CL14" s="113">
        <v>13.6562</v>
      </c>
      <c r="CM14" s="117">
        <f t="shared" si="14"/>
        <v>14.88748</v>
      </c>
      <c r="CN14" s="113">
        <v>13.075699999999999</v>
      </c>
      <c r="CO14" s="113">
        <v>12.511200000000001</v>
      </c>
      <c r="CP14" s="113">
        <v>11.9633</v>
      </c>
      <c r="CQ14" s="113">
        <v>11.431900000000001</v>
      </c>
      <c r="CR14" s="113">
        <v>10.9169</v>
      </c>
      <c r="CS14" s="117">
        <f t="shared" si="15"/>
        <v>11.979800000000001</v>
      </c>
      <c r="CT14" s="113">
        <v>10.4175</v>
      </c>
      <c r="CU14" s="113">
        <v>9.9332999999999991</v>
      </c>
      <c r="CV14" s="113">
        <v>9.4634</v>
      </c>
      <c r="CW14" s="113">
        <v>9.0073000000000008</v>
      </c>
      <c r="CX14" s="113">
        <v>8.5652000000000008</v>
      </c>
      <c r="CY14" s="117">
        <f t="shared" si="16"/>
        <v>9.4773400000000017</v>
      </c>
      <c r="CZ14" s="113">
        <v>8.1379999999999999</v>
      </c>
      <c r="DA14" s="113">
        <v>7.7271000000000001</v>
      </c>
      <c r="DB14" s="113">
        <v>7.3335999999999997</v>
      </c>
      <c r="DC14" s="113">
        <v>6.9588000000000001</v>
      </c>
      <c r="DD14" s="113">
        <v>6.6029</v>
      </c>
      <c r="DE14" s="117">
        <f t="shared" si="17"/>
        <v>7.3520799999999991</v>
      </c>
      <c r="DF14" s="113">
        <v>6.2656000000000001</v>
      </c>
      <c r="DG14" s="113">
        <v>5.9455999999999998</v>
      </c>
      <c r="DH14" s="113">
        <v>5.6430999999999996</v>
      </c>
      <c r="DI14" s="113">
        <v>5.3552999999999997</v>
      </c>
      <c r="DJ14" s="113">
        <v>5.0819999999999999</v>
      </c>
      <c r="DK14" s="117">
        <f t="shared" si="18"/>
        <v>5.6583199999999998</v>
      </c>
      <c r="DL14" s="113">
        <v>4.8220999999999998</v>
      </c>
      <c r="DM14" s="113">
        <v>4.5772000000000004</v>
      </c>
      <c r="DN14" s="113">
        <v>4.3464999999999998</v>
      </c>
      <c r="DO14" s="113">
        <v>4.1291000000000002</v>
      </c>
      <c r="DP14" s="113">
        <v>3.9236</v>
      </c>
      <c r="DQ14" s="117">
        <f t="shared" si="19"/>
        <v>4.3597000000000001</v>
      </c>
      <c r="DR14" s="117">
        <v>3.7281</v>
      </c>
    </row>
    <row r="15" spans="1:122" x14ac:dyDescent="0.75">
      <c r="A15" s="71">
        <v>2012</v>
      </c>
      <c r="B15" s="113">
        <v>76.772099999999995</v>
      </c>
      <c r="C15" s="113">
        <v>76.590299999999999</v>
      </c>
      <c r="D15" s="113">
        <v>75.638400000000004</v>
      </c>
      <c r="E15" s="113">
        <v>74.676500000000004</v>
      </c>
      <c r="F15" s="113">
        <v>73.707300000000004</v>
      </c>
      <c r="G15" s="117">
        <f t="shared" si="0"/>
        <v>75.476919999999993</v>
      </c>
      <c r="H15" s="113">
        <v>72.732799999999997</v>
      </c>
      <c r="I15" s="113">
        <v>71.755600000000001</v>
      </c>
      <c r="J15" s="113">
        <v>70.778099999999995</v>
      </c>
      <c r="K15" s="113">
        <v>69.801400000000001</v>
      </c>
      <c r="L15" s="113">
        <v>68.825800000000001</v>
      </c>
      <c r="M15" s="117">
        <f t="shared" si="1"/>
        <v>70.778739999999999</v>
      </c>
      <c r="N15" s="113">
        <v>67.850700000000003</v>
      </c>
      <c r="O15" s="113">
        <v>66.874600000000001</v>
      </c>
      <c r="P15" s="113">
        <v>65.898399999999995</v>
      </c>
      <c r="Q15" s="113">
        <v>64.923100000000005</v>
      </c>
      <c r="R15" s="113">
        <v>63.950299999999999</v>
      </c>
      <c r="S15" s="117">
        <f t="shared" si="2"/>
        <v>65.899419999999992</v>
      </c>
      <c r="T15" s="113">
        <v>62.981699999999996</v>
      </c>
      <c r="U15" s="113">
        <v>62.018099999999997</v>
      </c>
      <c r="V15" s="113">
        <v>61.060099999999998</v>
      </c>
      <c r="W15" s="113">
        <v>60.107999999999997</v>
      </c>
      <c r="X15" s="113">
        <v>59.1631</v>
      </c>
      <c r="Y15" s="117">
        <f t="shared" si="3"/>
        <v>61.066200000000002</v>
      </c>
      <c r="Z15" s="113">
        <v>58.223300000000002</v>
      </c>
      <c r="AA15" s="113">
        <v>57.286900000000003</v>
      </c>
      <c r="AB15" s="113">
        <v>56.353099999999998</v>
      </c>
      <c r="AC15" s="113">
        <v>55.421399999999998</v>
      </c>
      <c r="AD15" s="113">
        <v>54.491599999999998</v>
      </c>
      <c r="AE15" s="117">
        <f t="shared" si="4"/>
        <v>56.355260000000001</v>
      </c>
      <c r="AF15" s="113">
        <v>53.5642</v>
      </c>
      <c r="AG15" s="113">
        <v>52.640500000000003</v>
      </c>
      <c r="AH15" s="113">
        <v>51.719499999999996</v>
      </c>
      <c r="AI15" s="113">
        <v>50.801900000000003</v>
      </c>
      <c r="AJ15" s="113">
        <v>49.887700000000002</v>
      </c>
      <c r="AK15" s="117">
        <f t="shared" si="5"/>
        <v>51.722759999999994</v>
      </c>
      <c r="AL15" s="113">
        <v>48.976199999999999</v>
      </c>
      <c r="AM15" s="113">
        <v>48.067300000000003</v>
      </c>
      <c r="AN15" s="113">
        <v>47.161000000000001</v>
      </c>
      <c r="AO15" s="113">
        <v>46.257599999999996</v>
      </c>
      <c r="AP15" s="113">
        <v>45.356499999999997</v>
      </c>
      <c r="AQ15" s="117">
        <f t="shared" si="6"/>
        <v>47.163719999999998</v>
      </c>
      <c r="AR15" s="113">
        <v>44.458599999999997</v>
      </c>
      <c r="AS15" s="113">
        <v>43.564900000000002</v>
      </c>
      <c r="AT15" s="113">
        <v>42.675899999999999</v>
      </c>
      <c r="AU15" s="113">
        <v>41.791200000000003</v>
      </c>
      <c r="AV15" s="113">
        <v>40.910600000000002</v>
      </c>
      <c r="AW15" s="117">
        <f t="shared" si="7"/>
        <v>42.680240000000005</v>
      </c>
      <c r="AX15" s="113">
        <v>40.034300000000002</v>
      </c>
      <c r="AY15" s="113">
        <v>39.161999999999999</v>
      </c>
      <c r="AZ15" s="113">
        <v>38.293799999999997</v>
      </c>
      <c r="BA15" s="113">
        <v>37.4285</v>
      </c>
      <c r="BB15" s="113">
        <v>36.566600000000001</v>
      </c>
      <c r="BC15" s="117">
        <f t="shared" si="8"/>
        <v>38.297040000000003</v>
      </c>
      <c r="BD15" s="113">
        <v>35.707900000000002</v>
      </c>
      <c r="BE15" s="113">
        <v>34.852800000000002</v>
      </c>
      <c r="BF15" s="113">
        <v>34.001800000000003</v>
      </c>
      <c r="BG15" s="113">
        <v>33.156199999999998</v>
      </c>
      <c r="BH15" s="113">
        <v>32.316400000000002</v>
      </c>
      <c r="BI15" s="117">
        <f t="shared" si="9"/>
        <v>34.007019999999997</v>
      </c>
      <c r="BJ15" s="113">
        <v>31.483000000000001</v>
      </c>
      <c r="BK15" s="113">
        <v>30.6572</v>
      </c>
      <c r="BL15" s="113">
        <v>29.839099999999998</v>
      </c>
      <c r="BM15" s="113">
        <v>29.025300000000001</v>
      </c>
      <c r="BN15" s="113">
        <v>28.215599999999998</v>
      </c>
      <c r="BO15" s="117">
        <f t="shared" si="10"/>
        <v>29.84404</v>
      </c>
      <c r="BP15" s="113">
        <v>27.4115</v>
      </c>
      <c r="BQ15" s="113">
        <v>26.612100000000002</v>
      </c>
      <c r="BR15" s="113">
        <v>25.817799999999998</v>
      </c>
      <c r="BS15" s="113">
        <v>25.0304</v>
      </c>
      <c r="BT15" s="113">
        <v>24.2514</v>
      </c>
      <c r="BU15" s="117">
        <f t="shared" si="11"/>
        <v>25.824639999999999</v>
      </c>
      <c r="BV15" s="113">
        <v>23.482199999999999</v>
      </c>
      <c r="BW15" s="113">
        <v>22.724299999999999</v>
      </c>
      <c r="BX15" s="113">
        <v>21.978200000000001</v>
      </c>
      <c r="BY15" s="113">
        <v>21.244499999999999</v>
      </c>
      <c r="BZ15" s="113">
        <v>20.5242</v>
      </c>
      <c r="CA15" s="117">
        <f t="shared" si="12"/>
        <v>21.990679999999998</v>
      </c>
      <c r="CB15" s="113">
        <v>19.805199999999999</v>
      </c>
      <c r="CC15" s="113">
        <v>19.0899</v>
      </c>
      <c r="CD15" s="113">
        <v>18.380099999999999</v>
      </c>
      <c r="CE15" s="113">
        <v>17.679500000000001</v>
      </c>
      <c r="CF15" s="113">
        <v>16.991199999999999</v>
      </c>
      <c r="CG15" s="117">
        <f t="shared" si="13"/>
        <v>18.38918</v>
      </c>
      <c r="CH15" s="113">
        <v>16.317699999999999</v>
      </c>
      <c r="CI15" s="113">
        <v>15.661300000000001</v>
      </c>
      <c r="CJ15" s="113">
        <v>15.023300000000001</v>
      </c>
      <c r="CK15" s="113">
        <v>14.4039</v>
      </c>
      <c r="CL15" s="113">
        <v>13.8026</v>
      </c>
      <c r="CM15" s="117">
        <f t="shared" si="14"/>
        <v>15.04176</v>
      </c>
      <c r="CN15" s="113">
        <v>13.218500000000001</v>
      </c>
      <c r="CO15" s="113">
        <v>12.650399999999999</v>
      </c>
      <c r="CP15" s="113">
        <v>12.098000000000001</v>
      </c>
      <c r="CQ15" s="113">
        <v>11.562200000000001</v>
      </c>
      <c r="CR15" s="113">
        <v>11.042899999999999</v>
      </c>
      <c r="CS15" s="117">
        <f t="shared" si="15"/>
        <v>12.1144</v>
      </c>
      <c r="CT15" s="113">
        <v>10.54</v>
      </c>
      <c r="CU15" s="113">
        <v>10.0528</v>
      </c>
      <c r="CV15" s="113">
        <v>9.5805000000000007</v>
      </c>
      <c r="CW15" s="113">
        <v>9.1225000000000005</v>
      </c>
      <c r="CX15" s="113">
        <v>8.6782000000000004</v>
      </c>
      <c r="CY15" s="117">
        <f t="shared" si="16"/>
        <v>9.5948000000000011</v>
      </c>
      <c r="CZ15" s="113">
        <v>8.2479999999999993</v>
      </c>
      <c r="DA15" s="113">
        <v>7.8327</v>
      </c>
      <c r="DB15" s="113">
        <v>7.4339000000000004</v>
      </c>
      <c r="DC15" s="113">
        <v>7.0528000000000004</v>
      </c>
      <c r="DD15" s="113">
        <v>6.6901000000000002</v>
      </c>
      <c r="DE15" s="117">
        <f t="shared" si="17"/>
        <v>7.4515000000000002</v>
      </c>
      <c r="DF15" s="113">
        <v>6.3459000000000003</v>
      </c>
      <c r="DG15" s="113">
        <v>6.0198</v>
      </c>
      <c r="DH15" s="113">
        <v>5.7103999999999999</v>
      </c>
      <c r="DI15" s="113">
        <v>5.4177</v>
      </c>
      <c r="DJ15" s="113">
        <v>5.1394000000000002</v>
      </c>
      <c r="DK15" s="117">
        <f t="shared" si="18"/>
        <v>5.7266400000000006</v>
      </c>
      <c r="DL15" s="113">
        <v>4.8757999999999999</v>
      </c>
      <c r="DM15" s="113">
        <v>4.6262999999999996</v>
      </c>
      <c r="DN15" s="113">
        <v>4.3905000000000003</v>
      </c>
      <c r="DO15" s="113">
        <v>4.1684000000000001</v>
      </c>
      <c r="DP15" s="113">
        <v>3.9592000000000001</v>
      </c>
      <c r="DQ15" s="117">
        <f t="shared" si="19"/>
        <v>4.4040400000000002</v>
      </c>
      <c r="DR15" s="117">
        <v>3.7614999999999998</v>
      </c>
    </row>
    <row r="16" spans="1:122" x14ac:dyDescent="0.75">
      <c r="A16" s="71">
        <v>2013</v>
      </c>
      <c r="B16" s="113">
        <v>77.082700000000003</v>
      </c>
      <c r="C16" s="113">
        <v>76.868200000000002</v>
      </c>
      <c r="D16" s="113">
        <v>75.914299999999997</v>
      </c>
      <c r="E16" s="113">
        <v>74.950800000000001</v>
      </c>
      <c r="F16" s="113">
        <v>73.9803</v>
      </c>
      <c r="G16" s="117">
        <f t="shared" si="0"/>
        <v>75.759259999999998</v>
      </c>
      <c r="H16" s="113">
        <v>73.0047</v>
      </c>
      <c r="I16" s="113">
        <v>72.026499999999999</v>
      </c>
      <c r="J16" s="113">
        <v>71.047899999999998</v>
      </c>
      <c r="K16" s="113">
        <v>70.069900000000004</v>
      </c>
      <c r="L16" s="113">
        <v>69.093000000000004</v>
      </c>
      <c r="M16" s="117">
        <f t="shared" si="1"/>
        <v>71.048400000000001</v>
      </c>
      <c r="N16" s="113">
        <v>68.116399999999999</v>
      </c>
      <c r="O16" s="113">
        <v>67.138900000000007</v>
      </c>
      <c r="P16" s="113">
        <v>66.161500000000004</v>
      </c>
      <c r="Q16" s="113">
        <v>65.184899999999999</v>
      </c>
      <c r="R16" s="113">
        <v>64.210400000000007</v>
      </c>
      <c r="S16" s="117">
        <f t="shared" si="2"/>
        <v>66.162420000000012</v>
      </c>
      <c r="T16" s="113">
        <v>63.239699999999999</v>
      </c>
      <c r="U16" s="113">
        <v>62.274500000000003</v>
      </c>
      <c r="V16" s="113">
        <v>61.315600000000003</v>
      </c>
      <c r="W16" s="113">
        <v>60.362400000000001</v>
      </c>
      <c r="X16" s="113">
        <v>59.414700000000003</v>
      </c>
      <c r="Y16" s="117">
        <f t="shared" si="3"/>
        <v>61.321379999999998</v>
      </c>
      <c r="Z16" s="113">
        <v>58.4726</v>
      </c>
      <c r="AA16" s="113">
        <v>57.533900000000003</v>
      </c>
      <c r="AB16" s="113">
        <v>56.597499999999997</v>
      </c>
      <c r="AC16" s="113">
        <v>55.663200000000003</v>
      </c>
      <c r="AD16" s="113">
        <v>54.731000000000002</v>
      </c>
      <c r="AE16" s="117">
        <f t="shared" si="4"/>
        <v>56.599640000000001</v>
      </c>
      <c r="AF16" s="113">
        <v>53.801299999999998</v>
      </c>
      <c r="AG16" s="113">
        <v>52.874699999999997</v>
      </c>
      <c r="AH16" s="113">
        <v>51.952399999999997</v>
      </c>
      <c r="AI16" s="113">
        <v>51.033000000000001</v>
      </c>
      <c r="AJ16" s="113">
        <v>50.116799999999998</v>
      </c>
      <c r="AK16" s="117">
        <f t="shared" si="5"/>
        <v>51.955640000000002</v>
      </c>
      <c r="AL16" s="113">
        <v>49.203400000000002</v>
      </c>
      <c r="AM16" s="113">
        <v>48.292000000000002</v>
      </c>
      <c r="AN16" s="113">
        <v>47.382800000000003</v>
      </c>
      <c r="AO16" s="113">
        <v>46.475999999999999</v>
      </c>
      <c r="AP16" s="113">
        <v>45.572200000000002</v>
      </c>
      <c r="AQ16" s="117">
        <f t="shared" si="6"/>
        <v>47.385280000000002</v>
      </c>
      <c r="AR16" s="113">
        <v>44.670900000000003</v>
      </c>
      <c r="AS16" s="113">
        <v>43.773200000000003</v>
      </c>
      <c r="AT16" s="113">
        <v>42.88</v>
      </c>
      <c r="AU16" s="113">
        <v>41.991799999999998</v>
      </c>
      <c r="AV16" s="113">
        <v>41.107900000000001</v>
      </c>
      <c r="AW16" s="117">
        <f t="shared" si="7"/>
        <v>42.88476</v>
      </c>
      <c r="AX16" s="113">
        <v>40.228299999999997</v>
      </c>
      <c r="AY16" s="113">
        <v>39.353099999999998</v>
      </c>
      <c r="AZ16" s="113">
        <v>38.4818</v>
      </c>
      <c r="BA16" s="113">
        <v>37.6145</v>
      </c>
      <c r="BB16" s="113">
        <v>36.7502</v>
      </c>
      <c r="BC16" s="117">
        <f t="shared" si="8"/>
        <v>38.485579999999999</v>
      </c>
      <c r="BD16" s="113">
        <v>35.889400000000002</v>
      </c>
      <c r="BE16" s="113">
        <v>35.032299999999999</v>
      </c>
      <c r="BF16" s="113">
        <v>34.179499999999997</v>
      </c>
      <c r="BG16" s="113">
        <v>33.331699999999998</v>
      </c>
      <c r="BH16" s="113">
        <v>32.490200000000002</v>
      </c>
      <c r="BI16" s="117">
        <f t="shared" si="9"/>
        <v>34.18462000000001</v>
      </c>
      <c r="BJ16" s="113">
        <v>31.6554</v>
      </c>
      <c r="BK16" s="113">
        <v>30.827400000000001</v>
      </c>
      <c r="BL16" s="113">
        <v>30.007100000000001</v>
      </c>
      <c r="BM16" s="113">
        <v>29.193899999999999</v>
      </c>
      <c r="BN16" s="113">
        <v>28.3843</v>
      </c>
      <c r="BO16" s="117">
        <f t="shared" si="10"/>
        <v>30.013620000000003</v>
      </c>
      <c r="BP16" s="113">
        <v>27.578399999999998</v>
      </c>
      <c r="BQ16" s="113">
        <v>26.778099999999998</v>
      </c>
      <c r="BR16" s="113">
        <v>25.9831</v>
      </c>
      <c r="BS16" s="113">
        <v>25.194400000000002</v>
      </c>
      <c r="BT16" s="113">
        <v>24.414000000000001</v>
      </c>
      <c r="BU16" s="117">
        <f t="shared" si="11"/>
        <v>25.989599999999996</v>
      </c>
      <c r="BV16" s="113">
        <v>23.643699999999999</v>
      </c>
      <c r="BW16" s="113">
        <v>22.8842</v>
      </c>
      <c r="BX16" s="113">
        <v>22.136700000000001</v>
      </c>
      <c r="BY16" s="113">
        <v>21.400700000000001</v>
      </c>
      <c r="BZ16" s="113">
        <v>20.676200000000001</v>
      </c>
      <c r="CA16" s="117">
        <f t="shared" si="12"/>
        <v>22.148299999999999</v>
      </c>
      <c r="CB16" s="113">
        <v>19.964600000000001</v>
      </c>
      <c r="CC16" s="113">
        <v>19.253699999999998</v>
      </c>
      <c r="CD16" s="113">
        <v>18.5457</v>
      </c>
      <c r="CE16" s="113">
        <v>17.8444</v>
      </c>
      <c r="CF16" s="113">
        <v>17.1541</v>
      </c>
      <c r="CG16" s="117">
        <f t="shared" si="13"/>
        <v>18.552499999999998</v>
      </c>
      <c r="CH16" s="113">
        <v>16.478000000000002</v>
      </c>
      <c r="CI16" s="113">
        <v>15.8185</v>
      </c>
      <c r="CJ16" s="113">
        <v>15.177099999999999</v>
      </c>
      <c r="CK16" s="113">
        <v>14.5541</v>
      </c>
      <c r="CL16" s="113">
        <v>13.9491</v>
      </c>
      <c r="CM16" s="117">
        <f t="shared" si="14"/>
        <v>15.195359999999999</v>
      </c>
      <c r="CN16" s="113">
        <v>13.3613</v>
      </c>
      <c r="CO16" s="113">
        <v>12.789899999999999</v>
      </c>
      <c r="CP16" s="113">
        <v>12.2342</v>
      </c>
      <c r="CQ16" s="113">
        <v>11.6944</v>
      </c>
      <c r="CR16" s="113">
        <v>11.170999999999999</v>
      </c>
      <c r="CS16" s="117">
        <f t="shared" si="15"/>
        <v>12.250159999999999</v>
      </c>
      <c r="CT16" s="113">
        <v>10.664300000000001</v>
      </c>
      <c r="CU16" s="113">
        <v>10.1739</v>
      </c>
      <c r="CV16" s="113">
        <v>9.6991999999999994</v>
      </c>
      <c r="CW16" s="113">
        <v>9.2393000000000001</v>
      </c>
      <c r="CX16" s="113">
        <v>8.7934999999999999</v>
      </c>
      <c r="CY16" s="117">
        <f t="shared" si="16"/>
        <v>9.7140400000000007</v>
      </c>
      <c r="CZ16" s="113">
        <v>8.3615999999999993</v>
      </c>
      <c r="DA16" s="113">
        <v>7.9438000000000004</v>
      </c>
      <c r="DB16" s="113">
        <v>7.5412999999999997</v>
      </c>
      <c r="DC16" s="113">
        <v>7.1554000000000002</v>
      </c>
      <c r="DD16" s="113">
        <v>6.7869999999999999</v>
      </c>
      <c r="DE16" s="117">
        <f t="shared" si="17"/>
        <v>7.5578199999999995</v>
      </c>
      <c r="DF16" s="113">
        <v>6.4367000000000001</v>
      </c>
      <c r="DG16" s="113">
        <v>6.1045999999999996</v>
      </c>
      <c r="DH16" s="113">
        <v>5.7901999999999996</v>
      </c>
      <c r="DI16" s="113">
        <v>5.4917999999999996</v>
      </c>
      <c r="DJ16" s="113">
        <v>5.2100999999999997</v>
      </c>
      <c r="DK16" s="117">
        <f t="shared" si="18"/>
        <v>5.8066799999999992</v>
      </c>
      <c r="DL16" s="113">
        <v>4.9432</v>
      </c>
      <c r="DM16" s="113">
        <v>4.6897000000000002</v>
      </c>
      <c r="DN16" s="113">
        <v>4.4497999999999998</v>
      </c>
      <c r="DO16" s="113">
        <v>4.2230999999999996</v>
      </c>
      <c r="DP16" s="113">
        <v>4.0095000000000001</v>
      </c>
      <c r="DQ16" s="117">
        <f t="shared" si="19"/>
        <v>4.4630599999999996</v>
      </c>
      <c r="DR16" s="117">
        <v>3.8085</v>
      </c>
    </row>
    <row r="17" spans="1:122" x14ac:dyDescent="0.75">
      <c r="A17" s="71">
        <v>2014</v>
      </c>
      <c r="B17" s="113">
        <v>77.415300000000002</v>
      </c>
      <c r="C17" s="113">
        <v>77.168099999999995</v>
      </c>
      <c r="D17" s="113">
        <v>76.211799999999997</v>
      </c>
      <c r="E17" s="113">
        <v>75.246399999999994</v>
      </c>
      <c r="F17" s="113">
        <v>74.274500000000003</v>
      </c>
      <c r="G17" s="117">
        <f t="shared" si="0"/>
        <v>76.063219999999987</v>
      </c>
      <c r="H17" s="113">
        <v>73.297499999999999</v>
      </c>
      <c r="I17" s="113">
        <v>72.317999999999998</v>
      </c>
      <c r="J17" s="113">
        <v>71.338099999999997</v>
      </c>
      <c r="K17" s="113">
        <v>70.358800000000002</v>
      </c>
      <c r="L17" s="113">
        <v>69.380399999999995</v>
      </c>
      <c r="M17" s="117">
        <f t="shared" si="1"/>
        <v>71.338560000000001</v>
      </c>
      <c r="N17" s="113">
        <v>68.402500000000003</v>
      </c>
      <c r="O17" s="113">
        <v>67.423599999999993</v>
      </c>
      <c r="P17" s="113">
        <v>66.444699999999997</v>
      </c>
      <c r="Q17" s="113">
        <v>65.466800000000006</v>
      </c>
      <c r="R17" s="113">
        <v>64.491</v>
      </c>
      <c r="S17" s="117">
        <f t="shared" si="2"/>
        <v>66.445720000000009</v>
      </c>
      <c r="T17" s="113">
        <v>63.518300000000004</v>
      </c>
      <c r="U17" s="113">
        <v>62.550800000000002</v>
      </c>
      <c r="V17" s="113">
        <v>61.5899</v>
      </c>
      <c r="W17" s="113">
        <v>60.635599999999997</v>
      </c>
      <c r="X17" s="113">
        <v>59.686500000000002</v>
      </c>
      <c r="Y17" s="117">
        <f t="shared" si="3"/>
        <v>61.596220000000002</v>
      </c>
      <c r="Z17" s="113">
        <v>58.741199999999999</v>
      </c>
      <c r="AA17" s="113">
        <v>57.8001</v>
      </c>
      <c r="AB17" s="113">
        <v>56.860999999999997</v>
      </c>
      <c r="AC17" s="113">
        <v>55.9238</v>
      </c>
      <c r="AD17" s="113">
        <v>54.988700000000001</v>
      </c>
      <c r="AE17" s="117">
        <f t="shared" si="4"/>
        <v>56.862960000000001</v>
      </c>
      <c r="AF17" s="113">
        <v>54.056199999999997</v>
      </c>
      <c r="AG17" s="113">
        <v>53.126899999999999</v>
      </c>
      <c r="AH17" s="113">
        <v>52.2014</v>
      </c>
      <c r="AI17" s="113">
        <v>51.2804</v>
      </c>
      <c r="AJ17" s="113">
        <v>50.362099999999998</v>
      </c>
      <c r="AK17" s="117">
        <f t="shared" si="5"/>
        <v>52.205399999999997</v>
      </c>
      <c r="AL17" s="113">
        <v>49.446399999999997</v>
      </c>
      <c r="AM17" s="113">
        <v>48.532800000000002</v>
      </c>
      <c r="AN17" s="113">
        <v>47.620800000000003</v>
      </c>
      <c r="AO17" s="113">
        <v>46.710900000000002</v>
      </c>
      <c r="AP17" s="113">
        <v>45.8035</v>
      </c>
      <c r="AQ17" s="117">
        <f t="shared" si="6"/>
        <v>47.622879999999995</v>
      </c>
      <c r="AR17" s="113">
        <v>44.899299999999997</v>
      </c>
      <c r="AS17" s="113">
        <v>43.997900000000001</v>
      </c>
      <c r="AT17" s="113">
        <v>43.1004</v>
      </c>
      <c r="AU17" s="113">
        <v>42.207599999999999</v>
      </c>
      <c r="AV17" s="113">
        <v>41.320099999999996</v>
      </c>
      <c r="AW17" s="117">
        <f t="shared" si="7"/>
        <v>43.105059999999995</v>
      </c>
      <c r="AX17" s="113">
        <v>40.436999999999998</v>
      </c>
      <c r="AY17" s="113">
        <v>39.558199999999999</v>
      </c>
      <c r="AZ17" s="113">
        <v>38.683700000000002</v>
      </c>
      <c r="BA17" s="113">
        <v>37.813099999999999</v>
      </c>
      <c r="BB17" s="113">
        <v>36.9465</v>
      </c>
      <c r="BC17" s="117">
        <f t="shared" si="8"/>
        <v>38.687699999999992</v>
      </c>
      <c r="BD17" s="113">
        <v>36.083199999999998</v>
      </c>
      <c r="BE17" s="113">
        <v>35.223700000000001</v>
      </c>
      <c r="BF17" s="113">
        <v>34.368699999999997</v>
      </c>
      <c r="BG17" s="113">
        <v>33.518799999999999</v>
      </c>
      <c r="BH17" s="113">
        <v>32.674900000000001</v>
      </c>
      <c r="BI17" s="117">
        <f t="shared" si="9"/>
        <v>34.373860000000001</v>
      </c>
      <c r="BJ17" s="113">
        <v>31.838200000000001</v>
      </c>
      <c r="BK17" s="113">
        <v>31.008500000000002</v>
      </c>
      <c r="BL17" s="113">
        <v>30.185600000000001</v>
      </c>
      <c r="BM17" s="113">
        <v>29.37</v>
      </c>
      <c r="BN17" s="113">
        <v>28.5609</v>
      </c>
      <c r="BO17" s="117">
        <f t="shared" si="10"/>
        <v>30.192640000000001</v>
      </c>
      <c r="BP17" s="113">
        <v>27.754899999999999</v>
      </c>
      <c r="BQ17" s="113">
        <v>26.9526</v>
      </c>
      <c r="BR17" s="113">
        <v>26.156500000000001</v>
      </c>
      <c r="BS17" s="113">
        <v>25.366900000000001</v>
      </c>
      <c r="BT17" s="113">
        <v>24.585000000000001</v>
      </c>
      <c r="BU17" s="117">
        <f t="shared" si="11"/>
        <v>26.163180000000001</v>
      </c>
      <c r="BV17" s="113">
        <v>23.812899999999999</v>
      </c>
      <c r="BW17" s="113">
        <v>23.052099999999999</v>
      </c>
      <c r="BX17" s="113">
        <v>22.302700000000002</v>
      </c>
      <c r="BY17" s="113">
        <v>21.565000000000001</v>
      </c>
      <c r="BZ17" s="113">
        <v>20.838000000000001</v>
      </c>
      <c r="CA17" s="117">
        <f t="shared" si="12"/>
        <v>22.314139999999998</v>
      </c>
      <c r="CB17" s="113">
        <v>20.1218</v>
      </c>
      <c r="CC17" s="113">
        <v>19.418299999999999</v>
      </c>
      <c r="CD17" s="113">
        <v>18.714600000000001</v>
      </c>
      <c r="CE17" s="113">
        <v>18.015000000000001</v>
      </c>
      <c r="CF17" s="113">
        <v>17.323799999999999</v>
      </c>
      <c r="CG17" s="117">
        <f t="shared" si="13"/>
        <v>18.718700000000002</v>
      </c>
      <c r="CH17" s="113">
        <v>16.645499999999998</v>
      </c>
      <c r="CI17" s="113">
        <v>15.9831</v>
      </c>
      <c r="CJ17" s="113">
        <v>15.338200000000001</v>
      </c>
      <c r="CK17" s="113">
        <v>14.711399999999999</v>
      </c>
      <c r="CL17" s="113">
        <v>14.102600000000001</v>
      </c>
      <c r="CM17" s="117">
        <f t="shared" si="14"/>
        <v>15.356159999999999</v>
      </c>
      <c r="CN17" s="113">
        <v>13.5108</v>
      </c>
      <c r="CO17" s="113">
        <v>12.9354</v>
      </c>
      <c r="CP17" s="113">
        <v>12.376300000000001</v>
      </c>
      <c r="CQ17" s="113">
        <v>11.8329</v>
      </c>
      <c r="CR17" s="113">
        <v>11.305300000000001</v>
      </c>
      <c r="CS17" s="117">
        <f t="shared" si="15"/>
        <v>12.392140000000001</v>
      </c>
      <c r="CT17" s="113">
        <v>10.7944</v>
      </c>
      <c r="CU17" s="113">
        <v>10.3001</v>
      </c>
      <c r="CV17" s="113">
        <v>9.8219999999999992</v>
      </c>
      <c r="CW17" s="113">
        <v>9.3596000000000004</v>
      </c>
      <c r="CX17" s="113">
        <v>8.9120000000000008</v>
      </c>
      <c r="CY17" s="117">
        <f t="shared" si="16"/>
        <v>9.8376199999999994</v>
      </c>
      <c r="CZ17" s="113">
        <v>8.4785000000000004</v>
      </c>
      <c r="DA17" s="113">
        <v>8.0591000000000008</v>
      </c>
      <c r="DB17" s="113">
        <v>7.6540999999999997</v>
      </c>
      <c r="DC17" s="113">
        <v>7.2647000000000004</v>
      </c>
      <c r="DD17" s="113">
        <v>6.8917000000000002</v>
      </c>
      <c r="DE17" s="117">
        <f t="shared" si="17"/>
        <v>7.6696200000000001</v>
      </c>
      <c r="DF17" s="113">
        <v>6.5359999999999996</v>
      </c>
      <c r="DG17" s="113">
        <v>6.1981000000000002</v>
      </c>
      <c r="DH17" s="113">
        <v>5.8780000000000001</v>
      </c>
      <c r="DI17" s="113">
        <v>5.5751999999999997</v>
      </c>
      <c r="DJ17" s="113">
        <v>5.2884000000000002</v>
      </c>
      <c r="DK17" s="117">
        <f t="shared" si="18"/>
        <v>5.8951399999999996</v>
      </c>
      <c r="DL17" s="113">
        <v>5.0191999999999997</v>
      </c>
      <c r="DM17" s="113">
        <v>4.7614000000000001</v>
      </c>
      <c r="DN17" s="113">
        <v>4.5175999999999998</v>
      </c>
      <c r="DO17" s="113">
        <v>4.2870999999999997</v>
      </c>
      <c r="DP17" s="113">
        <v>4.0690999999999997</v>
      </c>
      <c r="DQ17" s="117">
        <f t="shared" si="19"/>
        <v>4.5308799999999998</v>
      </c>
      <c r="DR17" s="117">
        <v>3.8637999999999999</v>
      </c>
    </row>
    <row r="18" spans="1:122" x14ac:dyDescent="0.75">
      <c r="A18" s="71">
        <v>2015</v>
      </c>
      <c r="B18" s="113">
        <v>77.7166</v>
      </c>
      <c r="C18" s="113">
        <v>77.438000000000002</v>
      </c>
      <c r="D18" s="113">
        <v>76.479500000000002</v>
      </c>
      <c r="E18" s="113">
        <v>75.512600000000006</v>
      </c>
      <c r="F18" s="113">
        <v>74.539199999999994</v>
      </c>
      <c r="G18" s="117">
        <f t="shared" si="0"/>
        <v>76.337180000000004</v>
      </c>
      <c r="H18" s="113">
        <v>73.561099999999996</v>
      </c>
      <c r="I18" s="113">
        <v>72.580799999999996</v>
      </c>
      <c r="J18" s="113">
        <v>71.600399999999993</v>
      </c>
      <c r="K18" s="113">
        <v>70.620699999999999</v>
      </c>
      <c r="L18" s="113">
        <v>69.641999999999996</v>
      </c>
      <c r="M18" s="117">
        <f t="shared" si="1"/>
        <v>71.600999999999999</v>
      </c>
      <c r="N18" s="113">
        <v>68.663399999999996</v>
      </c>
      <c r="O18" s="113">
        <v>67.683300000000003</v>
      </c>
      <c r="P18" s="113">
        <v>66.703100000000006</v>
      </c>
      <c r="Q18" s="113">
        <v>65.7239</v>
      </c>
      <c r="R18" s="113">
        <v>64.746799999999993</v>
      </c>
      <c r="S18" s="117">
        <f t="shared" si="2"/>
        <v>66.704100000000011</v>
      </c>
      <c r="T18" s="113">
        <v>63.772799999999997</v>
      </c>
      <c r="U18" s="113">
        <v>62.803100000000001</v>
      </c>
      <c r="V18" s="113">
        <v>61.839599999999997</v>
      </c>
      <c r="W18" s="113">
        <v>60.883299999999998</v>
      </c>
      <c r="X18" s="113">
        <v>59.933100000000003</v>
      </c>
      <c r="Y18" s="117">
        <f t="shared" si="3"/>
        <v>61.846379999999996</v>
      </c>
      <c r="Z18" s="113">
        <v>58.986499999999999</v>
      </c>
      <c r="AA18" s="113">
        <v>58.042200000000001</v>
      </c>
      <c r="AB18" s="113">
        <v>57.100900000000003</v>
      </c>
      <c r="AC18" s="113">
        <v>56.161200000000001</v>
      </c>
      <c r="AD18" s="113">
        <v>55.223399999999998</v>
      </c>
      <c r="AE18" s="117">
        <f t="shared" si="4"/>
        <v>57.10284</v>
      </c>
      <c r="AF18" s="113">
        <v>54.288200000000003</v>
      </c>
      <c r="AG18" s="113">
        <v>53.356299999999997</v>
      </c>
      <c r="AH18" s="113">
        <v>52.428199999999997</v>
      </c>
      <c r="AI18" s="113">
        <v>51.504100000000001</v>
      </c>
      <c r="AJ18" s="113">
        <v>50.584400000000002</v>
      </c>
      <c r="AK18" s="117">
        <f t="shared" si="5"/>
        <v>52.43224</v>
      </c>
      <c r="AL18" s="113">
        <v>49.666800000000002</v>
      </c>
      <c r="AM18" s="113">
        <v>48.751100000000001</v>
      </c>
      <c r="AN18" s="113">
        <v>47.8371</v>
      </c>
      <c r="AO18" s="113">
        <v>46.924599999999998</v>
      </c>
      <c r="AP18" s="113">
        <v>46.014200000000002</v>
      </c>
      <c r="AQ18" s="117">
        <f t="shared" si="6"/>
        <v>47.838760000000001</v>
      </c>
      <c r="AR18" s="113">
        <v>45.1066</v>
      </c>
      <c r="AS18" s="113">
        <v>44.202599999999997</v>
      </c>
      <c r="AT18" s="113">
        <v>43.301600000000001</v>
      </c>
      <c r="AU18" s="113">
        <v>42.404800000000002</v>
      </c>
      <c r="AV18" s="113">
        <v>41.512799999999999</v>
      </c>
      <c r="AW18" s="117">
        <f t="shared" si="7"/>
        <v>43.305680000000002</v>
      </c>
      <c r="AX18" s="113">
        <v>40.626199999999997</v>
      </c>
      <c r="AY18" s="113">
        <v>39.744100000000003</v>
      </c>
      <c r="AZ18" s="113">
        <v>38.866300000000003</v>
      </c>
      <c r="BA18" s="113">
        <v>37.992699999999999</v>
      </c>
      <c r="BB18" s="113">
        <v>37.123100000000001</v>
      </c>
      <c r="BC18" s="117">
        <f t="shared" si="8"/>
        <v>38.870480000000001</v>
      </c>
      <c r="BD18" s="113">
        <v>36.257599999999996</v>
      </c>
      <c r="BE18" s="113">
        <v>35.395800000000001</v>
      </c>
      <c r="BF18" s="113">
        <v>34.538600000000002</v>
      </c>
      <c r="BG18" s="113">
        <v>33.686700000000002</v>
      </c>
      <c r="BH18" s="113">
        <v>32.841000000000001</v>
      </c>
      <c r="BI18" s="117">
        <f t="shared" si="9"/>
        <v>34.543940000000006</v>
      </c>
      <c r="BJ18" s="113">
        <v>32.002000000000002</v>
      </c>
      <c r="BK18" s="113">
        <v>31.1706</v>
      </c>
      <c r="BL18" s="113">
        <v>30.3462</v>
      </c>
      <c r="BM18" s="113">
        <v>29.528300000000002</v>
      </c>
      <c r="BN18" s="113">
        <v>28.716999999999999</v>
      </c>
      <c r="BO18" s="117">
        <f t="shared" si="10"/>
        <v>30.352819999999998</v>
      </c>
      <c r="BP18" s="113">
        <v>27.911799999999999</v>
      </c>
      <c r="BQ18" s="113">
        <v>27.1096</v>
      </c>
      <c r="BR18" s="113">
        <v>26.311800000000002</v>
      </c>
      <c r="BS18" s="113">
        <v>25.5213</v>
      </c>
      <c r="BT18" s="113">
        <v>24.738800000000001</v>
      </c>
      <c r="BU18" s="117">
        <f t="shared" si="11"/>
        <v>26.318660000000001</v>
      </c>
      <c r="BV18" s="113">
        <v>23.965499999999999</v>
      </c>
      <c r="BW18" s="113">
        <v>23.203199999999999</v>
      </c>
      <c r="BX18" s="113">
        <v>22.4527</v>
      </c>
      <c r="BY18" s="113">
        <v>21.7134</v>
      </c>
      <c r="BZ18" s="113">
        <v>20.984999999999999</v>
      </c>
      <c r="CA18" s="117">
        <f t="shared" si="12"/>
        <v>22.46396</v>
      </c>
      <c r="CB18" s="113">
        <v>20.2666</v>
      </c>
      <c r="CC18" s="113">
        <v>19.558700000000002</v>
      </c>
      <c r="CD18" s="113">
        <v>18.8629</v>
      </c>
      <c r="CE18" s="113">
        <v>18.168099999999999</v>
      </c>
      <c r="CF18" s="113">
        <v>17.478999999999999</v>
      </c>
      <c r="CG18" s="117">
        <f t="shared" si="13"/>
        <v>18.867059999999999</v>
      </c>
      <c r="CH18" s="113">
        <v>16.8002</v>
      </c>
      <c r="CI18" s="113">
        <v>16.135899999999999</v>
      </c>
      <c r="CJ18" s="113">
        <v>15.4884</v>
      </c>
      <c r="CK18" s="113">
        <v>14.858499999999999</v>
      </c>
      <c r="CL18" s="113">
        <v>14.2462</v>
      </c>
      <c r="CM18" s="117">
        <f t="shared" si="14"/>
        <v>15.505839999999997</v>
      </c>
      <c r="CN18" s="113">
        <v>13.6509</v>
      </c>
      <c r="CO18" s="113">
        <v>13.071899999999999</v>
      </c>
      <c r="CP18" s="113">
        <v>12.5091</v>
      </c>
      <c r="CQ18" s="113">
        <v>11.9627</v>
      </c>
      <c r="CR18" s="113">
        <v>11.4321</v>
      </c>
      <c r="CS18" s="117">
        <f t="shared" si="15"/>
        <v>12.525339999999998</v>
      </c>
      <c r="CT18" s="113">
        <v>10.917400000000001</v>
      </c>
      <c r="CU18" s="113">
        <v>10.4192</v>
      </c>
      <c r="CV18" s="113">
        <v>9.9379000000000008</v>
      </c>
      <c r="CW18" s="113">
        <v>9.4726999999999997</v>
      </c>
      <c r="CX18" s="113">
        <v>9.0230999999999995</v>
      </c>
      <c r="CY18" s="117">
        <f t="shared" si="16"/>
        <v>9.9540600000000019</v>
      </c>
      <c r="CZ18" s="113">
        <v>8.5884</v>
      </c>
      <c r="DA18" s="113">
        <v>8.1681000000000008</v>
      </c>
      <c r="DB18" s="113">
        <v>7.7622999999999998</v>
      </c>
      <c r="DC18" s="113">
        <v>7.3711000000000002</v>
      </c>
      <c r="DD18" s="113">
        <v>6.9954000000000001</v>
      </c>
      <c r="DE18" s="117">
        <f t="shared" si="17"/>
        <v>7.7770600000000005</v>
      </c>
      <c r="DF18" s="113">
        <v>6.6360000000000001</v>
      </c>
      <c r="DG18" s="113">
        <v>6.2935999999999996</v>
      </c>
      <c r="DH18" s="113">
        <v>5.9688999999999997</v>
      </c>
      <c r="DI18" s="113">
        <v>5.6616999999999997</v>
      </c>
      <c r="DJ18" s="113">
        <v>5.3720999999999997</v>
      </c>
      <c r="DK18" s="117">
        <f t="shared" si="18"/>
        <v>5.9864599999999992</v>
      </c>
      <c r="DL18" s="113">
        <v>5.0995999999999997</v>
      </c>
      <c r="DM18" s="113">
        <v>4.8385999999999996</v>
      </c>
      <c r="DN18" s="113">
        <v>4.5914000000000001</v>
      </c>
      <c r="DO18" s="113">
        <v>4.3574999999999999</v>
      </c>
      <c r="DP18" s="113">
        <v>4.1363000000000003</v>
      </c>
      <c r="DQ18" s="117">
        <f t="shared" si="19"/>
        <v>4.6046799999999992</v>
      </c>
      <c r="DR18" s="117">
        <v>3.9272</v>
      </c>
    </row>
    <row r="19" spans="1:122" x14ac:dyDescent="0.75">
      <c r="A19" s="71">
        <v>2016</v>
      </c>
      <c r="B19" s="113">
        <v>78.048900000000003</v>
      </c>
      <c r="C19" s="113">
        <v>77.741799999999998</v>
      </c>
      <c r="D19" s="113">
        <v>76.781800000000004</v>
      </c>
      <c r="E19" s="113">
        <v>75.813500000000005</v>
      </c>
      <c r="F19" s="113">
        <v>74.839100000000002</v>
      </c>
      <c r="G19" s="117">
        <f t="shared" si="0"/>
        <v>76.645020000000002</v>
      </c>
      <c r="H19" s="113">
        <v>73.860100000000003</v>
      </c>
      <c r="I19" s="113">
        <v>72.878699999999995</v>
      </c>
      <c r="J19" s="113">
        <v>71.896900000000002</v>
      </c>
      <c r="K19" s="113">
        <v>70.915599999999998</v>
      </c>
      <c r="L19" s="113">
        <v>69.935299999999998</v>
      </c>
      <c r="M19" s="117">
        <f t="shared" si="1"/>
        <v>71.897319999999993</v>
      </c>
      <c r="N19" s="113">
        <v>68.955299999999994</v>
      </c>
      <c r="O19" s="113">
        <v>67.974599999999995</v>
      </c>
      <c r="P19" s="113">
        <v>66.993300000000005</v>
      </c>
      <c r="Q19" s="113">
        <v>66.012900000000002</v>
      </c>
      <c r="R19" s="113">
        <v>65.034400000000005</v>
      </c>
      <c r="S19" s="117">
        <f t="shared" si="2"/>
        <v>66.994100000000003</v>
      </c>
      <c r="T19" s="113">
        <v>64.058999999999997</v>
      </c>
      <c r="U19" s="113">
        <v>63.087899999999998</v>
      </c>
      <c r="V19" s="113">
        <v>62.122199999999999</v>
      </c>
      <c r="W19" s="113">
        <v>61.1631</v>
      </c>
      <c r="X19" s="113">
        <v>60.210799999999999</v>
      </c>
      <c r="Y19" s="117">
        <f t="shared" si="3"/>
        <v>62.128599999999992</v>
      </c>
      <c r="Z19" s="113">
        <v>59.263100000000001</v>
      </c>
      <c r="AA19" s="113">
        <v>58.317700000000002</v>
      </c>
      <c r="AB19" s="113">
        <v>57.373399999999997</v>
      </c>
      <c r="AC19" s="113">
        <v>56.431600000000003</v>
      </c>
      <c r="AD19" s="113">
        <v>55.491599999999998</v>
      </c>
      <c r="AE19" s="117">
        <f t="shared" si="4"/>
        <v>57.375480000000003</v>
      </c>
      <c r="AF19" s="113">
        <v>54.553899999999999</v>
      </c>
      <c r="AG19" s="113">
        <v>53.619500000000002</v>
      </c>
      <c r="AH19" s="113">
        <v>52.689100000000003</v>
      </c>
      <c r="AI19" s="113">
        <v>51.762599999999999</v>
      </c>
      <c r="AJ19" s="113">
        <v>50.84</v>
      </c>
      <c r="AK19" s="117">
        <f t="shared" si="5"/>
        <v>52.693020000000004</v>
      </c>
      <c r="AL19" s="113">
        <v>49.921100000000003</v>
      </c>
      <c r="AM19" s="113">
        <v>49.003799999999998</v>
      </c>
      <c r="AN19" s="113">
        <v>48.088000000000001</v>
      </c>
      <c r="AO19" s="113">
        <v>47.1738</v>
      </c>
      <c r="AP19" s="113">
        <v>46.261200000000002</v>
      </c>
      <c r="AQ19" s="117">
        <f t="shared" si="6"/>
        <v>48.089579999999998</v>
      </c>
      <c r="AR19" s="113">
        <v>45.350900000000003</v>
      </c>
      <c r="AS19" s="113">
        <v>44.4437</v>
      </c>
      <c r="AT19" s="113">
        <v>43.540300000000002</v>
      </c>
      <c r="AU19" s="113">
        <v>42.640300000000003</v>
      </c>
      <c r="AV19" s="113">
        <v>41.744599999999998</v>
      </c>
      <c r="AW19" s="117">
        <f t="shared" si="7"/>
        <v>43.543959999999998</v>
      </c>
      <c r="AX19" s="113">
        <v>40.8538</v>
      </c>
      <c r="AY19" s="113">
        <v>39.968400000000003</v>
      </c>
      <c r="AZ19" s="113">
        <v>39.087600000000002</v>
      </c>
      <c r="BA19" s="113">
        <v>38.210900000000002</v>
      </c>
      <c r="BB19" s="113">
        <v>37.338500000000003</v>
      </c>
      <c r="BC19" s="117">
        <f t="shared" si="8"/>
        <v>39.091840000000005</v>
      </c>
      <c r="BD19" s="113">
        <v>36.470300000000002</v>
      </c>
      <c r="BE19" s="113">
        <v>35.6066</v>
      </c>
      <c r="BF19" s="113">
        <v>34.747399999999999</v>
      </c>
      <c r="BG19" s="113">
        <v>33.893599999999999</v>
      </c>
      <c r="BH19" s="113">
        <v>33.045999999999999</v>
      </c>
      <c r="BI19" s="117">
        <f t="shared" si="9"/>
        <v>34.752779999999994</v>
      </c>
      <c r="BJ19" s="113">
        <v>32.205399999999997</v>
      </c>
      <c r="BK19" s="113">
        <v>31.372</v>
      </c>
      <c r="BL19" s="113">
        <v>30.546199999999999</v>
      </c>
      <c r="BM19" s="113">
        <v>29.727</v>
      </c>
      <c r="BN19" s="113">
        <v>28.913699999999999</v>
      </c>
      <c r="BO19" s="117">
        <f t="shared" si="10"/>
        <v>30.552859999999999</v>
      </c>
      <c r="BP19" s="113">
        <v>28.106400000000001</v>
      </c>
      <c r="BQ19" s="113">
        <v>27.305399999999999</v>
      </c>
      <c r="BR19" s="113">
        <v>26.507999999999999</v>
      </c>
      <c r="BS19" s="113">
        <v>25.716100000000001</v>
      </c>
      <c r="BT19" s="113">
        <v>24.933</v>
      </c>
      <c r="BU19" s="117">
        <f t="shared" si="11"/>
        <v>26.513779999999997</v>
      </c>
      <c r="BV19" s="113">
        <v>24.159400000000002</v>
      </c>
      <c r="BW19" s="113">
        <v>23.3963</v>
      </c>
      <c r="BX19" s="113">
        <v>22.644600000000001</v>
      </c>
      <c r="BY19" s="113">
        <v>21.904499999999999</v>
      </c>
      <c r="BZ19" s="113">
        <v>21.174800000000001</v>
      </c>
      <c r="CA19" s="117">
        <f t="shared" si="12"/>
        <v>22.655920000000002</v>
      </c>
      <c r="CB19" s="113">
        <v>20.455300000000001</v>
      </c>
      <c r="CC19" s="113">
        <v>19.7454</v>
      </c>
      <c r="CD19" s="113">
        <v>19.045500000000001</v>
      </c>
      <c r="CE19" s="113">
        <v>18.359100000000002</v>
      </c>
      <c r="CF19" s="113">
        <v>17.6753</v>
      </c>
      <c r="CG19" s="117">
        <f t="shared" si="13"/>
        <v>19.05612</v>
      </c>
      <c r="CH19" s="113">
        <v>16.998699999999999</v>
      </c>
      <c r="CI19" s="113">
        <v>16.3339</v>
      </c>
      <c r="CJ19" s="113">
        <v>15.6846</v>
      </c>
      <c r="CK19" s="113">
        <v>15.052</v>
      </c>
      <c r="CL19" s="113">
        <v>14.436299999999999</v>
      </c>
      <c r="CM19" s="117">
        <f t="shared" si="14"/>
        <v>15.7011</v>
      </c>
      <c r="CN19" s="113">
        <v>13.837300000000001</v>
      </c>
      <c r="CO19" s="113">
        <v>13.2545</v>
      </c>
      <c r="CP19" s="113">
        <v>12.687799999999999</v>
      </c>
      <c r="CQ19" s="113">
        <v>12.137499999999999</v>
      </c>
      <c r="CR19" s="113">
        <v>11.6037</v>
      </c>
      <c r="CS19" s="117">
        <f t="shared" si="15"/>
        <v>12.704160000000002</v>
      </c>
      <c r="CT19" s="113">
        <v>11.085800000000001</v>
      </c>
      <c r="CU19" s="113">
        <v>10.5839</v>
      </c>
      <c r="CV19" s="113">
        <v>10.098599999999999</v>
      </c>
      <c r="CW19" s="113">
        <v>9.6300000000000008</v>
      </c>
      <c r="CX19" s="113">
        <v>9.1776</v>
      </c>
      <c r="CY19" s="117">
        <f t="shared" si="16"/>
        <v>10.115179999999999</v>
      </c>
      <c r="CZ19" s="113">
        <v>8.7409999999999997</v>
      </c>
      <c r="DA19" s="113">
        <v>8.3194999999999997</v>
      </c>
      <c r="DB19" s="113">
        <v>7.9127999999999998</v>
      </c>
      <c r="DC19" s="113">
        <v>7.5208000000000004</v>
      </c>
      <c r="DD19" s="113">
        <v>7.1433</v>
      </c>
      <c r="DE19" s="117">
        <f t="shared" si="17"/>
        <v>7.9274800000000001</v>
      </c>
      <c r="DF19" s="113">
        <v>6.7812000000000001</v>
      </c>
      <c r="DG19" s="113">
        <v>6.4353999999999996</v>
      </c>
      <c r="DH19" s="113">
        <v>6.1064999999999996</v>
      </c>
      <c r="DI19" s="113">
        <v>5.7952000000000004</v>
      </c>
      <c r="DJ19" s="113">
        <v>5.5021000000000004</v>
      </c>
      <c r="DK19" s="117">
        <f t="shared" si="18"/>
        <v>6.1240800000000011</v>
      </c>
      <c r="DL19" s="113">
        <v>5.2279</v>
      </c>
      <c r="DM19" s="113">
        <v>4.9641999999999999</v>
      </c>
      <c r="DN19" s="113">
        <v>4.7137000000000002</v>
      </c>
      <c r="DO19" s="113">
        <v>4.4762000000000004</v>
      </c>
      <c r="DP19" s="113">
        <v>4.2515999999999998</v>
      </c>
      <c r="DQ19" s="117">
        <f t="shared" si="19"/>
        <v>4.7267199999999994</v>
      </c>
      <c r="DR19" s="117">
        <v>4.0388999999999999</v>
      </c>
    </row>
    <row r="20" spans="1:122" x14ac:dyDescent="0.75">
      <c r="A20" s="71">
        <v>2017</v>
      </c>
      <c r="B20" s="113">
        <v>78.393900000000002</v>
      </c>
      <c r="C20" s="113">
        <v>78.060299999999998</v>
      </c>
      <c r="D20" s="113">
        <v>77.099500000000006</v>
      </c>
      <c r="E20" s="113">
        <v>76.130200000000002</v>
      </c>
      <c r="F20" s="113">
        <v>75.154799999999994</v>
      </c>
      <c r="G20" s="117">
        <f t="shared" si="0"/>
        <v>76.967740000000006</v>
      </c>
      <c r="H20" s="113">
        <v>74.174999999999997</v>
      </c>
      <c r="I20" s="113">
        <v>73.192899999999995</v>
      </c>
      <c r="J20" s="113">
        <v>72.2102</v>
      </c>
      <c r="K20" s="113">
        <v>71.228099999999998</v>
      </c>
      <c r="L20" s="113">
        <v>70.246700000000004</v>
      </c>
      <c r="M20" s="117">
        <f t="shared" si="1"/>
        <v>72.210580000000007</v>
      </c>
      <c r="N20" s="113">
        <v>69.265600000000006</v>
      </c>
      <c r="O20" s="113">
        <v>68.283699999999996</v>
      </c>
      <c r="P20" s="113">
        <v>67.301900000000003</v>
      </c>
      <c r="Q20" s="113">
        <v>66.320300000000003</v>
      </c>
      <c r="R20" s="113">
        <v>65.340500000000006</v>
      </c>
      <c r="S20" s="117">
        <f t="shared" si="2"/>
        <v>67.302400000000006</v>
      </c>
      <c r="T20" s="113">
        <v>64.363600000000005</v>
      </c>
      <c r="U20" s="113">
        <v>63.390799999999999</v>
      </c>
      <c r="V20" s="113">
        <v>62.423299999999998</v>
      </c>
      <c r="W20" s="113">
        <v>61.461500000000001</v>
      </c>
      <c r="X20" s="113">
        <v>60.505899999999997</v>
      </c>
      <c r="Y20" s="117">
        <f t="shared" si="3"/>
        <v>62.429020000000001</v>
      </c>
      <c r="Z20" s="113">
        <v>59.555799999999998</v>
      </c>
      <c r="AA20" s="113">
        <v>58.608899999999998</v>
      </c>
      <c r="AB20" s="113">
        <v>57.6631</v>
      </c>
      <c r="AC20" s="113">
        <v>56.718000000000004</v>
      </c>
      <c r="AD20" s="113">
        <v>55.775599999999997</v>
      </c>
      <c r="AE20" s="117">
        <f t="shared" si="4"/>
        <v>57.664279999999998</v>
      </c>
      <c r="AF20" s="113">
        <v>54.835299999999997</v>
      </c>
      <c r="AG20" s="113">
        <v>53.8979</v>
      </c>
      <c r="AH20" s="113">
        <v>52.964500000000001</v>
      </c>
      <c r="AI20" s="113">
        <v>52.0351</v>
      </c>
      <c r="AJ20" s="113">
        <v>51.1096</v>
      </c>
      <c r="AK20" s="117">
        <f t="shared" si="5"/>
        <v>52.96848</v>
      </c>
      <c r="AL20" s="113">
        <v>50.1873</v>
      </c>
      <c r="AM20" s="113">
        <v>49.268099999999997</v>
      </c>
      <c r="AN20" s="113">
        <v>48.350200000000001</v>
      </c>
      <c r="AO20" s="113">
        <v>47.433500000000002</v>
      </c>
      <c r="AP20" s="113">
        <v>46.518599999999999</v>
      </c>
      <c r="AQ20" s="117">
        <f t="shared" si="6"/>
        <v>48.35154</v>
      </c>
      <c r="AR20" s="113">
        <v>45.605499999999999</v>
      </c>
      <c r="AS20" s="113">
        <v>44.695</v>
      </c>
      <c r="AT20" s="113">
        <v>43.787799999999997</v>
      </c>
      <c r="AU20" s="113">
        <v>42.884599999999999</v>
      </c>
      <c r="AV20" s="113">
        <v>41.984999999999999</v>
      </c>
      <c r="AW20" s="117">
        <f t="shared" si="7"/>
        <v>43.791579999999996</v>
      </c>
      <c r="AX20" s="113">
        <v>41.089700000000001</v>
      </c>
      <c r="AY20" s="113">
        <v>40.1995</v>
      </c>
      <c r="AZ20" s="113">
        <v>39.314599999999999</v>
      </c>
      <c r="BA20" s="113">
        <v>38.434199999999997</v>
      </c>
      <c r="BB20" s="113">
        <v>37.557899999999997</v>
      </c>
      <c r="BC20" s="117">
        <f t="shared" si="8"/>
        <v>39.319179999999996</v>
      </c>
      <c r="BD20" s="113">
        <v>36.686199999999999</v>
      </c>
      <c r="BE20" s="113">
        <v>35.818899999999999</v>
      </c>
      <c r="BF20" s="113">
        <v>34.957000000000001</v>
      </c>
      <c r="BG20" s="113">
        <v>34.100299999999997</v>
      </c>
      <c r="BH20" s="113">
        <v>33.25</v>
      </c>
      <c r="BI20" s="117">
        <f t="shared" si="9"/>
        <v>34.962479999999999</v>
      </c>
      <c r="BJ20" s="113">
        <v>32.406700000000001</v>
      </c>
      <c r="BK20" s="113">
        <v>31.570699999999999</v>
      </c>
      <c r="BL20" s="113">
        <v>30.741900000000001</v>
      </c>
      <c r="BM20" s="113">
        <v>29.920300000000001</v>
      </c>
      <c r="BN20" s="113">
        <v>29.104800000000001</v>
      </c>
      <c r="BO20" s="117">
        <f t="shared" si="10"/>
        <v>30.748880000000003</v>
      </c>
      <c r="BP20" s="113">
        <v>28.294599999999999</v>
      </c>
      <c r="BQ20" s="113">
        <v>27.490600000000001</v>
      </c>
      <c r="BR20" s="113">
        <v>26.693300000000001</v>
      </c>
      <c r="BS20" s="113">
        <v>25.9009</v>
      </c>
      <c r="BT20" s="113">
        <v>25.115400000000001</v>
      </c>
      <c r="BU20" s="117">
        <f t="shared" si="11"/>
        <v>26.69896</v>
      </c>
      <c r="BV20" s="113">
        <v>24.3401</v>
      </c>
      <c r="BW20" s="113">
        <v>23.575500000000002</v>
      </c>
      <c r="BX20" s="113">
        <v>22.8218</v>
      </c>
      <c r="BY20" s="113">
        <v>22.0794</v>
      </c>
      <c r="BZ20" s="113">
        <v>21.347799999999999</v>
      </c>
      <c r="CA20" s="117">
        <f t="shared" si="12"/>
        <v>22.832920000000001</v>
      </c>
      <c r="CB20" s="113">
        <v>20.625800000000002</v>
      </c>
      <c r="CC20" s="113">
        <v>19.913699999999999</v>
      </c>
      <c r="CD20" s="113">
        <v>19.2105</v>
      </c>
      <c r="CE20" s="113">
        <v>18.518599999999999</v>
      </c>
      <c r="CF20" s="113">
        <v>17.842300000000002</v>
      </c>
      <c r="CG20" s="117">
        <f t="shared" si="13"/>
        <v>19.222179999999998</v>
      </c>
      <c r="CH20" s="113">
        <v>17.170300000000001</v>
      </c>
      <c r="CI20" s="113">
        <v>16.507100000000001</v>
      </c>
      <c r="CJ20" s="113">
        <v>15.856400000000001</v>
      </c>
      <c r="CK20" s="113">
        <v>15.2211</v>
      </c>
      <c r="CL20" s="113">
        <v>14.602</v>
      </c>
      <c r="CM20" s="117">
        <f t="shared" si="14"/>
        <v>15.871380000000002</v>
      </c>
      <c r="CN20" s="113">
        <v>13.999000000000001</v>
      </c>
      <c r="CO20" s="113">
        <v>13.411899999999999</v>
      </c>
      <c r="CP20" s="113">
        <v>12.840999999999999</v>
      </c>
      <c r="CQ20" s="113">
        <v>12.286199999999999</v>
      </c>
      <c r="CR20" s="113">
        <v>11.7479</v>
      </c>
      <c r="CS20" s="117">
        <f t="shared" si="15"/>
        <v>12.857200000000001</v>
      </c>
      <c r="CT20" s="113">
        <v>11.2264</v>
      </c>
      <c r="CU20" s="113">
        <v>10.720800000000001</v>
      </c>
      <c r="CV20" s="113">
        <v>10.231</v>
      </c>
      <c r="CW20" s="113">
        <v>9.7578999999999994</v>
      </c>
      <c r="CX20" s="113">
        <v>9.3013999999999992</v>
      </c>
      <c r="CY20" s="117">
        <f t="shared" si="16"/>
        <v>10.2475</v>
      </c>
      <c r="CZ20" s="113">
        <v>8.8612000000000002</v>
      </c>
      <c r="DA20" s="113">
        <v>8.4370999999999992</v>
      </c>
      <c r="DB20" s="113">
        <v>8.0286000000000008</v>
      </c>
      <c r="DC20" s="113">
        <v>7.6352000000000002</v>
      </c>
      <c r="DD20" s="113">
        <v>7.2564000000000002</v>
      </c>
      <c r="DE20" s="117">
        <f t="shared" si="17"/>
        <v>8.0436999999999994</v>
      </c>
      <c r="DF20" s="113">
        <v>6.8920000000000003</v>
      </c>
      <c r="DG20" s="113">
        <v>6.5427999999999997</v>
      </c>
      <c r="DH20" s="113">
        <v>6.2096999999999998</v>
      </c>
      <c r="DI20" s="113">
        <v>5.8935000000000004</v>
      </c>
      <c r="DJ20" s="113">
        <v>5.5952000000000002</v>
      </c>
      <c r="DK20" s="117">
        <f t="shared" si="18"/>
        <v>6.2266400000000006</v>
      </c>
      <c r="DL20" s="113">
        <v>5.3162000000000003</v>
      </c>
      <c r="DM20" s="113">
        <v>5.0491999999999999</v>
      </c>
      <c r="DN20" s="113">
        <v>4.7953999999999999</v>
      </c>
      <c r="DO20" s="113">
        <v>4.5542999999999996</v>
      </c>
      <c r="DP20" s="113">
        <v>4.3257000000000003</v>
      </c>
      <c r="DQ20" s="117">
        <f t="shared" si="19"/>
        <v>4.80816</v>
      </c>
      <c r="DR20" s="117">
        <v>4.1094999999999997</v>
      </c>
    </row>
    <row r="21" spans="1:122" x14ac:dyDescent="0.75">
      <c r="A21" s="71">
        <v>2018</v>
      </c>
      <c r="B21" s="113">
        <v>78.662199999999999</v>
      </c>
      <c r="C21" s="113">
        <v>78.299800000000005</v>
      </c>
      <c r="D21" s="113">
        <v>77.3369</v>
      </c>
      <c r="E21" s="113">
        <v>76.366100000000003</v>
      </c>
      <c r="F21" s="113">
        <v>75.389499999999998</v>
      </c>
      <c r="G21" s="117">
        <f t="shared" si="0"/>
        <v>77.210900000000009</v>
      </c>
      <c r="H21" s="113">
        <v>74.408699999999996</v>
      </c>
      <c r="I21" s="113">
        <v>73.425700000000006</v>
      </c>
      <c r="J21" s="113">
        <v>72.442300000000003</v>
      </c>
      <c r="K21" s="113">
        <v>71.459299999999999</v>
      </c>
      <c r="L21" s="113">
        <v>70.477000000000004</v>
      </c>
      <c r="M21" s="117">
        <f t="shared" si="1"/>
        <v>72.442599999999999</v>
      </c>
      <c r="N21" s="113">
        <v>69.495000000000005</v>
      </c>
      <c r="O21" s="113">
        <v>68.512</v>
      </c>
      <c r="P21" s="113">
        <v>67.5291</v>
      </c>
      <c r="Q21" s="113">
        <v>66.546999999999997</v>
      </c>
      <c r="R21" s="113">
        <v>65.566000000000003</v>
      </c>
      <c r="S21" s="117">
        <f t="shared" si="2"/>
        <v>67.529820000000001</v>
      </c>
      <c r="T21" s="113">
        <v>64.587800000000001</v>
      </c>
      <c r="U21" s="113">
        <v>63.613399999999999</v>
      </c>
      <c r="V21" s="113">
        <v>62.644199999999998</v>
      </c>
      <c r="W21" s="113">
        <v>61.680500000000002</v>
      </c>
      <c r="X21" s="113">
        <v>60.722299999999997</v>
      </c>
      <c r="Y21" s="117">
        <f t="shared" si="3"/>
        <v>62.649639999999998</v>
      </c>
      <c r="Z21" s="113">
        <v>59.769100000000002</v>
      </c>
      <c r="AA21" s="113">
        <v>58.820099999999996</v>
      </c>
      <c r="AB21" s="113">
        <v>57.873199999999997</v>
      </c>
      <c r="AC21" s="113">
        <v>56.927100000000003</v>
      </c>
      <c r="AD21" s="113">
        <v>55.981699999999996</v>
      </c>
      <c r="AE21" s="117">
        <f t="shared" si="4"/>
        <v>57.87424</v>
      </c>
      <c r="AF21" s="113">
        <v>55.039400000000001</v>
      </c>
      <c r="AG21" s="113">
        <v>54.099800000000002</v>
      </c>
      <c r="AH21" s="113">
        <v>53.163800000000002</v>
      </c>
      <c r="AI21" s="113">
        <v>52.231900000000003</v>
      </c>
      <c r="AJ21" s="113">
        <v>51.303899999999999</v>
      </c>
      <c r="AK21" s="117">
        <f t="shared" si="5"/>
        <v>53.167760000000001</v>
      </c>
      <c r="AL21" s="113">
        <v>50.379199999999997</v>
      </c>
      <c r="AM21" s="113">
        <v>49.4572</v>
      </c>
      <c r="AN21" s="113">
        <v>48.5379</v>
      </c>
      <c r="AO21" s="113">
        <v>47.619599999999998</v>
      </c>
      <c r="AP21" s="113">
        <v>46.702800000000003</v>
      </c>
      <c r="AQ21" s="117">
        <f t="shared" si="6"/>
        <v>48.539339999999996</v>
      </c>
      <c r="AR21" s="113">
        <v>45.787999999999997</v>
      </c>
      <c r="AS21" s="113">
        <v>44.875100000000003</v>
      </c>
      <c r="AT21" s="113">
        <v>43.965200000000003</v>
      </c>
      <c r="AU21" s="113">
        <v>43.058799999999998</v>
      </c>
      <c r="AV21" s="113">
        <v>42.156700000000001</v>
      </c>
      <c r="AW21" s="117">
        <f t="shared" si="7"/>
        <v>43.968759999999996</v>
      </c>
      <c r="AX21" s="113">
        <v>41.258099999999999</v>
      </c>
      <c r="AY21" s="113">
        <v>40.363900000000001</v>
      </c>
      <c r="AZ21" s="113">
        <v>39.474699999999999</v>
      </c>
      <c r="BA21" s="113">
        <v>38.590899999999998</v>
      </c>
      <c r="BB21" s="113">
        <v>37.711599999999997</v>
      </c>
      <c r="BC21" s="117">
        <f t="shared" si="8"/>
        <v>39.479840000000003</v>
      </c>
      <c r="BD21" s="113">
        <v>36.836599999999997</v>
      </c>
      <c r="BE21" s="113">
        <v>35.9666</v>
      </c>
      <c r="BF21" s="113">
        <v>35.101700000000001</v>
      </c>
      <c r="BG21" s="113">
        <v>34.243000000000002</v>
      </c>
      <c r="BH21" s="113">
        <v>33.3904</v>
      </c>
      <c r="BI21" s="117">
        <f t="shared" si="9"/>
        <v>35.107659999999996</v>
      </c>
      <c r="BJ21" s="113">
        <v>32.545000000000002</v>
      </c>
      <c r="BK21" s="113">
        <v>31.707100000000001</v>
      </c>
      <c r="BL21" s="113">
        <v>30.8766</v>
      </c>
      <c r="BM21" s="113">
        <v>30.052800000000001</v>
      </c>
      <c r="BN21" s="113">
        <v>29.235700000000001</v>
      </c>
      <c r="BO21" s="117">
        <f t="shared" si="10"/>
        <v>30.88344</v>
      </c>
      <c r="BP21" s="113">
        <v>28.424099999999999</v>
      </c>
      <c r="BQ21" s="113">
        <v>27.617899999999999</v>
      </c>
      <c r="BR21" s="113">
        <v>26.8186</v>
      </c>
      <c r="BS21" s="113">
        <v>26.0273</v>
      </c>
      <c r="BT21" s="113">
        <v>25.2422</v>
      </c>
      <c r="BU21" s="117">
        <f t="shared" si="11"/>
        <v>26.82602</v>
      </c>
      <c r="BV21" s="113">
        <v>24.465399999999999</v>
      </c>
      <c r="BW21" s="113">
        <v>23.700099999999999</v>
      </c>
      <c r="BX21" s="113">
        <v>22.946000000000002</v>
      </c>
      <c r="BY21" s="113">
        <v>22.202500000000001</v>
      </c>
      <c r="BZ21" s="113">
        <v>21.4697</v>
      </c>
      <c r="CA21" s="117">
        <f t="shared" si="12"/>
        <v>22.95674</v>
      </c>
      <c r="CB21" s="113">
        <v>20.7468</v>
      </c>
      <c r="CC21" s="113">
        <v>20.033200000000001</v>
      </c>
      <c r="CD21" s="113">
        <v>19.328900000000001</v>
      </c>
      <c r="CE21" s="113">
        <v>18.634899999999998</v>
      </c>
      <c r="CF21" s="113">
        <v>17.9541</v>
      </c>
      <c r="CG21" s="117">
        <f t="shared" si="13"/>
        <v>19.339580000000002</v>
      </c>
      <c r="CH21" s="113">
        <v>17.291</v>
      </c>
      <c r="CI21" s="113">
        <v>16.633700000000001</v>
      </c>
      <c r="CJ21" s="113">
        <v>15.9857</v>
      </c>
      <c r="CK21" s="113">
        <v>15.350099999999999</v>
      </c>
      <c r="CL21" s="113">
        <v>14.7294</v>
      </c>
      <c r="CM21" s="117">
        <f t="shared" si="14"/>
        <v>15.997980000000002</v>
      </c>
      <c r="CN21" s="113">
        <v>14.123900000000001</v>
      </c>
      <c r="CO21" s="113">
        <v>13.533799999999999</v>
      </c>
      <c r="CP21" s="113">
        <v>12.9596</v>
      </c>
      <c r="CQ21" s="113">
        <v>12.4015</v>
      </c>
      <c r="CR21" s="113">
        <v>11.8599</v>
      </c>
      <c r="CS21" s="117">
        <f t="shared" si="15"/>
        <v>12.975739999999998</v>
      </c>
      <c r="CT21" s="113">
        <v>11.334899999999999</v>
      </c>
      <c r="CU21" s="113">
        <v>10.8268</v>
      </c>
      <c r="CV21" s="113">
        <v>10.3346</v>
      </c>
      <c r="CW21" s="113">
        <v>9.8581000000000003</v>
      </c>
      <c r="CX21" s="113">
        <v>9.3981999999999992</v>
      </c>
      <c r="CY21" s="117">
        <f t="shared" si="16"/>
        <v>10.350519999999999</v>
      </c>
      <c r="CZ21" s="113">
        <v>8.9550999999999998</v>
      </c>
      <c r="DA21" s="113">
        <v>8.5287000000000006</v>
      </c>
      <c r="DB21" s="113">
        <v>8.1187000000000005</v>
      </c>
      <c r="DC21" s="113">
        <v>7.7245999999999997</v>
      </c>
      <c r="DD21" s="113">
        <v>7.3456000000000001</v>
      </c>
      <c r="DE21" s="117">
        <f t="shared" si="17"/>
        <v>8.1345399999999994</v>
      </c>
      <c r="DF21" s="113">
        <v>6.9810999999999996</v>
      </c>
      <c r="DG21" s="113">
        <v>6.6307999999999998</v>
      </c>
      <c r="DH21" s="113">
        <v>6.2954999999999997</v>
      </c>
      <c r="DI21" s="113">
        <v>5.9760999999999997</v>
      </c>
      <c r="DJ21" s="113">
        <v>5.6740000000000004</v>
      </c>
      <c r="DK21" s="117">
        <f t="shared" si="18"/>
        <v>6.3114999999999997</v>
      </c>
      <c r="DL21" s="113">
        <v>5.3910999999999998</v>
      </c>
      <c r="DM21" s="113">
        <v>5.1212</v>
      </c>
      <c r="DN21" s="113">
        <v>4.8650000000000002</v>
      </c>
      <c r="DO21" s="113">
        <v>4.6216999999999997</v>
      </c>
      <c r="DP21" s="113">
        <v>4.3906000000000001</v>
      </c>
      <c r="DQ21" s="117">
        <f t="shared" si="19"/>
        <v>4.8779199999999996</v>
      </c>
      <c r="DR21" s="117">
        <v>4.1715</v>
      </c>
    </row>
    <row r="22" spans="1:122" x14ac:dyDescent="0.75">
      <c r="A22" s="71">
        <v>2019</v>
      </c>
      <c r="B22" s="113">
        <v>78.975099999999998</v>
      </c>
      <c r="C22" s="113">
        <v>78.5869</v>
      </c>
      <c r="D22" s="113">
        <v>77.622799999999998</v>
      </c>
      <c r="E22" s="113">
        <v>76.650800000000004</v>
      </c>
      <c r="F22" s="113">
        <v>75.673199999999994</v>
      </c>
      <c r="G22" s="117">
        <f t="shared" si="0"/>
        <v>77.501760000000004</v>
      </c>
      <c r="H22" s="113">
        <v>74.691400000000002</v>
      </c>
      <c r="I22" s="113">
        <v>73.707499999999996</v>
      </c>
      <c r="J22" s="113">
        <v>72.723200000000006</v>
      </c>
      <c r="K22" s="113">
        <v>71.7393</v>
      </c>
      <c r="L22" s="113">
        <v>70.756100000000004</v>
      </c>
      <c r="M22" s="117">
        <f t="shared" si="1"/>
        <v>72.723500000000001</v>
      </c>
      <c r="N22" s="113">
        <v>69.773200000000003</v>
      </c>
      <c r="O22" s="113">
        <v>68.789299999999997</v>
      </c>
      <c r="P22" s="113">
        <v>67.805400000000006</v>
      </c>
      <c r="Q22" s="113">
        <v>66.822199999999995</v>
      </c>
      <c r="R22" s="113">
        <v>65.840599999999995</v>
      </c>
      <c r="S22" s="117">
        <f t="shared" si="2"/>
        <v>67.806139999999999</v>
      </c>
      <c r="T22" s="113">
        <v>64.861099999999993</v>
      </c>
      <c r="U22" s="113">
        <v>63.885199999999998</v>
      </c>
      <c r="V22" s="113">
        <v>62.914000000000001</v>
      </c>
      <c r="W22" s="113">
        <v>61.948399999999999</v>
      </c>
      <c r="X22" s="113">
        <v>60.987900000000003</v>
      </c>
      <c r="Y22" s="117">
        <f t="shared" si="3"/>
        <v>62.919320000000006</v>
      </c>
      <c r="Z22" s="113">
        <v>60.031700000000001</v>
      </c>
      <c r="AA22" s="113">
        <v>59.079300000000003</v>
      </c>
      <c r="AB22" s="113">
        <v>58.130099999999999</v>
      </c>
      <c r="AC22" s="113">
        <v>57.182699999999997</v>
      </c>
      <c r="AD22" s="113">
        <v>56.235999999999997</v>
      </c>
      <c r="AE22" s="117">
        <f t="shared" si="4"/>
        <v>58.131960000000007</v>
      </c>
      <c r="AF22" s="113">
        <v>55.290500000000002</v>
      </c>
      <c r="AG22" s="113">
        <v>54.348700000000001</v>
      </c>
      <c r="AH22" s="113">
        <v>53.4101</v>
      </c>
      <c r="AI22" s="113">
        <v>52.475299999999997</v>
      </c>
      <c r="AJ22" s="113">
        <v>51.5443</v>
      </c>
      <c r="AK22" s="117">
        <f t="shared" si="5"/>
        <v>53.41378000000001</v>
      </c>
      <c r="AL22" s="113">
        <v>50.616799999999998</v>
      </c>
      <c r="AM22" s="113">
        <v>49.692100000000003</v>
      </c>
      <c r="AN22" s="113">
        <v>48.769599999999997</v>
      </c>
      <c r="AO22" s="113">
        <v>47.849800000000002</v>
      </c>
      <c r="AP22" s="113">
        <v>46.930999999999997</v>
      </c>
      <c r="AQ22" s="117">
        <f t="shared" si="6"/>
        <v>48.77185999999999</v>
      </c>
      <c r="AR22" s="113">
        <v>46.0139</v>
      </c>
      <c r="AS22" s="113">
        <v>45.098999999999997</v>
      </c>
      <c r="AT22" s="113">
        <v>44.186399999999999</v>
      </c>
      <c r="AU22" s="113">
        <v>43.276899999999998</v>
      </c>
      <c r="AV22" s="113">
        <v>42.371099999999998</v>
      </c>
      <c r="AW22" s="117">
        <f t="shared" si="7"/>
        <v>44.189459999999997</v>
      </c>
      <c r="AX22" s="113">
        <v>41.4696</v>
      </c>
      <c r="AY22" s="113">
        <v>40.5717</v>
      </c>
      <c r="AZ22" s="113">
        <v>39.678199999999997</v>
      </c>
      <c r="BA22" s="113">
        <v>38.789700000000003</v>
      </c>
      <c r="BB22" s="113">
        <v>37.906500000000001</v>
      </c>
      <c r="BC22" s="117">
        <f t="shared" si="8"/>
        <v>39.683140000000002</v>
      </c>
      <c r="BD22" s="113">
        <v>37.027999999999999</v>
      </c>
      <c r="BE22" s="113">
        <v>36.154299999999999</v>
      </c>
      <c r="BF22" s="113">
        <v>35.286099999999998</v>
      </c>
      <c r="BG22" s="113">
        <v>34.423999999999999</v>
      </c>
      <c r="BH22" s="113">
        <v>33.569000000000003</v>
      </c>
      <c r="BI22" s="117">
        <f t="shared" si="9"/>
        <v>35.292280000000005</v>
      </c>
      <c r="BJ22" s="113">
        <v>32.720799999999997</v>
      </c>
      <c r="BK22" s="113">
        <v>31.880199999999999</v>
      </c>
      <c r="BL22" s="113">
        <v>31.0471</v>
      </c>
      <c r="BM22" s="113">
        <v>30.2209</v>
      </c>
      <c r="BN22" s="113">
        <v>29.401</v>
      </c>
      <c r="BO22" s="117">
        <f t="shared" si="10"/>
        <v>31.054000000000002</v>
      </c>
      <c r="BP22" s="113">
        <v>28.587299999999999</v>
      </c>
      <c r="BQ22" s="113">
        <v>27.779199999999999</v>
      </c>
      <c r="BR22" s="113">
        <v>26.9771</v>
      </c>
      <c r="BS22" s="113">
        <v>26.183</v>
      </c>
      <c r="BT22" s="113">
        <v>25.398399999999999</v>
      </c>
      <c r="BU22" s="117">
        <f t="shared" si="11"/>
        <v>26.985000000000003</v>
      </c>
      <c r="BV22" s="113">
        <v>24.621500000000001</v>
      </c>
      <c r="BW22" s="113">
        <v>23.853899999999999</v>
      </c>
      <c r="BX22" s="113">
        <v>23.098400000000002</v>
      </c>
      <c r="BY22" s="113">
        <v>22.3538</v>
      </c>
      <c r="BZ22" s="113">
        <v>21.6191</v>
      </c>
      <c r="CA22" s="117">
        <f t="shared" si="12"/>
        <v>23.109340000000003</v>
      </c>
      <c r="CB22" s="113">
        <v>20.894200000000001</v>
      </c>
      <c r="CC22" s="113">
        <v>20.179099999999998</v>
      </c>
      <c r="CD22" s="113">
        <v>19.4726</v>
      </c>
      <c r="CE22" s="113">
        <v>18.776599999999998</v>
      </c>
      <c r="CF22" s="113">
        <v>18.0928</v>
      </c>
      <c r="CG22" s="117">
        <f t="shared" si="13"/>
        <v>19.483060000000002</v>
      </c>
      <c r="CH22" s="113">
        <v>17.424099999999999</v>
      </c>
      <c r="CI22" s="113">
        <v>16.775200000000002</v>
      </c>
      <c r="CJ22" s="113">
        <v>16.1325</v>
      </c>
      <c r="CK22" s="113">
        <v>15.499000000000001</v>
      </c>
      <c r="CL22" s="113">
        <v>14.8772</v>
      </c>
      <c r="CM22" s="117">
        <f t="shared" si="14"/>
        <v>16.1416</v>
      </c>
      <c r="CN22" s="113">
        <v>14.2692</v>
      </c>
      <c r="CO22" s="113">
        <v>13.675800000000001</v>
      </c>
      <c r="CP22" s="113">
        <v>13.0977</v>
      </c>
      <c r="CQ22" s="113">
        <v>12.535600000000001</v>
      </c>
      <c r="CR22" s="113">
        <v>11.989800000000001</v>
      </c>
      <c r="CS22" s="117">
        <f t="shared" si="15"/>
        <v>13.113620000000001</v>
      </c>
      <c r="CT22" s="113">
        <v>11.4605</v>
      </c>
      <c r="CU22" s="113">
        <v>10.9481</v>
      </c>
      <c r="CV22" s="113">
        <v>10.452400000000001</v>
      </c>
      <c r="CW22" s="113">
        <v>9.9725999999999999</v>
      </c>
      <c r="CX22" s="113">
        <v>9.5084</v>
      </c>
      <c r="CY22" s="117">
        <f t="shared" si="16"/>
        <v>10.468400000000001</v>
      </c>
      <c r="CZ22" s="113">
        <v>9.0608000000000004</v>
      </c>
      <c r="DA22" s="113">
        <v>8.6303999999999998</v>
      </c>
      <c r="DB22" s="113">
        <v>8.2171000000000003</v>
      </c>
      <c r="DC22" s="113">
        <v>7.8205</v>
      </c>
      <c r="DD22" s="113">
        <v>7.4398</v>
      </c>
      <c r="DE22" s="117">
        <f t="shared" si="17"/>
        <v>8.2337200000000017</v>
      </c>
      <c r="DF22" s="113">
        <v>7.0739999999999998</v>
      </c>
      <c r="DG22" s="113">
        <v>6.7224000000000004</v>
      </c>
      <c r="DH22" s="113">
        <v>6.3848000000000003</v>
      </c>
      <c r="DI22" s="113">
        <v>6.0617999999999999</v>
      </c>
      <c r="DJ22" s="113">
        <v>5.7550999999999997</v>
      </c>
      <c r="DK22" s="117">
        <f t="shared" si="18"/>
        <v>6.3996200000000005</v>
      </c>
      <c r="DL22" s="113">
        <v>5.4667000000000003</v>
      </c>
      <c r="DM22" s="113">
        <v>5.1924999999999999</v>
      </c>
      <c r="DN22" s="113">
        <v>4.9329000000000001</v>
      </c>
      <c r="DO22" s="113">
        <v>4.6866000000000003</v>
      </c>
      <c r="DP22" s="113">
        <v>4.4527000000000001</v>
      </c>
      <c r="DQ22" s="117">
        <f t="shared" si="19"/>
        <v>4.9462799999999998</v>
      </c>
      <c r="DR22" s="117">
        <v>4.2305999999999999</v>
      </c>
    </row>
    <row r="23" spans="1:122" x14ac:dyDescent="0.75">
      <c r="A23" s="71">
        <v>2020</v>
      </c>
      <c r="B23" s="113">
        <v>79.273899999999998</v>
      </c>
      <c r="C23" s="113">
        <v>78.861999999999995</v>
      </c>
      <c r="D23" s="113">
        <v>77.896900000000002</v>
      </c>
      <c r="E23" s="113">
        <v>76.9238</v>
      </c>
      <c r="F23" s="113">
        <v>75.9452</v>
      </c>
      <c r="G23" s="117">
        <f t="shared" si="0"/>
        <v>77.780360000000002</v>
      </c>
      <c r="H23" s="113">
        <v>74.962599999999995</v>
      </c>
      <c r="I23" s="113">
        <v>73.977900000000005</v>
      </c>
      <c r="J23" s="113">
        <v>72.992800000000003</v>
      </c>
      <c r="K23" s="113">
        <v>72.008200000000002</v>
      </c>
      <c r="L23" s="113">
        <v>71.024199999999993</v>
      </c>
      <c r="M23" s="117">
        <f t="shared" si="1"/>
        <v>72.993139999999997</v>
      </c>
      <c r="N23" s="113">
        <v>70.040499999999994</v>
      </c>
      <c r="O23" s="113">
        <v>69.055800000000005</v>
      </c>
      <c r="P23" s="113">
        <v>68.071100000000001</v>
      </c>
      <c r="Q23" s="113">
        <v>67.0869</v>
      </c>
      <c r="R23" s="113">
        <v>66.104200000000006</v>
      </c>
      <c r="S23" s="117">
        <f t="shared" si="2"/>
        <v>68.071699999999993</v>
      </c>
      <c r="T23" s="113">
        <v>65.123999999999995</v>
      </c>
      <c r="U23" s="113">
        <v>64.146600000000007</v>
      </c>
      <c r="V23" s="113">
        <v>63.173699999999997</v>
      </c>
      <c r="W23" s="113">
        <v>62.205800000000004</v>
      </c>
      <c r="X23" s="113">
        <v>61.243200000000002</v>
      </c>
      <c r="Y23" s="117">
        <f t="shared" si="3"/>
        <v>63.178660000000001</v>
      </c>
      <c r="Z23" s="113">
        <v>60.284599999999998</v>
      </c>
      <c r="AA23" s="113">
        <v>59.329099999999997</v>
      </c>
      <c r="AB23" s="113">
        <v>58.3765</v>
      </c>
      <c r="AC23" s="113">
        <v>57.426600000000001</v>
      </c>
      <c r="AD23" s="113">
        <v>56.4786</v>
      </c>
      <c r="AE23" s="117">
        <f t="shared" si="4"/>
        <v>58.379080000000002</v>
      </c>
      <c r="AF23" s="113">
        <v>55.531700000000001</v>
      </c>
      <c r="AG23" s="113">
        <v>54.586599999999997</v>
      </c>
      <c r="AH23" s="113">
        <v>53.645600000000002</v>
      </c>
      <c r="AI23" s="113">
        <v>52.708100000000002</v>
      </c>
      <c r="AJ23" s="113">
        <v>51.7742</v>
      </c>
      <c r="AK23" s="117">
        <f t="shared" si="5"/>
        <v>53.649239999999999</v>
      </c>
      <c r="AL23" s="113">
        <v>50.843699999999998</v>
      </c>
      <c r="AM23" s="113">
        <v>49.915999999999997</v>
      </c>
      <c r="AN23" s="113">
        <v>48.9908</v>
      </c>
      <c r="AO23" s="113">
        <v>48.067599999999999</v>
      </c>
      <c r="AP23" s="113">
        <v>47.147199999999998</v>
      </c>
      <c r="AQ23" s="117">
        <f t="shared" si="6"/>
        <v>48.99306</v>
      </c>
      <c r="AR23" s="113">
        <v>46.228099999999998</v>
      </c>
      <c r="AS23" s="113">
        <v>45.311</v>
      </c>
      <c r="AT23" s="113">
        <v>44.3962</v>
      </c>
      <c r="AU23" s="113">
        <v>43.484000000000002</v>
      </c>
      <c r="AV23" s="113">
        <v>42.575000000000003</v>
      </c>
      <c r="AW23" s="117">
        <f t="shared" si="7"/>
        <v>44.398859999999999</v>
      </c>
      <c r="AX23" s="113">
        <v>41.669800000000002</v>
      </c>
      <c r="AY23" s="113">
        <v>40.768900000000002</v>
      </c>
      <c r="AZ23" s="113">
        <v>39.871499999999997</v>
      </c>
      <c r="BA23" s="113">
        <v>38.9786</v>
      </c>
      <c r="BB23" s="113">
        <v>38.090600000000002</v>
      </c>
      <c r="BC23" s="117">
        <f t="shared" si="8"/>
        <v>39.875880000000002</v>
      </c>
      <c r="BD23" s="113">
        <v>37.208199999999998</v>
      </c>
      <c r="BE23" s="113">
        <v>36.330800000000004</v>
      </c>
      <c r="BF23" s="113">
        <v>35.4589</v>
      </c>
      <c r="BG23" s="113">
        <v>34.593299999999999</v>
      </c>
      <c r="BH23" s="113">
        <v>33.7346</v>
      </c>
      <c r="BI23" s="117">
        <f t="shared" si="9"/>
        <v>35.465160000000004</v>
      </c>
      <c r="BJ23" s="113">
        <v>32.883800000000001</v>
      </c>
      <c r="BK23" s="113">
        <v>32.040300000000002</v>
      </c>
      <c r="BL23" s="113">
        <v>31.2043</v>
      </c>
      <c r="BM23" s="113">
        <v>30.375499999999999</v>
      </c>
      <c r="BN23" s="113">
        <v>29.553000000000001</v>
      </c>
      <c r="BO23" s="117">
        <f t="shared" si="10"/>
        <v>31.211380000000002</v>
      </c>
      <c r="BP23" s="113">
        <v>28.7363</v>
      </c>
      <c r="BQ23" s="113">
        <v>27.925999999999998</v>
      </c>
      <c r="BR23" s="113">
        <v>27.1218</v>
      </c>
      <c r="BS23" s="113">
        <v>26.3247</v>
      </c>
      <c r="BT23" s="113">
        <v>25.537199999999999</v>
      </c>
      <c r="BU23" s="117">
        <f t="shared" si="11"/>
        <v>27.129200000000004</v>
      </c>
      <c r="BV23" s="113">
        <v>24.7606</v>
      </c>
      <c r="BW23" s="113">
        <v>23.992699999999999</v>
      </c>
      <c r="BX23" s="113">
        <v>23.2347</v>
      </c>
      <c r="BY23" s="113">
        <v>22.488499999999998</v>
      </c>
      <c r="BZ23" s="113">
        <v>21.752500000000001</v>
      </c>
      <c r="CA23" s="117">
        <f t="shared" si="12"/>
        <v>23.245799999999999</v>
      </c>
      <c r="CB23" s="113">
        <v>21.025500000000001</v>
      </c>
      <c r="CC23" s="113">
        <v>20.3081</v>
      </c>
      <c r="CD23" s="113">
        <v>19.599799999999998</v>
      </c>
      <c r="CE23" s="113">
        <v>18.901299999999999</v>
      </c>
      <c r="CF23" s="113">
        <v>18.215199999999999</v>
      </c>
      <c r="CG23" s="117">
        <f t="shared" si="13"/>
        <v>19.60998</v>
      </c>
      <c r="CH23" s="113">
        <v>17.543099999999999</v>
      </c>
      <c r="CI23" s="113">
        <v>16.887899999999998</v>
      </c>
      <c r="CJ23" s="113">
        <v>16.253599999999999</v>
      </c>
      <c r="CK23" s="113">
        <v>15.6251</v>
      </c>
      <c r="CL23" s="113">
        <v>15.005000000000001</v>
      </c>
      <c r="CM23" s="117">
        <f t="shared" si="14"/>
        <v>16.262939999999997</v>
      </c>
      <c r="CN23" s="113">
        <v>14.3955</v>
      </c>
      <c r="CO23" s="113">
        <v>13.799099999999999</v>
      </c>
      <c r="CP23" s="113">
        <v>13.2171</v>
      </c>
      <c r="CQ23" s="113">
        <v>12.650499999999999</v>
      </c>
      <c r="CR23" s="113">
        <v>12.100199999999999</v>
      </c>
      <c r="CS23" s="117">
        <f t="shared" si="15"/>
        <v>13.232480000000001</v>
      </c>
      <c r="CT23" s="113">
        <v>11.5671</v>
      </c>
      <c r="CU23" s="113">
        <v>11.051500000000001</v>
      </c>
      <c r="CV23" s="113">
        <v>10.5533</v>
      </c>
      <c r="CW23" s="113">
        <v>10.071999999999999</v>
      </c>
      <c r="CX23" s="113">
        <v>9.6060999999999996</v>
      </c>
      <c r="CY23" s="117">
        <f t="shared" si="16"/>
        <v>10.569999999999999</v>
      </c>
      <c r="CZ23" s="113">
        <v>9.1554000000000002</v>
      </c>
      <c r="DA23" s="113">
        <v>8.7211999999999996</v>
      </c>
      <c r="DB23" s="113">
        <v>8.3041999999999998</v>
      </c>
      <c r="DC23" s="113">
        <v>7.9043999999999999</v>
      </c>
      <c r="DD23" s="113">
        <v>7.5213000000000001</v>
      </c>
      <c r="DE23" s="117">
        <f t="shared" si="17"/>
        <v>8.321299999999999</v>
      </c>
      <c r="DF23" s="113">
        <v>7.1536999999999997</v>
      </c>
      <c r="DG23" s="113">
        <v>6.8006000000000002</v>
      </c>
      <c r="DH23" s="113">
        <v>6.4612999999999996</v>
      </c>
      <c r="DI23" s="113">
        <v>6.1356000000000002</v>
      </c>
      <c r="DJ23" s="113">
        <v>5.8246000000000002</v>
      </c>
      <c r="DK23" s="117">
        <f t="shared" si="18"/>
        <v>6.4751599999999998</v>
      </c>
      <c r="DL23" s="113">
        <v>5.5307000000000004</v>
      </c>
      <c r="DM23" s="113">
        <v>5.2522000000000002</v>
      </c>
      <c r="DN23" s="113">
        <v>4.9882999999999997</v>
      </c>
      <c r="DO23" s="113">
        <v>4.7385999999999999</v>
      </c>
      <c r="DP23" s="113">
        <v>4.5018000000000002</v>
      </c>
      <c r="DQ23" s="117">
        <f t="shared" si="19"/>
        <v>5.0023199999999992</v>
      </c>
      <c r="DR23" s="117">
        <v>4.2770999999999999</v>
      </c>
    </row>
    <row r="24" spans="1:122" x14ac:dyDescent="0.75">
      <c r="A24" s="71">
        <v>2021</v>
      </c>
      <c r="B24" s="113">
        <v>78.715400000000002</v>
      </c>
      <c r="C24" s="113">
        <v>78.275599999999997</v>
      </c>
      <c r="D24" s="113">
        <v>77.309299999999993</v>
      </c>
      <c r="E24" s="113">
        <v>76.334999999999994</v>
      </c>
      <c r="F24" s="113">
        <v>75.355099999999993</v>
      </c>
      <c r="G24" s="117">
        <f t="shared" si="0"/>
        <v>77.19807999999999</v>
      </c>
      <c r="H24" s="113">
        <v>74.371300000000005</v>
      </c>
      <c r="I24" s="113">
        <v>73.385599999999997</v>
      </c>
      <c r="J24" s="113">
        <v>72.399600000000007</v>
      </c>
      <c r="K24" s="113">
        <v>71.414000000000001</v>
      </c>
      <c r="L24" s="113">
        <v>70.429199999999994</v>
      </c>
      <c r="M24" s="117">
        <f t="shared" si="1"/>
        <v>72.399939999999987</v>
      </c>
      <c r="N24" s="113">
        <v>69.444500000000005</v>
      </c>
      <c r="O24" s="113">
        <v>68.459000000000003</v>
      </c>
      <c r="P24" s="113">
        <v>67.473200000000006</v>
      </c>
      <c r="Q24" s="113">
        <v>66.488100000000003</v>
      </c>
      <c r="R24" s="113">
        <v>65.504099999999994</v>
      </c>
      <c r="S24" s="117">
        <f t="shared" si="2"/>
        <v>67.473780000000005</v>
      </c>
      <c r="T24" s="113">
        <v>64.522400000000005</v>
      </c>
      <c r="U24" s="113">
        <v>63.5441</v>
      </c>
      <c r="V24" s="113">
        <v>62.569200000000002</v>
      </c>
      <c r="W24" s="113">
        <v>61.598999999999997</v>
      </c>
      <c r="X24" s="113">
        <v>60.633600000000001</v>
      </c>
      <c r="Y24" s="117">
        <f t="shared" si="3"/>
        <v>62.573659999999997</v>
      </c>
      <c r="Z24" s="113">
        <v>59.672199999999997</v>
      </c>
      <c r="AA24" s="113">
        <v>58.713799999999999</v>
      </c>
      <c r="AB24" s="113">
        <v>57.757599999999996</v>
      </c>
      <c r="AC24" s="113">
        <v>56.803699999999999</v>
      </c>
      <c r="AD24" s="113">
        <v>55.852699999999999</v>
      </c>
      <c r="AE24" s="117">
        <f t="shared" si="4"/>
        <v>57.759999999999991</v>
      </c>
      <c r="AF24" s="113">
        <v>54.9039</v>
      </c>
      <c r="AG24" s="113">
        <v>53.956699999999998</v>
      </c>
      <c r="AH24" s="113">
        <v>53.011600000000001</v>
      </c>
      <c r="AI24" s="113">
        <v>52.070799999999998</v>
      </c>
      <c r="AJ24" s="113">
        <v>51.133299999999998</v>
      </c>
      <c r="AK24" s="117">
        <f t="shared" si="5"/>
        <v>53.015259999999998</v>
      </c>
      <c r="AL24" s="113">
        <v>50.198799999999999</v>
      </c>
      <c r="AM24" s="113">
        <v>49.267099999999999</v>
      </c>
      <c r="AN24" s="113">
        <v>48.338000000000001</v>
      </c>
      <c r="AO24" s="113">
        <v>47.410899999999998</v>
      </c>
      <c r="AP24" s="113">
        <v>46.4861</v>
      </c>
      <c r="AQ24" s="117">
        <f t="shared" si="6"/>
        <v>48.340179999999997</v>
      </c>
      <c r="AR24" s="113">
        <v>45.564100000000003</v>
      </c>
      <c r="AS24" s="113">
        <v>44.643500000000003</v>
      </c>
      <c r="AT24" s="113">
        <v>43.725099999999998</v>
      </c>
      <c r="AU24" s="113">
        <v>42.809199999999997</v>
      </c>
      <c r="AV24" s="113">
        <v>41.895899999999997</v>
      </c>
      <c r="AW24" s="117">
        <f t="shared" si="7"/>
        <v>43.727560000000004</v>
      </c>
      <c r="AX24" s="113">
        <v>40.9861</v>
      </c>
      <c r="AY24" s="113">
        <v>40.080100000000002</v>
      </c>
      <c r="AZ24" s="113">
        <v>39.178400000000003</v>
      </c>
      <c r="BA24" s="113">
        <v>38.280299999999997</v>
      </c>
      <c r="BB24" s="113">
        <v>37.386600000000001</v>
      </c>
      <c r="BC24" s="117">
        <f t="shared" si="8"/>
        <v>39.182299999999998</v>
      </c>
      <c r="BD24" s="113">
        <v>36.497799999999998</v>
      </c>
      <c r="BE24" s="113">
        <v>35.614899999999999</v>
      </c>
      <c r="BF24" s="113">
        <v>34.737400000000001</v>
      </c>
      <c r="BG24" s="113">
        <v>33.866100000000003</v>
      </c>
      <c r="BH24" s="113">
        <v>33.0017</v>
      </c>
      <c r="BI24" s="117">
        <f t="shared" si="9"/>
        <v>34.743580000000001</v>
      </c>
      <c r="BJ24" s="113">
        <v>32.144799999999996</v>
      </c>
      <c r="BK24" s="113">
        <v>31.2958</v>
      </c>
      <c r="BL24" s="113">
        <v>30.453900000000001</v>
      </c>
      <c r="BM24" s="113">
        <v>29.6189</v>
      </c>
      <c r="BN24" s="113">
        <v>28.790199999999999</v>
      </c>
      <c r="BO24" s="117">
        <f t="shared" si="10"/>
        <v>30.460719999999998</v>
      </c>
      <c r="BP24" s="113">
        <v>27.967500000000001</v>
      </c>
      <c r="BQ24" s="113">
        <v>27.1508</v>
      </c>
      <c r="BR24" s="113">
        <v>26.341100000000001</v>
      </c>
      <c r="BS24" s="113">
        <v>25.538900000000002</v>
      </c>
      <c r="BT24" s="113">
        <v>24.7454</v>
      </c>
      <c r="BU24" s="117">
        <f t="shared" si="11"/>
        <v>26.348739999999999</v>
      </c>
      <c r="BV24" s="113">
        <v>23.963200000000001</v>
      </c>
      <c r="BW24" s="113">
        <v>23.1936</v>
      </c>
      <c r="BX24" s="113">
        <v>22.433599999999998</v>
      </c>
      <c r="BY24" s="113">
        <v>21.683599999999998</v>
      </c>
      <c r="BZ24" s="113">
        <v>20.945599999999999</v>
      </c>
      <c r="CA24" s="117">
        <f t="shared" si="12"/>
        <v>22.443919999999999</v>
      </c>
      <c r="CB24" s="113">
        <v>20.2182</v>
      </c>
      <c r="CC24" s="113">
        <v>19.500800000000002</v>
      </c>
      <c r="CD24" s="113">
        <v>18.793800000000001</v>
      </c>
      <c r="CE24" s="113">
        <v>18.098299999999998</v>
      </c>
      <c r="CF24" s="113">
        <v>17.415800000000001</v>
      </c>
      <c r="CG24" s="117">
        <f t="shared" si="13"/>
        <v>18.80538</v>
      </c>
      <c r="CH24" s="113">
        <v>16.7486</v>
      </c>
      <c r="CI24" s="113">
        <v>16.098099999999999</v>
      </c>
      <c r="CJ24" s="113">
        <v>15.4666</v>
      </c>
      <c r="CK24" s="113">
        <v>14.857200000000001</v>
      </c>
      <c r="CL24" s="113">
        <v>14.2546</v>
      </c>
      <c r="CM24" s="117">
        <f t="shared" si="14"/>
        <v>15.48502</v>
      </c>
      <c r="CN24" s="113">
        <v>13.6614</v>
      </c>
      <c r="CO24" s="113">
        <v>13.0801</v>
      </c>
      <c r="CP24" s="113">
        <v>12.5136</v>
      </c>
      <c r="CQ24" s="113">
        <v>11.962999999999999</v>
      </c>
      <c r="CR24" s="113">
        <v>11.429</v>
      </c>
      <c r="CS24" s="117">
        <f t="shared" si="15"/>
        <v>12.52942</v>
      </c>
      <c r="CT24" s="113">
        <v>10.9117</v>
      </c>
      <c r="CU24" s="113">
        <v>10.411799999999999</v>
      </c>
      <c r="CV24" s="113">
        <v>9.9292999999999996</v>
      </c>
      <c r="CW24" s="113">
        <v>9.4649999999999999</v>
      </c>
      <c r="CX24" s="113">
        <v>9.0220000000000002</v>
      </c>
      <c r="CY24" s="117">
        <f t="shared" si="16"/>
        <v>9.9479599999999984</v>
      </c>
      <c r="CZ24" s="113">
        <v>8.6026000000000007</v>
      </c>
      <c r="DA24" s="113">
        <v>8.2067999999999994</v>
      </c>
      <c r="DB24" s="113">
        <v>7.8331</v>
      </c>
      <c r="DC24" s="113">
        <v>7.4766000000000004</v>
      </c>
      <c r="DD24" s="113">
        <v>7.1333000000000002</v>
      </c>
      <c r="DE24" s="117">
        <f t="shared" si="17"/>
        <v>7.8504799999999992</v>
      </c>
      <c r="DF24" s="113">
        <v>6.8026999999999997</v>
      </c>
      <c r="DG24" s="113">
        <v>6.4839000000000002</v>
      </c>
      <c r="DH24" s="113">
        <v>6.1759000000000004</v>
      </c>
      <c r="DI24" s="113">
        <v>5.8781999999999996</v>
      </c>
      <c r="DJ24" s="113">
        <v>5.5911</v>
      </c>
      <c r="DK24" s="117">
        <f t="shared" si="18"/>
        <v>6.1863599999999996</v>
      </c>
      <c r="DL24" s="113">
        <v>5.3164999999999996</v>
      </c>
      <c r="DM24" s="113">
        <v>5.0557999999999996</v>
      </c>
      <c r="DN24" s="113">
        <v>4.8068999999999997</v>
      </c>
      <c r="DO24" s="113">
        <v>4.5697999999999999</v>
      </c>
      <c r="DP24" s="113">
        <v>4.3437999999999999</v>
      </c>
      <c r="DQ24" s="117">
        <f t="shared" si="19"/>
        <v>4.8185599999999997</v>
      </c>
      <c r="DR24" s="117">
        <v>4.1276000000000002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51F39-8A71-4AA4-A1F8-F43F491D4018}">
  <dimension ref="A1:K25"/>
  <sheetViews>
    <sheetView zoomScale="80" zoomScaleNormal="80" workbookViewId="0">
      <selection activeCell="A25" sqref="A25"/>
    </sheetView>
  </sheetViews>
  <sheetFormatPr defaultRowHeight="14.75" x14ac:dyDescent="0.75"/>
  <sheetData>
    <row r="1" spans="1:11" x14ac:dyDescent="0.75">
      <c r="A1" s="248" t="s">
        <v>372</v>
      </c>
      <c r="B1" s="248"/>
      <c r="C1" s="248"/>
      <c r="D1" s="248"/>
      <c r="J1" s="248" t="s">
        <v>375</v>
      </c>
      <c r="K1" s="248"/>
    </row>
    <row r="2" spans="1:11" x14ac:dyDescent="0.75">
      <c r="A2" s="15" t="s">
        <v>4</v>
      </c>
      <c r="B2" s="32" t="s">
        <v>64</v>
      </c>
      <c r="C2" s="32" t="s">
        <v>65</v>
      </c>
      <c r="D2" s="182" t="s">
        <v>371</v>
      </c>
      <c r="J2" s="182" t="s">
        <v>4</v>
      </c>
      <c r="K2" s="182" t="s">
        <v>194</v>
      </c>
    </row>
    <row r="3" spans="1:11" x14ac:dyDescent="0.75">
      <c r="A3" s="18" t="s">
        <v>364</v>
      </c>
      <c r="B3" s="11">
        <v>0.222</v>
      </c>
      <c r="C3" s="11">
        <v>7.0999999999999994E-2</v>
      </c>
      <c r="D3">
        <f>AVERAGE(B3:C3)</f>
        <v>0.14649999999999999</v>
      </c>
      <c r="J3" s="65" t="s">
        <v>150</v>
      </c>
      <c r="K3">
        <v>0</v>
      </c>
    </row>
    <row r="4" spans="1:11" x14ac:dyDescent="0.75">
      <c r="A4" s="18" t="s">
        <v>365</v>
      </c>
      <c r="B4" s="11">
        <v>0.67300000000000004</v>
      </c>
      <c r="C4" s="11">
        <v>0.28299999999999997</v>
      </c>
      <c r="D4">
        <f t="shared" ref="D4:D14" si="0">AVERAGE(B4:C4)</f>
        <v>0.47799999999999998</v>
      </c>
      <c r="J4" s="65" t="s">
        <v>151</v>
      </c>
      <c r="K4">
        <v>0</v>
      </c>
    </row>
    <row r="5" spans="1:11" x14ac:dyDescent="0.75">
      <c r="A5" s="18" t="s">
        <v>153</v>
      </c>
      <c r="B5" s="11">
        <v>3.794</v>
      </c>
      <c r="C5" s="11">
        <v>2.48</v>
      </c>
      <c r="D5">
        <f t="shared" si="0"/>
        <v>3.137</v>
      </c>
      <c r="J5" s="65" t="s">
        <v>152</v>
      </c>
      <c r="K5">
        <f>AVERAGE(D3:D4)</f>
        <v>0.31224999999999997</v>
      </c>
    </row>
    <row r="6" spans="1:11" x14ac:dyDescent="0.75">
      <c r="A6" s="18" t="s">
        <v>154</v>
      </c>
      <c r="B6" s="12">
        <v>5.8019999999999996</v>
      </c>
      <c r="C6" s="12">
        <v>2.4420000000000002</v>
      </c>
      <c r="D6">
        <f t="shared" si="0"/>
        <v>4.1219999999999999</v>
      </c>
      <c r="J6" s="65" t="s">
        <v>153</v>
      </c>
      <c r="K6">
        <v>3.137</v>
      </c>
    </row>
    <row r="7" spans="1:11" x14ac:dyDescent="0.75">
      <c r="A7" s="18" t="s">
        <v>155</v>
      </c>
      <c r="B7" s="12">
        <v>2.9569999999999999</v>
      </c>
      <c r="C7" s="12">
        <v>1.728</v>
      </c>
      <c r="D7">
        <f t="shared" si="0"/>
        <v>2.3424999999999998</v>
      </c>
      <c r="J7" s="65" t="s">
        <v>154</v>
      </c>
      <c r="K7">
        <v>4.1219999999999999</v>
      </c>
    </row>
    <row r="8" spans="1:11" x14ac:dyDescent="0.75">
      <c r="A8" s="18" t="s">
        <v>156</v>
      </c>
      <c r="B8" s="12">
        <v>2.113</v>
      </c>
      <c r="C8" s="12">
        <v>0.97099999999999997</v>
      </c>
      <c r="D8">
        <f t="shared" si="0"/>
        <v>1.542</v>
      </c>
      <c r="J8" s="65" t="s">
        <v>155</v>
      </c>
      <c r="K8">
        <v>2.3424999999999998</v>
      </c>
    </row>
    <row r="9" spans="1:11" x14ac:dyDescent="0.75">
      <c r="A9" s="18" t="s">
        <v>72</v>
      </c>
      <c r="B9" s="12">
        <v>1.323</v>
      </c>
      <c r="C9" s="12">
        <v>0.84199999999999997</v>
      </c>
      <c r="D9">
        <f t="shared" si="0"/>
        <v>1.0825</v>
      </c>
      <c r="J9" s="65" t="s">
        <v>156</v>
      </c>
      <c r="K9">
        <v>1.542</v>
      </c>
    </row>
    <row r="10" spans="1:11" x14ac:dyDescent="0.75">
      <c r="A10" s="18" t="s">
        <v>73</v>
      </c>
      <c r="B10" s="12">
        <v>1.323</v>
      </c>
      <c r="C10" s="12">
        <v>0.84199999999999997</v>
      </c>
      <c r="D10">
        <f t="shared" si="0"/>
        <v>1.0825</v>
      </c>
      <c r="J10" s="65" t="s">
        <v>72</v>
      </c>
      <c r="K10">
        <v>1.0825</v>
      </c>
    </row>
    <row r="11" spans="1:11" x14ac:dyDescent="0.75">
      <c r="A11" s="18" t="s">
        <v>74</v>
      </c>
      <c r="B11" s="12">
        <v>0.66200000000000003</v>
      </c>
      <c r="C11" s="12">
        <v>0.42099999999999999</v>
      </c>
      <c r="D11">
        <f t="shared" si="0"/>
        <v>0.54149999999999998</v>
      </c>
      <c r="J11" s="65" t="s">
        <v>73</v>
      </c>
      <c r="K11">
        <v>1.0825</v>
      </c>
    </row>
    <row r="12" spans="1:11" x14ac:dyDescent="0.75">
      <c r="A12" s="18" t="s">
        <v>75</v>
      </c>
      <c r="B12" s="12">
        <v>0.66200000000000003</v>
      </c>
      <c r="C12" s="12">
        <v>0.42099999999999999</v>
      </c>
      <c r="D12">
        <f t="shared" si="0"/>
        <v>0.54149999999999998</v>
      </c>
      <c r="J12" s="65" t="s">
        <v>74</v>
      </c>
      <c r="K12">
        <v>0.54149999999999998</v>
      </c>
    </row>
    <row r="13" spans="1:11" x14ac:dyDescent="0.75">
      <c r="A13" s="18" t="s">
        <v>366</v>
      </c>
      <c r="B13" s="12">
        <v>0.33100000000000002</v>
      </c>
      <c r="C13" s="12">
        <v>0.21099999999999999</v>
      </c>
      <c r="D13">
        <f t="shared" si="0"/>
        <v>0.27100000000000002</v>
      </c>
      <c r="J13" s="65" t="s">
        <v>75</v>
      </c>
      <c r="K13">
        <v>0.54149999999999998</v>
      </c>
    </row>
    <row r="14" spans="1:11" x14ac:dyDescent="0.75">
      <c r="A14" s="18" t="s">
        <v>367</v>
      </c>
      <c r="B14" s="12">
        <v>0.16600000000000001</v>
      </c>
      <c r="C14" s="12">
        <v>0.106</v>
      </c>
      <c r="D14">
        <f t="shared" si="0"/>
        <v>0.13600000000000001</v>
      </c>
      <c r="J14" s="65" t="s">
        <v>76</v>
      </c>
      <c r="K14">
        <v>0.27100000000000002</v>
      </c>
    </row>
    <row r="15" spans="1:11" x14ac:dyDescent="0.75">
      <c r="A15" s="18"/>
      <c r="B15" s="11"/>
      <c r="C15" s="11"/>
      <c r="J15" s="65" t="s">
        <v>77</v>
      </c>
      <c r="K15">
        <v>0.27100000000000002</v>
      </c>
    </row>
    <row r="16" spans="1:11" x14ac:dyDescent="0.75">
      <c r="A16" s="183" t="s">
        <v>374</v>
      </c>
      <c r="B16" s="11"/>
      <c r="C16" s="11"/>
      <c r="J16" s="65" t="s">
        <v>157</v>
      </c>
      <c r="K16">
        <v>0.13600000000000001</v>
      </c>
    </row>
    <row r="17" spans="1:11" x14ac:dyDescent="0.75">
      <c r="A17" s="180" t="s">
        <v>361</v>
      </c>
      <c r="B17" s="11"/>
      <c r="C17" s="11"/>
      <c r="J17" s="65" t="s">
        <v>158</v>
      </c>
      <c r="K17">
        <v>0.13600000000000001</v>
      </c>
    </row>
    <row r="18" spans="1:11" x14ac:dyDescent="0.75">
      <c r="B18" s="11"/>
      <c r="C18" s="11"/>
      <c r="J18" s="65" t="s">
        <v>159</v>
      </c>
      <c r="K18">
        <v>0</v>
      </c>
    </row>
    <row r="19" spans="1:11" x14ac:dyDescent="0.75">
      <c r="A19" s="182" t="s">
        <v>69</v>
      </c>
      <c r="B19" s="250" t="s">
        <v>368</v>
      </c>
      <c r="C19" s="250"/>
      <c r="J19" s="65" t="s">
        <v>160</v>
      </c>
      <c r="K19">
        <v>0</v>
      </c>
    </row>
    <row r="20" spans="1:11" x14ac:dyDescent="0.75">
      <c r="A20" t="s">
        <v>369</v>
      </c>
      <c r="B20">
        <v>0.6</v>
      </c>
      <c r="C20">
        <v>0.4</v>
      </c>
      <c r="J20" s="65" t="s">
        <v>161</v>
      </c>
      <c r="K20">
        <v>0</v>
      </c>
    </row>
    <row r="21" spans="1:11" x14ac:dyDescent="0.75">
      <c r="A21" t="s">
        <v>370</v>
      </c>
      <c r="B21">
        <v>0.4</v>
      </c>
      <c r="C21">
        <v>0.6</v>
      </c>
      <c r="J21" s="65" t="s">
        <v>162</v>
      </c>
      <c r="K21">
        <v>0</v>
      </c>
    </row>
    <row r="22" spans="1:11" x14ac:dyDescent="0.75">
      <c r="J22" s="65" t="s">
        <v>314</v>
      </c>
      <c r="K22">
        <v>0</v>
      </c>
    </row>
    <row r="23" spans="1:11" x14ac:dyDescent="0.75">
      <c r="A23" s="180" t="s">
        <v>362</v>
      </c>
      <c r="J23" s="65" t="s">
        <v>373</v>
      </c>
      <c r="K23">
        <v>0</v>
      </c>
    </row>
    <row r="24" spans="1:11" x14ac:dyDescent="0.75">
      <c r="A24" s="180" t="s">
        <v>363</v>
      </c>
    </row>
    <row r="25" spans="1:11" x14ac:dyDescent="0.75">
      <c r="A25" s="180" t="s">
        <v>361</v>
      </c>
    </row>
  </sheetData>
  <mergeCells count="3">
    <mergeCell ref="A1:D1"/>
    <mergeCell ref="J1:K1"/>
    <mergeCell ref="B19:C19"/>
  </mergeCells>
  <conditionalFormatting sqref="B15:C18">
    <cfRule type="colorScale" priority="9">
      <colorScale>
        <cfvo type="min"/>
        <cfvo type="max"/>
        <color rgb="FFCCFFFF"/>
        <color rgb="FF002060"/>
      </colorScale>
    </cfRule>
  </conditionalFormatting>
  <pageMargins left="0.7" right="0.7" top="0.75" bottom="0.75" header="0.3" footer="0.3"/>
  <pageSetup paperSize="9" orientation="portrait" r:id="rId1"/>
  <ignoredErrors>
    <ignoredError sqref="J5" twoDigitTextYear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F9BBD-0970-4422-B085-23C15AA08CA1}">
  <dimension ref="A1:DH89"/>
  <sheetViews>
    <sheetView zoomScale="70" zoomScaleNormal="70" workbookViewId="0">
      <selection activeCell="L25" sqref="L25"/>
    </sheetView>
  </sheetViews>
  <sheetFormatPr defaultRowHeight="14.75" x14ac:dyDescent="0.75"/>
  <sheetData>
    <row r="1" spans="1:112" x14ac:dyDescent="0.75">
      <c r="A1" s="91"/>
      <c r="B1" s="91"/>
      <c r="C1" s="91"/>
      <c r="D1" s="92"/>
      <c r="E1" s="91"/>
      <c r="F1" s="91"/>
      <c r="G1" s="91"/>
      <c r="H1" s="91"/>
      <c r="I1" s="91"/>
      <c r="J1" s="91"/>
      <c r="K1" s="91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3"/>
      <c r="BL1" s="93"/>
      <c r="BM1" s="93"/>
      <c r="BN1" s="93"/>
      <c r="BO1" s="93"/>
      <c r="BP1" s="93"/>
      <c r="BQ1" s="93"/>
      <c r="BR1" s="93"/>
      <c r="BS1" s="93"/>
      <c r="BT1" s="93"/>
      <c r="BU1" s="93"/>
      <c r="BV1" s="93"/>
      <c r="BW1" s="93"/>
      <c r="BX1" s="93"/>
      <c r="BY1" s="93"/>
      <c r="BZ1" s="93"/>
      <c r="CA1" s="93"/>
      <c r="CB1" s="93"/>
      <c r="CC1" s="93"/>
      <c r="CD1" s="93"/>
      <c r="CE1" s="93"/>
      <c r="CF1" s="93"/>
      <c r="CG1" s="93"/>
      <c r="CH1" s="93"/>
      <c r="CI1" s="93"/>
      <c r="CJ1" s="93"/>
      <c r="CK1" s="93"/>
      <c r="CL1" s="93"/>
      <c r="CM1" s="93"/>
      <c r="CN1" s="93"/>
      <c r="CO1" s="93"/>
      <c r="CP1" s="93"/>
      <c r="CQ1" s="93"/>
      <c r="CR1" s="93"/>
      <c r="CS1" s="93"/>
      <c r="CT1" s="93"/>
      <c r="CU1" s="93"/>
      <c r="CV1" s="93"/>
      <c r="CW1" s="93"/>
      <c r="CX1" s="93"/>
      <c r="CY1" s="93"/>
      <c r="CZ1" s="93"/>
      <c r="DA1" s="93"/>
      <c r="DB1" s="93"/>
      <c r="DC1" s="93"/>
      <c r="DD1" s="93"/>
      <c r="DE1" s="93"/>
      <c r="DF1" s="93"/>
      <c r="DG1" s="93"/>
      <c r="DH1" s="93"/>
    </row>
    <row r="2" spans="1:112" x14ac:dyDescent="0.75">
      <c r="A2" s="91"/>
      <c r="B2" s="91"/>
      <c r="C2" s="91"/>
      <c r="D2" s="92"/>
      <c r="E2" s="91"/>
      <c r="F2" s="91"/>
      <c r="G2" s="91"/>
      <c r="H2" s="91"/>
      <c r="I2" s="91"/>
      <c r="J2" s="91"/>
      <c r="K2" s="91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3"/>
      <c r="BN2" s="93"/>
      <c r="BO2" s="93"/>
      <c r="BP2" s="93"/>
      <c r="BQ2" s="93"/>
      <c r="BR2" s="93"/>
      <c r="BS2" s="93"/>
      <c r="BT2" s="93"/>
      <c r="BU2" s="93"/>
      <c r="BV2" s="93"/>
      <c r="BW2" s="93"/>
      <c r="BX2" s="93"/>
      <c r="BY2" s="93"/>
      <c r="BZ2" s="93"/>
      <c r="CA2" s="93"/>
      <c r="CB2" s="93"/>
      <c r="CC2" s="93"/>
      <c r="CD2" s="93"/>
      <c r="CE2" s="93"/>
      <c r="CF2" s="93"/>
      <c r="CG2" s="93"/>
      <c r="CH2" s="93"/>
      <c r="CI2" s="93"/>
      <c r="CJ2" s="93"/>
      <c r="CK2" s="93"/>
      <c r="CL2" s="93"/>
      <c r="CM2" s="93"/>
      <c r="CN2" s="93"/>
      <c r="CO2" s="93"/>
      <c r="CP2" s="93"/>
      <c r="CQ2" s="93"/>
      <c r="CR2" s="93"/>
      <c r="CS2" s="93"/>
      <c r="CT2" s="93"/>
      <c r="CU2" s="93"/>
      <c r="CV2" s="93"/>
      <c r="CW2" s="93"/>
      <c r="CX2" s="93"/>
      <c r="CY2" s="93"/>
      <c r="CZ2" s="93"/>
      <c r="DA2" s="93"/>
      <c r="DB2" s="93"/>
      <c r="DC2" s="93"/>
      <c r="DD2" s="93"/>
      <c r="DE2" s="93"/>
      <c r="DF2" s="93"/>
      <c r="DG2" s="93"/>
      <c r="DH2" s="93"/>
    </row>
    <row r="3" spans="1:112" x14ac:dyDescent="0.75">
      <c r="A3" s="91"/>
      <c r="B3" s="91"/>
      <c r="C3" s="91"/>
      <c r="D3" s="92"/>
      <c r="E3" s="91"/>
      <c r="F3" s="91"/>
      <c r="G3" s="91"/>
      <c r="H3" s="91"/>
      <c r="I3" s="91"/>
      <c r="J3" s="91"/>
      <c r="K3" s="91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93"/>
      <c r="BO3" s="93"/>
      <c r="BP3" s="93"/>
      <c r="BQ3" s="93"/>
      <c r="BR3" s="93"/>
      <c r="BS3" s="93"/>
      <c r="BT3" s="93"/>
      <c r="BU3" s="93"/>
      <c r="BV3" s="93"/>
      <c r="BW3" s="93"/>
      <c r="BX3" s="93"/>
      <c r="BY3" s="93"/>
      <c r="BZ3" s="93"/>
      <c r="CA3" s="93"/>
      <c r="CB3" s="93"/>
      <c r="CC3" s="93"/>
      <c r="CD3" s="93"/>
      <c r="CE3" s="93"/>
      <c r="CF3" s="93"/>
      <c r="CG3" s="93"/>
      <c r="CH3" s="93"/>
      <c r="CI3" s="93"/>
      <c r="CJ3" s="93"/>
      <c r="CK3" s="93"/>
      <c r="CL3" s="93"/>
      <c r="CM3" s="93"/>
      <c r="CN3" s="93"/>
      <c r="CO3" s="93"/>
      <c r="CP3" s="93"/>
      <c r="CQ3" s="93"/>
      <c r="CR3" s="93"/>
      <c r="CS3" s="93"/>
      <c r="CT3" s="93"/>
      <c r="CU3" s="93"/>
      <c r="CV3" s="93"/>
      <c r="CW3" s="93"/>
      <c r="CX3" s="93"/>
      <c r="CY3" s="93"/>
      <c r="CZ3" s="93"/>
      <c r="DA3" s="93"/>
      <c r="DB3" s="93"/>
      <c r="DC3" s="93"/>
      <c r="DD3" s="93"/>
      <c r="DE3" s="93"/>
      <c r="DF3" s="93"/>
      <c r="DG3" s="93"/>
      <c r="DH3" s="93"/>
    </row>
    <row r="4" spans="1:112" x14ac:dyDescent="0.75">
      <c r="A4" s="91"/>
      <c r="B4" s="91"/>
      <c r="C4" s="91"/>
      <c r="D4" s="92"/>
      <c r="E4" s="91"/>
      <c r="F4" s="91"/>
      <c r="G4" s="91"/>
      <c r="H4" s="91"/>
      <c r="I4" s="91"/>
      <c r="J4" s="91"/>
      <c r="K4" s="91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93"/>
      <c r="BL4" s="93"/>
      <c r="BM4" s="93"/>
      <c r="BN4" s="93"/>
      <c r="BO4" s="93"/>
      <c r="BP4" s="93"/>
      <c r="BQ4" s="93"/>
      <c r="BR4" s="93"/>
      <c r="BS4" s="93"/>
      <c r="BT4" s="93"/>
      <c r="BU4" s="93"/>
      <c r="BV4" s="93"/>
      <c r="BW4" s="93"/>
      <c r="BX4" s="93"/>
      <c r="BY4" s="93"/>
      <c r="BZ4" s="93"/>
      <c r="CA4" s="93"/>
      <c r="CB4" s="93"/>
      <c r="CC4" s="93"/>
      <c r="CD4" s="93"/>
      <c r="CE4" s="93"/>
      <c r="CF4" s="93"/>
      <c r="CG4" s="93"/>
      <c r="CH4" s="93"/>
      <c r="CI4" s="93"/>
      <c r="CJ4" s="93"/>
      <c r="CK4" s="93"/>
      <c r="CL4" s="93"/>
      <c r="CM4" s="93"/>
      <c r="CN4" s="93"/>
      <c r="CO4" s="93"/>
      <c r="CP4" s="93"/>
      <c r="CQ4" s="93"/>
      <c r="CR4" s="93"/>
      <c r="CS4" s="93"/>
      <c r="CT4" s="93"/>
      <c r="CU4" s="93"/>
      <c r="CV4" s="93"/>
      <c r="CW4" s="93"/>
      <c r="CX4" s="93"/>
      <c r="CY4" s="93"/>
      <c r="CZ4" s="93"/>
      <c r="DA4" s="93"/>
      <c r="DB4" s="93"/>
      <c r="DC4" s="93"/>
      <c r="DD4" s="93"/>
      <c r="DE4" s="93"/>
      <c r="DF4" s="93"/>
      <c r="DG4" s="93"/>
      <c r="DH4" s="93"/>
    </row>
    <row r="5" spans="1:112" ht="15.75" x14ac:dyDescent="0.75">
      <c r="A5" s="91"/>
      <c r="B5" s="91"/>
      <c r="C5" s="91"/>
      <c r="D5" s="92"/>
      <c r="E5" s="94" t="s">
        <v>198</v>
      </c>
      <c r="F5" s="94"/>
      <c r="G5" s="94"/>
      <c r="H5" s="94"/>
      <c r="I5" s="94"/>
      <c r="J5" s="94"/>
      <c r="K5" s="94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93"/>
      <c r="BT5" s="93"/>
      <c r="BU5" s="93"/>
      <c r="BV5" s="93"/>
      <c r="BW5" s="93"/>
      <c r="BX5" s="93"/>
      <c r="BY5" s="93"/>
      <c r="BZ5" s="93"/>
      <c r="CA5" s="93"/>
      <c r="CB5" s="93"/>
      <c r="CC5" s="93"/>
      <c r="CD5" s="93"/>
      <c r="CE5" s="93"/>
      <c r="CF5" s="93"/>
      <c r="CG5" s="93"/>
      <c r="CH5" s="93"/>
      <c r="CI5" s="93"/>
      <c r="CJ5" s="93"/>
      <c r="CK5" s="93"/>
      <c r="CL5" s="93"/>
      <c r="CM5" s="93"/>
      <c r="CN5" s="93"/>
      <c r="CO5" s="93"/>
      <c r="CP5" s="93"/>
      <c r="CQ5" s="93"/>
      <c r="CR5" s="93"/>
      <c r="CS5" s="93"/>
      <c r="CT5" s="93"/>
      <c r="CU5" s="93"/>
      <c r="CV5" s="93"/>
      <c r="CW5" s="93"/>
      <c r="CX5" s="93"/>
      <c r="CY5" s="93"/>
      <c r="CZ5" s="93"/>
      <c r="DA5" s="93"/>
      <c r="DB5" s="93"/>
      <c r="DC5" s="93"/>
      <c r="DD5" s="93"/>
      <c r="DE5" s="93"/>
      <c r="DF5" s="93"/>
      <c r="DG5" s="93"/>
      <c r="DH5" s="93"/>
    </row>
    <row r="6" spans="1:112" x14ac:dyDescent="0.75">
      <c r="A6" s="91"/>
      <c r="B6" s="91"/>
      <c r="C6" s="91"/>
      <c r="D6" s="92"/>
      <c r="E6" s="95" t="s">
        <v>199</v>
      </c>
      <c r="F6" s="95"/>
      <c r="G6" s="95"/>
      <c r="H6" s="95"/>
      <c r="I6" s="95"/>
      <c r="J6" s="95"/>
      <c r="K6" s="95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A6" s="93"/>
      <c r="BB6" s="93"/>
      <c r="BC6" s="93"/>
      <c r="BD6" s="93"/>
      <c r="BE6" s="93"/>
      <c r="BF6" s="93"/>
      <c r="BG6" s="93"/>
      <c r="BH6" s="93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93"/>
      <c r="BT6" s="93"/>
      <c r="BU6" s="93"/>
      <c r="BV6" s="93"/>
      <c r="BW6" s="93"/>
      <c r="BX6" s="93"/>
      <c r="BY6" s="93"/>
      <c r="BZ6" s="93"/>
      <c r="CA6" s="93"/>
      <c r="CB6" s="93"/>
      <c r="CC6" s="93"/>
      <c r="CD6" s="93"/>
      <c r="CE6" s="93"/>
      <c r="CF6" s="93"/>
      <c r="CG6" s="93"/>
      <c r="CH6" s="93"/>
      <c r="CI6" s="93"/>
      <c r="CJ6" s="93"/>
      <c r="CK6" s="93"/>
      <c r="CL6" s="93"/>
      <c r="CM6" s="93"/>
      <c r="CN6" s="93"/>
      <c r="CO6" s="93"/>
      <c r="CP6" s="93"/>
      <c r="CQ6" s="93"/>
      <c r="CR6" s="93"/>
      <c r="CS6" s="93"/>
      <c r="CT6" s="93"/>
      <c r="CU6" s="93"/>
      <c r="CV6" s="93"/>
      <c r="CW6" s="93"/>
      <c r="CX6" s="93"/>
      <c r="CY6" s="93"/>
      <c r="CZ6" s="93"/>
      <c r="DA6" s="93"/>
      <c r="DB6" s="93"/>
      <c r="DC6" s="93"/>
      <c r="DD6" s="93"/>
      <c r="DE6" s="93"/>
      <c r="DF6" s="93"/>
      <c r="DG6" s="93"/>
      <c r="DH6" s="93"/>
    </row>
    <row r="7" spans="1:112" x14ac:dyDescent="0.75">
      <c r="A7" s="91"/>
      <c r="B7" s="91"/>
      <c r="C7" s="91"/>
      <c r="D7" s="92"/>
      <c r="E7" s="95" t="s">
        <v>200</v>
      </c>
      <c r="F7" s="95"/>
      <c r="G7" s="95"/>
      <c r="H7" s="95"/>
      <c r="I7" s="95"/>
      <c r="J7" s="95"/>
      <c r="K7" s="95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3"/>
      <c r="CO7" s="93"/>
      <c r="CP7" s="93"/>
      <c r="CQ7" s="93"/>
      <c r="CR7" s="93"/>
      <c r="CS7" s="93"/>
      <c r="CT7" s="93"/>
      <c r="CU7" s="93"/>
      <c r="CV7" s="93"/>
      <c r="CW7" s="93"/>
      <c r="CX7" s="93"/>
      <c r="CY7" s="93"/>
      <c r="CZ7" s="93"/>
      <c r="DA7" s="93"/>
      <c r="DB7" s="93"/>
      <c r="DC7" s="93"/>
      <c r="DD7" s="93"/>
      <c r="DE7" s="93"/>
      <c r="DF7" s="93"/>
      <c r="DG7" s="93"/>
      <c r="DH7" s="93"/>
    </row>
    <row r="8" spans="1:112" x14ac:dyDescent="0.75">
      <c r="A8" s="91"/>
      <c r="B8" s="91"/>
      <c r="C8" s="91"/>
      <c r="D8" s="92"/>
      <c r="E8" s="91"/>
      <c r="F8" s="91"/>
      <c r="G8" s="91"/>
      <c r="H8" s="91"/>
      <c r="I8" s="91"/>
      <c r="J8" s="91"/>
      <c r="K8" s="91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3"/>
      <c r="CG8" s="93"/>
      <c r="CH8" s="93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3"/>
      <c r="CW8" s="93"/>
      <c r="CX8" s="93"/>
      <c r="CY8" s="93"/>
      <c r="CZ8" s="93"/>
      <c r="DA8" s="93"/>
      <c r="DB8" s="93"/>
      <c r="DC8" s="93"/>
      <c r="DD8" s="93"/>
      <c r="DE8" s="93"/>
      <c r="DF8" s="93"/>
      <c r="DG8" s="93"/>
      <c r="DH8" s="93"/>
    </row>
    <row r="9" spans="1:112" x14ac:dyDescent="0.75">
      <c r="A9" s="91"/>
      <c r="B9" s="91"/>
      <c r="C9" s="91"/>
      <c r="D9" s="92"/>
      <c r="E9" s="96" t="s">
        <v>201</v>
      </c>
      <c r="F9" s="96"/>
      <c r="G9" s="96"/>
      <c r="H9" s="96"/>
      <c r="I9" s="96"/>
      <c r="J9" s="96"/>
      <c r="K9" s="96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93"/>
      <c r="BW9" s="93"/>
      <c r="BX9" s="93"/>
      <c r="BY9" s="93"/>
      <c r="BZ9" s="93"/>
      <c r="CA9" s="93"/>
      <c r="CB9" s="93"/>
      <c r="CC9" s="93"/>
      <c r="CD9" s="93"/>
      <c r="CE9" s="93"/>
      <c r="CF9" s="93"/>
      <c r="CG9" s="93"/>
      <c r="CH9" s="93"/>
      <c r="CI9" s="93"/>
      <c r="CJ9" s="93"/>
      <c r="CK9" s="93"/>
      <c r="CL9" s="93"/>
      <c r="CM9" s="93"/>
      <c r="CN9" s="93"/>
      <c r="CO9" s="93"/>
      <c r="CP9" s="93"/>
      <c r="CQ9" s="93"/>
      <c r="CR9" s="93"/>
      <c r="CS9" s="93"/>
      <c r="CT9" s="93"/>
      <c r="CU9" s="93"/>
      <c r="CV9" s="93"/>
      <c r="CW9" s="93"/>
      <c r="CX9" s="93"/>
      <c r="CY9" s="93"/>
      <c r="CZ9" s="93"/>
      <c r="DA9" s="93"/>
      <c r="DB9" s="93"/>
      <c r="DC9" s="93"/>
      <c r="DD9" s="93"/>
      <c r="DE9" s="93"/>
      <c r="DF9" s="93"/>
      <c r="DG9" s="93"/>
      <c r="DH9" s="93"/>
    </row>
    <row r="10" spans="1:112" x14ac:dyDescent="0.75">
      <c r="A10" s="91"/>
      <c r="B10" s="91"/>
      <c r="C10" s="91"/>
      <c r="D10" s="92"/>
      <c r="E10" s="95" t="s">
        <v>202</v>
      </c>
      <c r="F10" s="95"/>
      <c r="G10" s="95"/>
      <c r="H10" s="95"/>
      <c r="I10" s="95"/>
      <c r="J10" s="95"/>
      <c r="K10" s="95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93"/>
      <c r="BT10" s="93"/>
      <c r="BU10" s="93"/>
      <c r="BV10" s="93"/>
      <c r="BW10" s="93"/>
      <c r="BX10" s="93"/>
      <c r="BY10" s="93"/>
      <c r="BZ10" s="93"/>
      <c r="CA10" s="93"/>
      <c r="CB10" s="93"/>
      <c r="CC10" s="93"/>
      <c r="CD10" s="93"/>
      <c r="CE10" s="93"/>
      <c r="CF10" s="93"/>
      <c r="CG10" s="93"/>
      <c r="CH10" s="93"/>
      <c r="CI10" s="93"/>
      <c r="CJ10" s="93"/>
      <c r="CK10" s="93"/>
      <c r="CL10" s="93"/>
      <c r="CM10" s="93"/>
      <c r="CN10" s="93"/>
      <c r="CO10" s="93"/>
      <c r="CP10" s="93"/>
      <c r="CQ10" s="93"/>
      <c r="CR10" s="93"/>
      <c r="CS10" s="93"/>
      <c r="CT10" s="93"/>
      <c r="CU10" s="93"/>
      <c r="CV10" s="93"/>
      <c r="CW10" s="93"/>
      <c r="CX10" s="93"/>
      <c r="CY10" s="93"/>
      <c r="CZ10" s="93"/>
      <c r="DA10" s="93"/>
      <c r="DB10" s="93"/>
      <c r="DC10" s="93"/>
      <c r="DD10" s="93"/>
      <c r="DE10" s="93"/>
      <c r="DF10" s="93"/>
      <c r="DG10" s="93"/>
      <c r="DH10" s="93"/>
    </row>
    <row r="11" spans="1:112" x14ac:dyDescent="0.75">
      <c r="A11" s="92"/>
      <c r="B11" s="91"/>
      <c r="C11" s="91"/>
      <c r="D11" s="92"/>
      <c r="E11" s="92" t="s">
        <v>203</v>
      </c>
      <c r="F11" s="92"/>
      <c r="G11" s="92"/>
      <c r="H11" s="92"/>
      <c r="I11" s="92"/>
      <c r="J11" s="92"/>
      <c r="K11" s="92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93"/>
      <c r="BW11" s="93"/>
      <c r="BX11" s="93"/>
      <c r="BY11" s="93"/>
      <c r="BZ11" s="93"/>
      <c r="CA11" s="93"/>
      <c r="CB11" s="93"/>
      <c r="CC11" s="93"/>
      <c r="CD11" s="93"/>
      <c r="CE11" s="93"/>
      <c r="CF11" s="93"/>
      <c r="CG11" s="93"/>
      <c r="CH11" s="93"/>
      <c r="CI11" s="93"/>
      <c r="CJ11" s="93"/>
      <c r="CK11" s="93"/>
      <c r="CL11" s="93"/>
      <c r="CM11" s="93"/>
      <c r="CN11" s="93"/>
      <c r="CO11" s="93"/>
      <c r="CP11" s="93"/>
      <c r="CQ11" s="93"/>
      <c r="CR11" s="93"/>
      <c r="CS11" s="93"/>
      <c r="CT11" s="93"/>
      <c r="CU11" s="93"/>
      <c r="CV11" s="93"/>
      <c r="CW11" s="93"/>
      <c r="CX11" s="93"/>
      <c r="CY11" s="93"/>
      <c r="CZ11" s="93"/>
      <c r="DA11" s="93"/>
      <c r="DB11" s="93"/>
      <c r="DC11" s="93"/>
      <c r="DD11" s="93"/>
      <c r="DE11" s="93"/>
      <c r="DF11" s="93"/>
      <c r="DG11" s="93"/>
      <c r="DH11" s="93"/>
    </row>
    <row r="12" spans="1:112" x14ac:dyDescent="0.75">
      <c r="A12" s="91"/>
      <c r="B12" s="91"/>
      <c r="C12" s="91"/>
      <c r="D12" s="92"/>
      <c r="E12" s="97" t="s">
        <v>204</v>
      </c>
      <c r="F12" s="97"/>
      <c r="G12" s="97"/>
      <c r="H12" s="97"/>
      <c r="I12" s="97"/>
      <c r="J12" s="97"/>
      <c r="K12" s="97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93"/>
      <c r="BW12" s="93"/>
      <c r="BX12" s="93"/>
      <c r="BY12" s="93"/>
      <c r="BZ12" s="93"/>
      <c r="CA12" s="93"/>
      <c r="CB12" s="93"/>
      <c r="CC12" s="93"/>
      <c r="CD12" s="93"/>
      <c r="CE12" s="93"/>
      <c r="CF12" s="93"/>
      <c r="CG12" s="93"/>
      <c r="CH12" s="93"/>
      <c r="CI12" s="93"/>
      <c r="CJ12" s="93"/>
      <c r="CK12" s="93"/>
      <c r="CL12" s="93"/>
      <c r="CM12" s="93"/>
      <c r="CN12" s="93"/>
      <c r="CO12" s="93"/>
      <c r="CP12" s="93"/>
      <c r="CQ12" s="93"/>
      <c r="CR12" s="93"/>
      <c r="CS12" s="93"/>
      <c r="CT12" s="93"/>
      <c r="CU12" s="93"/>
      <c r="CV12" s="93"/>
      <c r="CW12" s="93"/>
      <c r="CX12" s="93"/>
      <c r="CY12" s="93"/>
      <c r="CZ12" s="93"/>
      <c r="DA12" s="93"/>
      <c r="DB12" s="93"/>
      <c r="DC12" s="93"/>
      <c r="DD12" s="93"/>
      <c r="DE12" s="93"/>
      <c r="DF12" s="93"/>
      <c r="DG12" s="93"/>
      <c r="DH12" s="93"/>
    </row>
    <row r="13" spans="1:112" x14ac:dyDescent="0.75">
      <c r="A13" s="91"/>
      <c r="B13" s="91"/>
      <c r="C13" s="91"/>
      <c r="D13" s="92"/>
      <c r="E13" s="98" t="s">
        <v>205</v>
      </c>
      <c r="F13" s="98"/>
      <c r="G13" s="98"/>
      <c r="H13" s="98"/>
      <c r="I13" s="98"/>
      <c r="J13" s="98"/>
      <c r="K13" s="98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  <c r="BW13" s="93"/>
      <c r="BX13" s="93"/>
      <c r="BY13" s="93"/>
      <c r="BZ13" s="93"/>
      <c r="CA13" s="93"/>
      <c r="CB13" s="93"/>
      <c r="CC13" s="93"/>
      <c r="CD13" s="93"/>
      <c r="CE13" s="93"/>
      <c r="CF13" s="93"/>
      <c r="CG13" s="93"/>
      <c r="CH13" s="93"/>
      <c r="CI13" s="93"/>
      <c r="CJ13" s="93"/>
      <c r="CK13" s="93"/>
      <c r="CL13" s="93"/>
      <c r="CM13" s="93"/>
      <c r="CN13" s="93"/>
      <c r="CO13" s="93"/>
      <c r="CP13" s="93"/>
      <c r="CQ13" s="93"/>
      <c r="CR13" s="93"/>
      <c r="CS13" s="93"/>
      <c r="CT13" s="93"/>
      <c r="CU13" s="93"/>
      <c r="CV13" s="93"/>
      <c r="CW13" s="93"/>
      <c r="CX13" s="93"/>
      <c r="CY13" s="93"/>
      <c r="CZ13" s="93"/>
      <c r="DA13" s="93"/>
      <c r="DB13" s="93"/>
      <c r="DC13" s="93"/>
      <c r="DD13" s="93"/>
      <c r="DE13" s="93"/>
      <c r="DF13" s="93"/>
      <c r="DG13" s="93"/>
      <c r="DH13" s="93"/>
    </row>
    <row r="14" spans="1:112" x14ac:dyDescent="0.75">
      <c r="A14" s="91"/>
      <c r="B14" s="91"/>
      <c r="C14" s="91"/>
      <c r="D14" s="92"/>
      <c r="E14" s="99" t="s">
        <v>206</v>
      </c>
      <c r="F14" s="99"/>
      <c r="G14" s="99"/>
      <c r="H14" s="99"/>
      <c r="I14" s="99"/>
      <c r="J14" s="99"/>
      <c r="K14" s="99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93"/>
      <c r="BW14" s="93"/>
      <c r="BX14" s="93"/>
      <c r="BY14" s="93"/>
      <c r="BZ14" s="93"/>
      <c r="CA14" s="93"/>
      <c r="CB14" s="93"/>
      <c r="CC14" s="93"/>
      <c r="CD14" s="93"/>
      <c r="CE14" s="93"/>
      <c r="CF14" s="93"/>
      <c r="CG14" s="93"/>
      <c r="CH14" s="93"/>
      <c r="CI14" s="93"/>
      <c r="CJ14" s="93"/>
      <c r="CK14" s="93"/>
      <c r="CL14" s="93"/>
      <c r="CM14" s="93"/>
      <c r="CN14" s="93"/>
      <c r="CO14" s="93"/>
      <c r="CP14" s="93"/>
      <c r="CQ14" s="93"/>
      <c r="CR14" s="93"/>
      <c r="CS14" s="93"/>
      <c r="CT14" s="93"/>
      <c r="CU14" s="93"/>
      <c r="CV14" s="93"/>
      <c r="CW14" s="93"/>
      <c r="CX14" s="93"/>
      <c r="CY14" s="93"/>
      <c r="CZ14" s="93"/>
      <c r="DA14" s="93"/>
      <c r="DB14" s="93"/>
      <c r="DC14" s="93"/>
      <c r="DD14" s="93"/>
      <c r="DE14" s="93"/>
      <c r="DF14" s="93"/>
      <c r="DG14" s="93"/>
      <c r="DH14" s="93"/>
    </row>
    <row r="15" spans="1:112" x14ac:dyDescent="0.75">
      <c r="A15" s="91"/>
      <c r="B15" s="91"/>
      <c r="C15" s="91"/>
      <c r="D15" s="92"/>
      <c r="E15" s="91"/>
      <c r="F15" s="91"/>
      <c r="G15" s="91"/>
      <c r="H15" s="91"/>
      <c r="I15" s="91"/>
      <c r="J15" s="91"/>
      <c r="K15" s="91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  <c r="BW15" s="93"/>
      <c r="BX15" s="93"/>
      <c r="BY15" s="93"/>
      <c r="BZ15" s="93"/>
      <c r="CA15" s="93"/>
      <c r="CB15" s="93"/>
      <c r="CC15" s="93"/>
      <c r="CD15" s="93"/>
      <c r="CE15" s="93"/>
      <c r="CF15" s="93"/>
      <c r="CG15" s="93"/>
      <c r="CH15" s="93"/>
      <c r="CI15" s="93"/>
      <c r="CJ15" s="93"/>
      <c r="CK15" s="93"/>
      <c r="CL15" s="93"/>
      <c r="CM15" s="93"/>
      <c r="CN15" s="93"/>
      <c r="CO15" s="93"/>
      <c r="CP15" s="93"/>
      <c r="CQ15" s="93"/>
      <c r="CR15" s="93"/>
      <c r="CS15" s="93"/>
      <c r="CT15" s="93"/>
      <c r="CU15" s="93"/>
      <c r="CV15" s="93"/>
      <c r="CW15" s="93"/>
      <c r="CX15" s="93"/>
      <c r="CY15" s="93"/>
      <c r="CZ15" s="93"/>
      <c r="DA15" s="93"/>
      <c r="DB15" s="93"/>
      <c r="DC15" s="93"/>
      <c r="DD15" s="93"/>
      <c r="DE15" s="93"/>
      <c r="DF15" s="93"/>
      <c r="DG15" s="93"/>
      <c r="DH15" s="93"/>
    </row>
    <row r="16" spans="1:112" x14ac:dyDescent="0.75">
      <c r="A16" s="69"/>
      <c r="B16" s="69"/>
      <c r="C16" s="69"/>
      <c r="D16" s="69"/>
      <c r="E16" s="100"/>
      <c r="F16" s="101"/>
      <c r="G16" s="101"/>
      <c r="H16" s="101"/>
      <c r="I16" s="102"/>
      <c r="J16" s="100"/>
      <c r="K16" s="69"/>
      <c r="L16" s="103" t="s">
        <v>207</v>
      </c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04"/>
      <c r="BW16" s="104"/>
      <c r="BX16" s="104"/>
      <c r="BY16" s="104"/>
      <c r="BZ16" s="104"/>
      <c r="CA16" s="104"/>
      <c r="CB16" s="104"/>
      <c r="CC16" s="104"/>
      <c r="CD16" s="104"/>
      <c r="CE16" s="104"/>
      <c r="CF16" s="104"/>
      <c r="CG16" s="104"/>
      <c r="CH16" s="104"/>
      <c r="CI16" s="104"/>
      <c r="CJ16" s="104"/>
      <c r="CK16" s="104"/>
      <c r="CL16" s="104"/>
      <c r="CM16" s="104"/>
      <c r="CN16" s="104"/>
      <c r="CO16" s="104"/>
      <c r="CP16" s="104"/>
      <c r="CQ16" s="104"/>
      <c r="CR16" s="104"/>
      <c r="CS16" s="104"/>
      <c r="CT16" s="104"/>
      <c r="CU16" s="104"/>
      <c r="CV16" s="104"/>
      <c r="CW16" s="104"/>
      <c r="CX16" s="104"/>
      <c r="CY16" s="104"/>
      <c r="CZ16" s="104"/>
      <c r="DA16" s="104"/>
      <c r="DB16" s="104"/>
      <c r="DC16" s="104"/>
      <c r="DD16" s="104"/>
      <c r="DE16" s="104"/>
      <c r="DF16" s="104"/>
      <c r="DG16" s="104"/>
      <c r="DH16" s="105"/>
    </row>
    <row r="17" spans="1:112" ht="36" x14ac:dyDescent="0.75">
      <c r="A17" s="106" t="s">
        <v>208</v>
      </c>
      <c r="B17" s="106" t="s">
        <v>209</v>
      </c>
      <c r="C17" s="107" t="s">
        <v>149</v>
      </c>
      <c r="D17" s="107" t="s">
        <v>134</v>
      </c>
      <c r="E17" s="70" t="s">
        <v>210</v>
      </c>
      <c r="F17" s="108" t="s">
        <v>211</v>
      </c>
      <c r="G17" s="108" t="s">
        <v>212</v>
      </c>
      <c r="H17" s="108" t="s">
        <v>213</v>
      </c>
      <c r="I17" s="109" t="s">
        <v>214</v>
      </c>
      <c r="J17" s="70" t="s">
        <v>215</v>
      </c>
      <c r="K17" s="70" t="s">
        <v>34</v>
      </c>
      <c r="L17" s="110">
        <v>0</v>
      </c>
      <c r="M17" s="110">
        <v>1</v>
      </c>
      <c r="N17" s="110">
        <v>2</v>
      </c>
      <c r="O17" s="110">
        <v>3</v>
      </c>
      <c r="P17" s="110">
        <v>4</v>
      </c>
      <c r="Q17" s="110">
        <v>5</v>
      </c>
      <c r="R17" s="110">
        <v>6</v>
      </c>
      <c r="S17" s="110">
        <v>7</v>
      </c>
      <c r="T17" s="110">
        <v>8</v>
      </c>
      <c r="U17" s="110">
        <v>9</v>
      </c>
      <c r="V17" s="110">
        <v>10</v>
      </c>
      <c r="W17" s="110">
        <v>11</v>
      </c>
      <c r="X17" s="110">
        <v>12</v>
      </c>
      <c r="Y17" s="110">
        <v>13</v>
      </c>
      <c r="Z17" s="110">
        <v>14</v>
      </c>
      <c r="AA17" s="110">
        <v>15</v>
      </c>
      <c r="AB17" s="110">
        <v>16</v>
      </c>
      <c r="AC17" s="110">
        <v>17</v>
      </c>
      <c r="AD17" s="110">
        <v>18</v>
      </c>
      <c r="AE17" s="110">
        <v>19</v>
      </c>
      <c r="AF17" s="110">
        <v>20</v>
      </c>
      <c r="AG17" s="110">
        <v>21</v>
      </c>
      <c r="AH17" s="110">
        <v>22</v>
      </c>
      <c r="AI17" s="110">
        <v>23</v>
      </c>
      <c r="AJ17" s="110">
        <v>24</v>
      </c>
      <c r="AK17" s="110">
        <v>25</v>
      </c>
      <c r="AL17" s="110">
        <v>26</v>
      </c>
      <c r="AM17" s="110">
        <v>27</v>
      </c>
      <c r="AN17" s="110">
        <v>28</v>
      </c>
      <c r="AO17" s="110">
        <v>29</v>
      </c>
      <c r="AP17" s="110">
        <v>30</v>
      </c>
      <c r="AQ17" s="110">
        <v>31</v>
      </c>
      <c r="AR17" s="110">
        <v>32</v>
      </c>
      <c r="AS17" s="110">
        <v>33</v>
      </c>
      <c r="AT17" s="110">
        <v>34</v>
      </c>
      <c r="AU17" s="110">
        <v>35</v>
      </c>
      <c r="AV17" s="110">
        <v>36</v>
      </c>
      <c r="AW17" s="110">
        <v>37</v>
      </c>
      <c r="AX17" s="110">
        <v>38</v>
      </c>
      <c r="AY17" s="110">
        <v>39</v>
      </c>
      <c r="AZ17" s="110">
        <v>40</v>
      </c>
      <c r="BA17" s="110">
        <v>41</v>
      </c>
      <c r="BB17" s="110">
        <v>42</v>
      </c>
      <c r="BC17" s="110">
        <v>43</v>
      </c>
      <c r="BD17" s="110">
        <v>44</v>
      </c>
      <c r="BE17" s="110">
        <v>45</v>
      </c>
      <c r="BF17" s="110">
        <v>46</v>
      </c>
      <c r="BG17" s="110">
        <v>47</v>
      </c>
      <c r="BH17" s="110">
        <v>48</v>
      </c>
      <c r="BI17" s="110">
        <v>49</v>
      </c>
      <c r="BJ17" s="110">
        <v>50</v>
      </c>
      <c r="BK17" s="110">
        <v>51</v>
      </c>
      <c r="BL17" s="110">
        <v>52</v>
      </c>
      <c r="BM17" s="110">
        <v>53</v>
      </c>
      <c r="BN17" s="110">
        <v>54</v>
      </c>
      <c r="BO17" s="110">
        <v>55</v>
      </c>
      <c r="BP17" s="110">
        <v>56</v>
      </c>
      <c r="BQ17" s="110">
        <v>57</v>
      </c>
      <c r="BR17" s="110">
        <v>58</v>
      </c>
      <c r="BS17" s="110">
        <v>59</v>
      </c>
      <c r="BT17" s="110">
        <v>60</v>
      </c>
      <c r="BU17" s="110">
        <v>61</v>
      </c>
      <c r="BV17" s="110">
        <v>62</v>
      </c>
      <c r="BW17" s="110">
        <v>63</v>
      </c>
      <c r="BX17" s="110">
        <v>64</v>
      </c>
      <c r="BY17" s="110">
        <v>65</v>
      </c>
      <c r="BZ17" s="110">
        <v>66</v>
      </c>
      <c r="CA17" s="110">
        <v>67</v>
      </c>
      <c r="CB17" s="110">
        <v>68</v>
      </c>
      <c r="CC17" s="110">
        <v>69</v>
      </c>
      <c r="CD17" s="110">
        <v>70</v>
      </c>
      <c r="CE17" s="110">
        <v>71</v>
      </c>
      <c r="CF17" s="110">
        <v>72</v>
      </c>
      <c r="CG17" s="110">
        <v>73</v>
      </c>
      <c r="CH17" s="110">
        <v>74</v>
      </c>
      <c r="CI17" s="110">
        <v>75</v>
      </c>
      <c r="CJ17" s="110">
        <v>76</v>
      </c>
      <c r="CK17" s="110">
        <v>77</v>
      </c>
      <c r="CL17" s="110">
        <v>78</v>
      </c>
      <c r="CM17" s="110">
        <v>79</v>
      </c>
      <c r="CN17" s="110">
        <v>80</v>
      </c>
      <c r="CO17" s="110">
        <v>81</v>
      </c>
      <c r="CP17" s="110">
        <v>82</v>
      </c>
      <c r="CQ17" s="110">
        <v>83</v>
      </c>
      <c r="CR17" s="110">
        <v>84</v>
      </c>
      <c r="CS17" s="110">
        <v>85</v>
      </c>
      <c r="CT17" s="110">
        <v>86</v>
      </c>
      <c r="CU17" s="110">
        <v>87</v>
      </c>
      <c r="CV17" s="110">
        <v>88</v>
      </c>
      <c r="CW17" s="110">
        <v>89</v>
      </c>
      <c r="CX17" s="110">
        <v>90</v>
      </c>
      <c r="CY17" s="110">
        <v>91</v>
      </c>
      <c r="CZ17" s="110">
        <v>92</v>
      </c>
      <c r="DA17" s="110">
        <v>93</v>
      </c>
      <c r="DB17" s="110">
        <v>94</v>
      </c>
      <c r="DC17" s="110">
        <v>95</v>
      </c>
      <c r="DD17" s="110">
        <v>96</v>
      </c>
      <c r="DE17" s="110">
        <v>97</v>
      </c>
      <c r="DF17" s="110">
        <v>98</v>
      </c>
      <c r="DG17" s="110">
        <v>99</v>
      </c>
      <c r="DH17" s="110" t="s">
        <v>216</v>
      </c>
    </row>
    <row r="18" spans="1:112" x14ac:dyDescent="0.75">
      <c r="A18" s="111">
        <v>8717</v>
      </c>
      <c r="B18" s="111" t="s">
        <v>217</v>
      </c>
      <c r="C18" s="129" t="s">
        <v>163</v>
      </c>
      <c r="D18" s="71" t="s">
        <v>218</v>
      </c>
      <c r="E18" s="71">
        <v>764</v>
      </c>
      <c r="F18" s="71" t="s">
        <v>219</v>
      </c>
      <c r="G18" s="71" t="s">
        <v>220</v>
      </c>
      <c r="H18" s="71">
        <v>764</v>
      </c>
      <c r="I18" s="112" t="s">
        <v>221</v>
      </c>
      <c r="J18" s="71">
        <v>920</v>
      </c>
      <c r="K18" s="71">
        <v>1950</v>
      </c>
      <c r="L18" s="113">
        <v>43.166899999999998</v>
      </c>
      <c r="M18" s="113">
        <v>49.1036</v>
      </c>
      <c r="N18" s="113">
        <v>49.520600000000002</v>
      </c>
      <c r="O18" s="113">
        <v>49.599800000000002</v>
      </c>
      <c r="P18" s="113">
        <v>49.4377</v>
      </c>
      <c r="Q18" s="113">
        <v>49.101599999999998</v>
      </c>
      <c r="R18" s="113">
        <v>48.622300000000003</v>
      </c>
      <c r="S18" s="113">
        <v>48.024099999999997</v>
      </c>
      <c r="T18" s="113">
        <v>47.332099999999997</v>
      </c>
      <c r="U18" s="113">
        <v>46.572099999999999</v>
      </c>
      <c r="V18" s="113">
        <v>45.7697</v>
      </c>
      <c r="W18" s="113">
        <v>44.949800000000003</v>
      </c>
      <c r="X18" s="113">
        <v>44.120899999999999</v>
      </c>
      <c r="Y18" s="113">
        <v>43.290599999999998</v>
      </c>
      <c r="Z18" s="113">
        <v>42.466200000000001</v>
      </c>
      <c r="AA18" s="113">
        <v>41.654899999999998</v>
      </c>
      <c r="AB18" s="113">
        <v>40.863700000000001</v>
      </c>
      <c r="AC18" s="113">
        <v>40.0976</v>
      </c>
      <c r="AD18" s="113">
        <v>39.357999999999997</v>
      </c>
      <c r="AE18" s="113">
        <v>38.641399999999997</v>
      </c>
      <c r="AF18" s="113">
        <v>37.940199999999997</v>
      </c>
      <c r="AG18" s="113">
        <v>37.246499999999997</v>
      </c>
      <c r="AH18" s="113">
        <v>36.554699999999997</v>
      </c>
      <c r="AI18" s="113">
        <v>35.862499999999997</v>
      </c>
      <c r="AJ18" s="113">
        <v>35.170499999999997</v>
      </c>
      <c r="AK18" s="113">
        <v>34.481299999999997</v>
      </c>
      <c r="AL18" s="113">
        <v>33.798200000000001</v>
      </c>
      <c r="AM18" s="113">
        <v>33.124200000000002</v>
      </c>
      <c r="AN18" s="113">
        <v>32.460299999999997</v>
      </c>
      <c r="AO18" s="113">
        <v>31.8062</v>
      </c>
      <c r="AP18" s="113">
        <v>31.159400000000002</v>
      </c>
      <c r="AQ18" s="113">
        <v>30.5181</v>
      </c>
      <c r="AR18" s="113">
        <v>29.8794</v>
      </c>
      <c r="AS18" s="113">
        <v>29.242799999999999</v>
      </c>
      <c r="AT18" s="113">
        <v>28.6084</v>
      </c>
      <c r="AU18" s="113">
        <v>27.976900000000001</v>
      </c>
      <c r="AV18" s="113">
        <v>27.348400000000002</v>
      </c>
      <c r="AW18" s="113">
        <v>26.7227</v>
      </c>
      <c r="AX18" s="113">
        <v>26.1</v>
      </c>
      <c r="AY18" s="113">
        <v>25.4801</v>
      </c>
      <c r="AZ18" s="113">
        <v>24.8627</v>
      </c>
      <c r="BA18" s="113">
        <v>24.248100000000001</v>
      </c>
      <c r="BB18" s="113">
        <v>23.636299999999999</v>
      </c>
      <c r="BC18" s="113">
        <v>23.0275</v>
      </c>
      <c r="BD18" s="113">
        <v>22.4224</v>
      </c>
      <c r="BE18" s="113">
        <v>21.8215</v>
      </c>
      <c r="BF18" s="113">
        <v>21.225100000000001</v>
      </c>
      <c r="BG18" s="113">
        <v>20.633800000000001</v>
      </c>
      <c r="BH18" s="113">
        <v>20.0487</v>
      </c>
      <c r="BI18" s="113">
        <v>19.470400000000001</v>
      </c>
      <c r="BJ18" s="113">
        <v>18.8994</v>
      </c>
      <c r="BK18" s="113">
        <v>18.335999999999999</v>
      </c>
      <c r="BL18" s="113">
        <v>17.779900000000001</v>
      </c>
      <c r="BM18" s="113">
        <v>17.230399999999999</v>
      </c>
      <c r="BN18" s="113">
        <v>16.686399999999999</v>
      </c>
      <c r="BO18" s="113">
        <v>16.146999999999998</v>
      </c>
      <c r="BP18" s="113">
        <v>15.6128</v>
      </c>
      <c r="BQ18" s="113">
        <v>15.086</v>
      </c>
      <c r="BR18" s="113">
        <v>14.5678</v>
      </c>
      <c r="BS18" s="113">
        <v>14.0587</v>
      </c>
      <c r="BT18" s="113">
        <v>13.5595</v>
      </c>
      <c r="BU18" s="113">
        <v>13.0722</v>
      </c>
      <c r="BV18" s="113">
        <v>12.5967</v>
      </c>
      <c r="BW18" s="113">
        <v>12.1325</v>
      </c>
      <c r="BX18" s="113">
        <v>11.678800000000001</v>
      </c>
      <c r="BY18" s="113">
        <v>11.2346</v>
      </c>
      <c r="BZ18" s="113">
        <v>10.798999999999999</v>
      </c>
      <c r="CA18" s="113">
        <v>10.3705</v>
      </c>
      <c r="CB18" s="113">
        <v>9.9525000000000006</v>
      </c>
      <c r="CC18" s="113">
        <v>9.5475999999999992</v>
      </c>
      <c r="CD18" s="113">
        <v>9.1577999999999999</v>
      </c>
      <c r="CE18" s="113">
        <v>8.7855000000000008</v>
      </c>
      <c r="CF18" s="113">
        <v>8.4316999999999993</v>
      </c>
      <c r="CG18" s="113">
        <v>8.0951000000000004</v>
      </c>
      <c r="CH18" s="113">
        <v>7.7710999999999997</v>
      </c>
      <c r="CI18" s="113">
        <v>7.4549000000000003</v>
      </c>
      <c r="CJ18" s="113">
        <v>7.1464999999999996</v>
      </c>
      <c r="CK18" s="113">
        <v>6.8467000000000002</v>
      </c>
      <c r="CL18" s="113">
        <v>6.5564</v>
      </c>
      <c r="CM18" s="113">
        <v>6.2767999999999997</v>
      </c>
      <c r="CN18" s="113">
        <v>6.0086000000000004</v>
      </c>
      <c r="CO18" s="113">
        <v>5.7533000000000003</v>
      </c>
      <c r="CP18" s="113">
        <v>5.5117000000000003</v>
      </c>
      <c r="CQ18" s="113">
        <v>5.2823000000000002</v>
      </c>
      <c r="CR18" s="113">
        <v>5.0610999999999997</v>
      </c>
      <c r="CS18" s="113">
        <v>4.8460000000000001</v>
      </c>
      <c r="CT18" s="113">
        <v>4.6372</v>
      </c>
      <c r="CU18" s="113">
        <v>4.4362000000000004</v>
      </c>
      <c r="CV18" s="113">
        <v>4.2430000000000003</v>
      </c>
      <c r="CW18" s="113">
        <v>4.0582000000000003</v>
      </c>
      <c r="CX18" s="113">
        <v>3.8801000000000001</v>
      </c>
      <c r="CY18" s="113">
        <v>3.714</v>
      </c>
      <c r="CZ18" s="113">
        <v>3.5556999999999999</v>
      </c>
      <c r="DA18" s="113">
        <v>3.4064999999999999</v>
      </c>
      <c r="DB18" s="113">
        <v>3.2652999999999999</v>
      </c>
      <c r="DC18" s="113">
        <v>3.1295000000000002</v>
      </c>
      <c r="DD18" s="113">
        <v>2.9980000000000002</v>
      </c>
      <c r="DE18" s="113">
        <v>2.8757999999999999</v>
      </c>
      <c r="DF18" s="113">
        <v>2.7623000000000002</v>
      </c>
      <c r="DG18" s="113">
        <v>2.6556999999999999</v>
      </c>
      <c r="DH18" s="113">
        <v>2.5539999999999998</v>
      </c>
    </row>
    <row r="19" spans="1:112" x14ac:dyDescent="0.75">
      <c r="A19" s="111">
        <v>8718</v>
      </c>
      <c r="B19" s="111" t="s">
        <v>217</v>
      </c>
      <c r="C19" s="129" t="s">
        <v>163</v>
      </c>
      <c r="D19" s="71" t="s">
        <v>218</v>
      </c>
      <c r="E19" s="71">
        <v>764</v>
      </c>
      <c r="F19" s="71" t="s">
        <v>219</v>
      </c>
      <c r="G19" s="71" t="s">
        <v>220</v>
      </c>
      <c r="H19" s="71">
        <v>764</v>
      </c>
      <c r="I19" s="112" t="s">
        <v>221</v>
      </c>
      <c r="J19" s="71">
        <v>920</v>
      </c>
      <c r="K19" s="71">
        <v>1951</v>
      </c>
      <c r="L19" s="113">
        <v>43.9803</v>
      </c>
      <c r="M19" s="113">
        <v>49.805300000000003</v>
      </c>
      <c r="N19" s="113">
        <v>50.141300000000001</v>
      </c>
      <c r="O19" s="113">
        <v>50.200899999999997</v>
      </c>
      <c r="P19" s="113">
        <v>50.014000000000003</v>
      </c>
      <c r="Q19" s="113">
        <v>49.652099999999997</v>
      </c>
      <c r="R19" s="113">
        <v>49.151400000000002</v>
      </c>
      <c r="S19" s="113">
        <v>48.5366</v>
      </c>
      <c r="T19" s="113">
        <v>47.832599999999999</v>
      </c>
      <c r="U19" s="113">
        <v>47.064399999999999</v>
      </c>
      <c r="V19" s="113">
        <v>46.2562</v>
      </c>
      <c r="W19" s="113">
        <v>45.431199999999997</v>
      </c>
      <c r="X19" s="113">
        <v>44.5974</v>
      </c>
      <c r="Y19" s="113">
        <v>43.7622</v>
      </c>
      <c r="Z19" s="113">
        <v>42.9328</v>
      </c>
      <c r="AA19" s="113">
        <v>42.116100000000003</v>
      </c>
      <c r="AB19" s="113">
        <v>41.318899999999999</v>
      </c>
      <c r="AC19" s="113">
        <v>40.546300000000002</v>
      </c>
      <c r="AD19" s="113">
        <v>39.799500000000002</v>
      </c>
      <c r="AE19" s="113">
        <v>39.075299999999999</v>
      </c>
      <c r="AF19" s="113">
        <v>38.366399999999999</v>
      </c>
      <c r="AG19" s="113">
        <v>37.665100000000002</v>
      </c>
      <c r="AH19" s="113">
        <v>36.966000000000001</v>
      </c>
      <c r="AI19" s="113">
        <v>36.266399999999997</v>
      </c>
      <c r="AJ19" s="113">
        <v>35.566800000000001</v>
      </c>
      <c r="AK19" s="113">
        <v>34.869300000000003</v>
      </c>
      <c r="AL19" s="113">
        <v>34.177300000000002</v>
      </c>
      <c r="AM19" s="113">
        <v>33.493499999999997</v>
      </c>
      <c r="AN19" s="113">
        <v>32.819299999999998</v>
      </c>
      <c r="AO19" s="113">
        <v>32.154200000000003</v>
      </c>
      <c r="AP19" s="113">
        <v>31.496500000000001</v>
      </c>
      <c r="AQ19" s="113">
        <v>30.843699999999998</v>
      </c>
      <c r="AR19" s="113">
        <v>30.194600000000001</v>
      </c>
      <c r="AS19" s="113">
        <v>29.547599999999999</v>
      </c>
      <c r="AT19" s="113">
        <v>28.902899999999999</v>
      </c>
      <c r="AU19" s="113">
        <v>28.261199999999999</v>
      </c>
      <c r="AV19" s="113">
        <v>27.6234</v>
      </c>
      <c r="AW19" s="113">
        <v>26.9895</v>
      </c>
      <c r="AX19" s="113">
        <v>26.359300000000001</v>
      </c>
      <c r="AY19" s="113">
        <v>25.732600000000001</v>
      </c>
      <c r="AZ19" s="113">
        <v>25.108799999999999</v>
      </c>
      <c r="BA19" s="113">
        <v>24.487500000000001</v>
      </c>
      <c r="BB19" s="113">
        <v>23.8687</v>
      </c>
      <c r="BC19" s="113">
        <v>23.252300000000002</v>
      </c>
      <c r="BD19" s="113">
        <v>22.6386</v>
      </c>
      <c r="BE19" s="113">
        <v>22.0289</v>
      </c>
      <c r="BF19" s="113">
        <v>21.424399999999999</v>
      </c>
      <c r="BG19" s="113">
        <v>20.8263</v>
      </c>
      <c r="BH19" s="113">
        <v>20.235399999999998</v>
      </c>
      <c r="BI19" s="113">
        <v>19.652999999999999</v>
      </c>
      <c r="BJ19" s="113">
        <v>19.0792</v>
      </c>
      <c r="BK19" s="113">
        <v>18.513500000000001</v>
      </c>
      <c r="BL19" s="113">
        <v>17.954699999999999</v>
      </c>
      <c r="BM19" s="113">
        <v>17.401599999999998</v>
      </c>
      <c r="BN19" s="113">
        <v>16.853000000000002</v>
      </c>
      <c r="BO19" s="113">
        <v>16.308399999999999</v>
      </c>
      <c r="BP19" s="113">
        <v>15.767899999999999</v>
      </c>
      <c r="BQ19" s="113">
        <v>15.2338</v>
      </c>
      <c r="BR19" s="113">
        <v>14.709300000000001</v>
      </c>
      <c r="BS19" s="113">
        <v>14.196400000000001</v>
      </c>
      <c r="BT19" s="113">
        <v>13.695499999999999</v>
      </c>
      <c r="BU19" s="113">
        <v>13.2066</v>
      </c>
      <c r="BV19" s="113">
        <v>12.7302</v>
      </c>
      <c r="BW19" s="113">
        <v>12.2645</v>
      </c>
      <c r="BX19" s="113">
        <v>11.807700000000001</v>
      </c>
      <c r="BY19" s="113">
        <v>11.359400000000001</v>
      </c>
      <c r="BZ19" s="113">
        <v>10.9194</v>
      </c>
      <c r="CA19" s="113">
        <v>10.486000000000001</v>
      </c>
      <c r="CB19" s="113">
        <v>10.0618</v>
      </c>
      <c r="CC19" s="113">
        <v>9.6509999999999998</v>
      </c>
      <c r="CD19" s="113">
        <v>9.2566000000000006</v>
      </c>
      <c r="CE19" s="113">
        <v>8.8800000000000008</v>
      </c>
      <c r="CF19" s="113">
        <v>8.5220000000000002</v>
      </c>
      <c r="CG19" s="113">
        <v>8.1821999999999999</v>
      </c>
      <c r="CH19" s="113">
        <v>7.8583999999999996</v>
      </c>
      <c r="CI19" s="113">
        <v>7.5449000000000002</v>
      </c>
      <c r="CJ19" s="113">
        <v>7.2378999999999998</v>
      </c>
      <c r="CK19" s="113">
        <v>6.9377000000000004</v>
      </c>
      <c r="CL19" s="113">
        <v>6.6458000000000004</v>
      </c>
      <c r="CM19" s="113">
        <v>6.3628</v>
      </c>
      <c r="CN19" s="113">
        <v>6.0900999999999996</v>
      </c>
      <c r="CO19" s="113">
        <v>5.8284000000000002</v>
      </c>
      <c r="CP19" s="113">
        <v>5.5793999999999997</v>
      </c>
      <c r="CQ19" s="113">
        <v>5.3436000000000003</v>
      </c>
      <c r="CR19" s="113">
        <v>5.1197999999999997</v>
      </c>
      <c r="CS19" s="113">
        <v>4.9042000000000003</v>
      </c>
      <c r="CT19" s="113">
        <v>4.6948999999999996</v>
      </c>
      <c r="CU19" s="113">
        <v>4.4923999999999999</v>
      </c>
      <c r="CV19" s="113">
        <v>4.2980999999999998</v>
      </c>
      <c r="CW19" s="113">
        <v>4.1115000000000004</v>
      </c>
      <c r="CX19" s="113">
        <v>3.9329000000000001</v>
      </c>
      <c r="CY19" s="113">
        <v>3.7606000000000002</v>
      </c>
      <c r="CZ19" s="113">
        <v>3.6000999999999999</v>
      </c>
      <c r="DA19" s="113">
        <v>3.4472</v>
      </c>
      <c r="DB19" s="113">
        <v>3.3037999999999998</v>
      </c>
      <c r="DC19" s="113">
        <v>3.1701999999999999</v>
      </c>
      <c r="DD19" s="113">
        <v>3.0396000000000001</v>
      </c>
      <c r="DE19" s="113">
        <v>2.9135</v>
      </c>
      <c r="DF19" s="113">
        <v>2.7961</v>
      </c>
      <c r="DG19" s="113">
        <v>2.6869999999999998</v>
      </c>
      <c r="DH19" s="113">
        <v>2.5844999999999998</v>
      </c>
    </row>
    <row r="20" spans="1:112" x14ac:dyDescent="0.75">
      <c r="A20" s="111">
        <v>8719</v>
      </c>
      <c r="B20" s="111" t="s">
        <v>217</v>
      </c>
      <c r="C20" s="129" t="s">
        <v>163</v>
      </c>
      <c r="D20" s="71" t="s">
        <v>218</v>
      </c>
      <c r="E20" s="71">
        <v>764</v>
      </c>
      <c r="F20" s="71" t="s">
        <v>219</v>
      </c>
      <c r="G20" s="71" t="s">
        <v>220</v>
      </c>
      <c r="H20" s="71">
        <v>764</v>
      </c>
      <c r="I20" s="112" t="s">
        <v>221</v>
      </c>
      <c r="J20" s="71">
        <v>920</v>
      </c>
      <c r="K20" s="71">
        <v>1952</v>
      </c>
      <c r="L20" s="113">
        <v>44.751800000000003</v>
      </c>
      <c r="M20" s="113">
        <v>50.463500000000003</v>
      </c>
      <c r="N20" s="113">
        <v>50.744300000000003</v>
      </c>
      <c r="O20" s="113">
        <v>50.745600000000003</v>
      </c>
      <c r="P20" s="113">
        <v>50.546599999999998</v>
      </c>
      <c r="Q20" s="113">
        <v>50.167900000000003</v>
      </c>
      <c r="R20" s="113">
        <v>49.640900000000002</v>
      </c>
      <c r="S20" s="113">
        <v>49.000399999999999</v>
      </c>
      <c r="T20" s="113">
        <v>48.277299999999997</v>
      </c>
      <c r="U20" s="113">
        <v>47.497999999999998</v>
      </c>
      <c r="V20" s="113">
        <v>46.684600000000003</v>
      </c>
      <c r="W20" s="113">
        <v>45.854900000000001</v>
      </c>
      <c r="X20" s="113">
        <v>45.0167</v>
      </c>
      <c r="Y20" s="113">
        <v>44.177100000000003</v>
      </c>
      <c r="Z20" s="113">
        <v>43.343200000000003</v>
      </c>
      <c r="AA20" s="113">
        <v>42.521700000000003</v>
      </c>
      <c r="AB20" s="113">
        <v>41.719200000000001</v>
      </c>
      <c r="AC20" s="113">
        <v>40.9405</v>
      </c>
      <c r="AD20" s="113">
        <v>40.186999999999998</v>
      </c>
      <c r="AE20" s="113">
        <v>39.4557</v>
      </c>
      <c r="AF20" s="113">
        <v>38.7395</v>
      </c>
      <c r="AG20" s="113">
        <v>38.030999999999999</v>
      </c>
      <c r="AH20" s="113">
        <v>37.3249</v>
      </c>
      <c r="AI20" s="113">
        <v>36.618600000000001</v>
      </c>
      <c r="AJ20" s="113">
        <v>35.912199999999999</v>
      </c>
      <c r="AK20" s="113">
        <v>35.207599999999999</v>
      </c>
      <c r="AL20" s="113">
        <v>34.507800000000003</v>
      </c>
      <c r="AM20" s="113">
        <v>33.8155</v>
      </c>
      <c r="AN20" s="113">
        <v>33.131999999999998</v>
      </c>
      <c r="AO20" s="113">
        <v>32.4572</v>
      </c>
      <c r="AP20" s="113">
        <v>31.789200000000001</v>
      </c>
      <c r="AQ20" s="113">
        <v>31.126100000000001</v>
      </c>
      <c r="AR20" s="113">
        <v>30.4663</v>
      </c>
      <c r="AS20" s="113">
        <v>29.8096</v>
      </c>
      <c r="AT20" s="113">
        <v>29.1553</v>
      </c>
      <c r="AU20" s="113">
        <v>28.504200000000001</v>
      </c>
      <c r="AV20" s="113">
        <v>27.856999999999999</v>
      </c>
      <c r="AW20" s="113">
        <v>27.214600000000001</v>
      </c>
      <c r="AX20" s="113">
        <v>26.576899999999998</v>
      </c>
      <c r="AY20" s="113">
        <v>25.9434</v>
      </c>
      <c r="AZ20" s="113">
        <v>25.313500000000001</v>
      </c>
      <c r="BA20" s="113">
        <v>24.686599999999999</v>
      </c>
      <c r="BB20" s="113">
        <v>24.061699999999998</v>
      </c>
      <c r="BC20" s="113">
        <v>23.4391</v>
      </c>
      <c r="BD20" s="113">
        <v>22.8185</v>
      </c>
      <c r="BE20" s="113">
        <v>22.2011</v>
      </c>
      <c r="BF20" s="113">
        <v>21.5886</v>
      </c>
      <c r="BG20" s="113">
        <v>20.983000000000001</v>
      </c>
      <c r="BH20" s="113">
        <v>20.385999999999999</v>
      </c>
      <c r="BI20" s="113">
        <v>19.7986</v>
      </c>
      <c r="BJ20" s="113">
        <v>19.221399999999999</v>
      </c>
      <c r="BK20" s="113">
        <v>18.653400000000001</v>
      </c>
      <c r="BL20" s="113">
        <v>18.093</v>
      </c>
      <c r="BM20" s="113">
        <v>17.5379</v>
      </c>
      <c r="BN20" s="113">
        <v>16.986499999999999</v>
      </c>
      <c r="BO20" s="113">
        <v>16.437899999999999</v>
      </c>
      <c r="BP20" s="113">
        <v>15.893000000000001</v>
      </c>
      <c r="BQ20" s="113">
        <v>15.353300000000001</v>
      </c>
      <c r="BR20" s="113">
        <v>14.8222</v>
      </c>
      <c r="BS20" s="113">
        <v>14.303699999999999</v>
      </c>
      <c r="BT20" s="113">
        <v>13.7996</v>
      </c>
      <c r="BU20" s="113">
        <v>13.309699999999999</v>
      </c>
      <c r="BV20" s="113">
        <v>12.8325</v>
      </c>
      <c r="BW20" s="113">
        <v>12.3665</v>
      </c>
      <c r="BX20" s="113">
        <v>11.909000000000001</v>
      </c>
      <c r="BY20" s="113">
        <v>11.458299999999999</v>
      </c>
      <c r="BZ20" s="113">
        <v>11.014900000000001</v>
      </c>
      <c r="CA20" s="113">
        <v>10.5779</v>
      </c>
      <c r="CB20" s="113">
        <v>10.1495</v>
      </c>
      <c r="CC20" s="113">
        <v>9.7332000000000001</v>
      </c>
      <c r="CD20" s="113">
        <v>9.3335000000000008</v>
      </c>
      <c r="CE20" s="113">
        <v>8.9529999999999994</v>
      </c>
      <c r="CF20" s="113">
        <v>8.5914999999999999</v>
      </c>
      <c r="CG20" s="113">
        <v>8.2484000000000002</v>
      </c>
      <c r="CH20" s="113">
        <v>7.9222000000000001</v>
      </c>
      <c r="CI20" s="113">
        <v>7.6097999999999999</v>
      </c>
      <c r="CJ20" s="113">
        <v>7.3061999999999996</v>
      </c>
      <c r="CK20" s="113">
        <v>7.0082000000000004</v>
      </c>
      <c r="CL20" s="113">
        <v>6.7164999999999999</v>
      </c>
      <c r="CM20" s="113">
        <v>6.4325999999999999</v>
      </c>
      <c r="CN20" s="113">
        <v>6.157</v>
      </c>
      <c r="CO20" s="113">
        <v>5.8912000000000004</v>
      </c>
      <c r="CP20" s="113">
        <v>5.6361999999999997</v>
      </c>
      <c r="CQ20" s="113">
        <v>5.3935000000000004</v>
      </c>
      <c r="CR20" s="113">
        <v>5.1639999999999997</v>
      </c>
      <c r="CS20" s="113">
        <v>4.9462999999999999</v>
      </c>
      <c r="CT20" s="113">
        <v>4.7371999999999996</v>
      </c>
      <c r="CU20" s="113">
        <v>4.5350000000000001</v>
      </c>
      <c r="CV20" s="113">
        <v>4.34</v>
      </c>
      <c r="CW20" s="113">
        <v>4.1529999999999996</v>
      </c>
      <c r="CX20" s="113">
        <v>3.9735</v>
      </c>
      <c r="CY20" s="113">
        <v>3.8016000000000001</v>
      </c>
      <c r="CZ20" s="113">
        <v>3.6356000000000002</v>
      </c>
      <c r="DA20" s="113">
        <v>3.4811999999999999</v>
      </c>
      <c r="DB20" s="113">
        <v>3.3351999999999999</v>
      </c>
      <c r="DC20" s="113">
        <v>3.2006999999999999</v>
      </c>
      <c r="DD20" s="113">
        <v>3.0712000000000002</v>
      </c>
      <c r="DE20" s="113">
        <v>2.9464000000000001</v>
      </c>
      <c r="DF20" s="113">
        <v>2.8260000000000001</v>
      </c>
      <c r="DG20" s="113">
        <v>2.7138</v>
      </c>
      <c r="DH20" s="113">
        <v>2.6095000000000002</v>
      </c>
    </row>
    <row r="21" spans="1:112" x14ac:dyDescent="0.75">
      <c r="A21" s="111">
        <v>8720</v>
      </c>
      <c r="B21" s="111" t="s">
        <v>217</v>
      </c>
      <c r="C21" s="129" t="s">
        <v>163</v>
      </c>
      <c r="D21" s="71" t="s">
        <v>218</v>
      </c>
      <c r="E21" s="71">
        <v>764</v>
      </c>
      <c r="F21" s="71" t="s">
        <v>219</v>
      </c>
      <c r="G21" s="71" t="s">
        <v>220</v>
      </c>
      <c r="H21" s="71">
        <v>764</v>
      </c>
      <c r="I21" s="112" t="s">
        <v>221</v>
      </c>
      <c r="J21" s="71">
        <v>920</v>
      </c>
      <c r="K21" s="71">
        <v>1953</v>
      </c>
      <c r="L21" s="113">
        <v>45.3855</v>
      </c>
      <c r="M21" s="113">
        <v>50.965400000000002</v>
      </c>
      <c r="N21" s="113">
        <v>51.1935</v>
      </c>
      <c r="O21" s="113">
        <v>51.152999999999999</v>
      </c>
      <c r="P21" s="113">
        <v>50.909399999999998</v>
      </c>
      <c r="Q21" s="113">
        <v>50.521599999999999</v>
      </c>
      <c r="R21" s="113">
        <v>50.010599999999997</v>
      </c>
      <c r="S21" s="113">
        <v>49.391599999999997</v>
      </c>
      <c r="T21" s="113">
        <v>48.683199999999999</v>
      </c>
      <c r="U21" s="113">
        <v>47.907499999999999</v>
      </c>
      <c r="V21" s="113">
        <v>47.089199999999998</v>
      </c>
      <c r="W21" s="113">
        <v>46.254800000000003</v>
      </c>
      <c r="X21" s="113">
        <v>45.412100000000002</v>
      </c>
      <c r="Y21" s="113">
        <v>44.568300000000001</v>
      </c>
      <c r="Z21" s="113">
        <v>43.73</v>
      </c>
      <c r="AA21" s="113">
        <v>42.903799999999997</v>
      </c>
      <c r="AB21" s="113">
        <v>42.095999999999997</v>
      </c>
      <c r="AC21" s="113">
        <v>41.311500000000002</v>
      </c>
      <c r="AD21" s="113">
        <v>40.551600000000001</v>
      </c>
      <c r="AE21" s="113">
        <v>39.813400000000001</v>
      </c>
      <c r="AF21" s="113">
        <v>39.0901</v>
      </c>
      <c r="AG21" s="113">
        <v>38.374499999999998</v>
      </c>
      <c r="AH21" s="113">
        <v>37.6616</v>
      </c>
      <c r="AI21" s="113">
        <v>36.948700000000002</v>
      </c>
      <c r="AJ21" s="113">
        <v>36.2361</v>
      </c>
      <c r="AK21" s="113">
        <v>35.525100000000002</v>
      </c>
      <c r="AL21" s="113">
        <v>34.818600000000004</v>
      </c>
      <c r="AM21" s="113">
        <v>34.1188</v>
      </c>
      <c r="AN21" s="113">
        <v>33.427199999999999</v>
      </c>
      <c r="AO21" s="113">
        <v>32.743400000000001</v>
      </c>
      <c r="AP21" s="113">
        <v>32.066000000000003</v>
      </c>
      <c r="AQ21" s="113">
        <v>31.3932</v>
      </c>
      <c r="AR21" s="113">
        <v>30.723800000000001</v>
      </c>
      <c r="AS21" s="113">
        <v>30.057099999999998</v>
      </c>
      <c r="AT21" s="113">
        <v>29.393799999999999</v>
      </c>
      <c r="AU21" s="113">
        <v>28.733599999999999</v>
      </c>
      <c r="AV21" s="113">
        <v>28.0776</v>
      </c>
      <c r="AW21" s="113">
        <v>27.426400000000001</v>
      </c>
      <c r="AX21" s="113">
        <v>26.780799999999999</v>
      </c>
      <c r="AY21" s="113">
        <v>26.1404</v>
      </c>
      <c r="AZ21" s="113">
        <v>25.5044</v>
      </c>
      <c r="BA21" s="113">
        <v>24.8719</v>
      </c>
      <c r="BB21" s="113">
        <v>24.242100000000001</v>
      </c>
      <c r="BC21" s="113">
        <v>23.613900000000001</v>
      </c>
      <c r="BD21" s="113">
        <v>22.9877</v>
      </c>
      <c r="BE21" s="113">
        <v>22.364000000000001</v>
      </c>
      <c r="BF21" s="113">
        <v>21.744299999999999</v>
      </c>
      <c r="BG21" s="113">
        <v>21.1313</v>
      </c>
      <c r="BH21" s="113">
        <v>20.5274</v>
      </c>
      <c r="BI21" s="113">
        <v>19.9344</v>
      </c>
      <c r="BJ21" s="113">
        <v>19.352599999999999</v>
      </c>
      <c r="BK21" s="113">
        <v>18.7818</v>
      </c>
      <c r="BL21" s="113">
        <v>18.2197</v>
      </c>
      <c r="BM21" s="113">
        <v>17.663599999999999</v>
      </c>
      <c r="BN21" s="113">
        <v>17.110600000000002</v>
      </c>
      <c r="BO21" s="113">
        <v>16.559699999999999</v>
      </c>
      <c r="BP21" s="113">
        <v>16.011399999999998</v>
      </c>
      <c r="BQ21" s="113">
        <v>15.4678</v>
      </c>
      <c r="BR21" s="113">
        <v>14.9316</v>
      </c>
      <c r="BS21" s="113">
        <v>14.407</v>
      </c>
      <c r="BT21" s="113">
        <v>13.8979</v>
      </c>
      <c r="BU21" s="113">
        <v>13.4055</v>
      </c>
      <c r="BV21" s="113">
        <v>12.9278</v>
      </c>
      <c r="BW21" s="113">
        <v>12.461499999999999</v>
      </c>
      <c r="BX21" s="113">
        <v>12.004200000000001</v>
      </c>
      <c r="BY21" s="113">
        <v>11.5532</v>
      </c>
      <c r="BZ21" s="113">
        <v>11.107799999999999</v>
      </c>
      <c r="CA21" s="113">
        <v>10.6678</v>
      </c>
      <c r="CB21" s="113">
        <v>10.2361</v>
      </c>
      <c r="CC21" s="113">
        <v>9.8160000000000007</v>
      </c>
      <c r="CD21" s="113">
        <v>9.4111999999999991</v>
      </c>
      <c r="CE21" s="113">
        <v>9.0257000000000005</v>
      </c>
      <c r="CF21" s="113">
        <v>8.6608000000000001</v>
      </c>
      <c r="CG21" s="113">
        <v>8.3145000000000007</v>
      </c>
      <c r="CH21" s="113">
        <v>7.9855</v>
      </c>
      <c r="CI21" s="113">
        <v>7.6711999999999998</v>
      </c>
      <c r="CJ21" s="113">
        <v>7.3692000000000002</v>
      </c>
      <c r="CK21" s="113">
        <v>7.0751999999999997</v>
      </c>
      <c r="CL21" s="113">
        <v>6.7859999999999996</v>
      </c>
      <c r="CM21" s="113">
        <v>6.5026999999999999</v>
      </c>
      <c r="CN21" s="113">
        <v>6.2264999999999997</v>
      </c>
      <c r="CO21" s="113">
        <v>5.9581</v>
      </c>
      <c r="CP21" s="113">
        <v>5.6990999999999996</v>
      </c>
      <c r="CQ21" s="113">
        <v>5.4505999999999997</v>
      </c>
      <c r="CR21" s="113">
        <v>5.2145000000000001</v>
      </c>
      <c r="CS21" s="113">
        <v>4.9919000000000002</v>
      </c>
      <c r="CT21" s="113">
        <v>4.7815000000000003</v>
      </c>
      <c r="CU21" s="113">
        <v>4.5801999999999996</v>
      </c>
      <c r="CV21" s="113">
        <v>4.3863000000000003</v>
      </c>
      <c r="CW21" s="113">
        <v>4.1994999999999996</v>
      </c>
      <c r="CX21" s="113">
        <v>4.0202999999999998</v>
      </c>
      <c r="CY21" s="113">
        <v>3.8483000000000001</v>
      </c>
      <c r="CZ21" s="113">
        <v>3.6837</v>
      </c>
      <c r="DA21" s="113">
        <v>3.5246</v>
      </c>
      <c r="DB21" s="113">
        <v>3.3782999999999999</v>
      </c>
      <c r="DC21" s="113">
        <v>3.2425000000000002</v>
      </c>
      <c r="DD21" s="113">
        <v>3.1116000000000001</v>
      </c>
      <c r="DE21" s="113">
        <v>2.9881000000000002</v>
      </c>
      <c r="DF21" s="113">
        <v>2.8691</v>
      </c>
      <c r="DG21" s="113">
        <v>2.7541000000000002</v>
      </c>
      <c r="DH21" s="113">
        <v>2.6469999999999998</v>
      </c>
    </row>
    <row r="22" spans="1:112" x14ac:dyDescent="0.75">
      <c r="A22" s="111">
        <v>8721</v>
      </c>
      <c r="B22" s="111" t="s">
        <v>217</v>
      </c>
      <c r="C22" s="129" t="s">
        <v>163</v>
      </c>
      <c r="D22" s="71" t="s">
        <v>218</v>
      </c>
      <c r="E22" s="71">
        <v>764</v>
      </c>
      <c r="F22" s="71" t="s">
        <v>219</v>
      </c>
      <c r="G22" s="71" t="s">
        <v>220</v>
      </c>
      <c r="H22" s="71">
        <v>764</v>
      </c>
      <c r="I22" s="112" t="s">
        <v>221</v>
      </c>
      <c r="J22" s="71">
        <v>920</v>
      </c>
      <c r="K22" s="71">
        <v>1954</v>
      </c>
      <c r="L22" s="113">
        <v>46.260300000000001</v>
      </c>
      <c r="M22" s="113">
        <v>51.741300000000003</v>
      </c>
      <c r="N22" s="113">
        <v>51.9298</v>
      </c>
      <c r="O22" s="113">
        <v>51.857399999999998</v>
      </c>
      <c r="P22" s="113">
        <v>51.588200000000001</v>
      </c>
      <c r="Q22" s="113">
        <v>51.171100000000003</v>
      </c>
      <c r="R22" s="113">
        <v>50.630800000000001</v>
      </c>
      <c r="S22" s="113">
        <v>49.987499999999997</v>
      </c>
      <c r="T22" s="113">
        <v>49.262099999999997</v>
      </c>
      <c r="U22" s="113">
        <v>48.476500000000001</v>
      </c>
      <c r="V22" s="113">
        <v>47.652900000000002</v>
      </c>
      <c r="W22" s="113">
        <v>46.813299999999998</v>
      </c>
      <c r="X22" s="113">
        <v>45.965600000000002</v>
      </c>
      <c r="Y22" s="113">
        <v>45.116799999999998</v>
      </c>
      <c r="Z22" s="113">
        <v>44.273499999999999</v>
      </c>
      <c r="AA22" s="113">
        <v>43.441899999999997</v>
      </c>
      <c r="AB22" s="113">
        <v>42.628300000000003</v>
      </c>
      <c r="AC22" s="113">
        <v>41.8371</v>
      </c>
      <c r="AD22" s="113">
        <v>41.069800000000001</v>
      </c>
      <c r="AE22" s="113">
        <v>40.323399999999999</v>
      </c>
      <c r="AF22" s="113">
        <v>39.591500000000003</v>
      </c>
      <c r="AG22" s="113">
        <v>38.8673</v>
      </c>
      <c r="AH22" s="113">
        <v>38.145899999999997</v>
      </c>
      <c r="AI22" s="113">
        <v>37.424799999999998</v>
      </c>
      <c r="AJ22" s="113">
        <v>36.7042</v>
      </c>
      <c r="AK22" s="113">
        <v>35.985599999999998</v>
      </c>
      <c r="AL22" s="113">
        <v>35.271099999999997</v>
      </c>
      <c r="AM22" s="113">
        <v>34.563099999999999</v>
      </c>
      <c r="AN22" s="113">
        <v>33.862299999999998</v>
      </c>
      <c r="AO22" s="113">
        <v>33.168700000000001</v>
      </c>
      <c r="AP22" s="113">
        <v>32.480800000000002</v>
      </c>
      <c r="AQ22" s="113">
        <v>31.797000000000001</v>
      </c>
      <c r="AR22" s="113">
        <v>31.116299999999999</v>
      </c>
      <c r="AS22" s="113">
        <v>30.438300000000002</v>
      </c>
      <c r="AT22" s="113">
        <v>29.763400000000001</v>
      </c>
      <c r="AU22" s="113">
        <v>29.092600000000001</v>
      </c>
      <c r="AV22" s="113">
        <v>28.425899999999999</v>
      </c>
      <c r="AW22" s="113">
        <v>27.764199999999999</v>
      </c>
      <c r="AX22" s="113">
        <v>27.1081</v>
      </c>
      <c r="AY22" s="113">
        <v>26.457999999999998</v>
      </c>
      <c r="AZ22" s="113">
        <v>25.813199999999998</v>
      </c>
      <c r="BA22" s="113">
        <v>25.172699999999999</v>
      </c>
      <c r="BB22" s="113">
        <v>24.535499999999999</v>
      </c>
      <c r="BC22" s="113">
        <v>23.900500000000001</v>
      </c>
      <c r="BD22" s="113">
        <v>23.266999999999999</v>
      </c>
      <c r="BE22" s="113">
        <v>22.6358</v>
      </c>
      <c r="BF22" s="113">
        <v>22.007999999999999</v>
      </c>
      <c r="BG22" s="113">
        <v>21.385899999999999</v>
      </c>
      <c r="BH22" s="113">
        <v>20.7727</v>
      </c>
      <c r="BI22" s="113">
        <v>20.1708</v>
      </c>
      <c r="BJ22" s="113">
        <v>19.581399999999999</v>
      </c>
      <c r="BK22" s="113">
        <v>19.004000000000001</v>
      </c>
      <c r="BL22" s="113">
        <v>18.437000000000001</v>
      </c>
      <c r="BM22" s="113">
        <v>17.877099999999999</v>
      </c>
      <c r="BN22" s="113">
        <v>17.321100000000001</v>
      </c>
      <c r="BO22" s="113">
        <v>16.7667</v>
      </c>
      <c r="BP22" s="113">
        <v>16.214099999999998</v>
      </c>
      <c r="BQ22" s="113">
        <v>15.665100000000001</v>
      </c>
      <c r="BR22" s="113">
        <v>15.122999999999999</v>
      </c>
      <c r="BS22" s="113">
        <v>14.5913</v>
      </c>
      <c r="BT22" s="113">
        <v>14.074</v>
      </c>
      <c r="BU22" s="113">
        <v>13.574299999999999</v>
      </c>
      <c r="BV22" s="113">
        <v>13.092000000000001</v>
      </c>
      <c r="BW22" s="113">
        <v>12.623200000000001</v>
      </c>
      <c r="BX22" s="113">
        <v>12.1637</v>
      </c>
      <c r="BY22" s="113">
        <v>11.711</v>
      </c>
      <c r="BZ22" s="113">
        <v>11.263400000000001</v>
      </c>
      <c r="CA22" s="113">
        <v>10.819599999999999</v>
      </c>
      <c r="CB22" s="113">
        <v>10.3832</v>
      </c>
      <c r="CC22" s="113">
        <v>9.9580000000000002</v>
      </c>
      <c r="CD22" s="113">
        <v>9.5475999999999992</v>
      </c>
      <c r="CE22" s="113">
        <v>9.1553000000000004</v>
      </c>
      <c r="CF22" s="113">
        <v>8.7835999999999999</v>
      </c>
      <c r="CG22" s="113">
        <v>8.4321999999999999</v>
      </c>
      <c r="CH22" s="113">
        <v>8.0983999999999998</v>
      </c>
      <c r="CI22" s="113">
        <v>7.7797000000000001</v>
      </c>
      <c r="CJ22" s="113">
        <v>7.4743000000000004</v>
      </c>
      <c r="CK22" s="113">
        <v>7.1802000000000001</v>
      </c>
      <c r="CL22" s="113">
        <v>6.8935000000000004</v>
      </c>
      <c r="CM22" s="113">
        <v>6.6112000000000002</v>
      </c>
      <c r="CN22" s="113">
        <v>6.3341000000000003</v>
      </c>
      <c r="CO22" s="113">
        <v>6.0636000000000001</v>
      </c>
      <c r="CP22" s="113">
        <v>5.8003999999999998</v>
      </c>
      <c r="CQ22" s="113">
        <v>5.5462999999999996</v>
      </c>
      <c r="CR22" s="113">
        <v>5.3026999999999997</v>
      </c>
      <c r="CS22" s="113">
        <v>5.0719000000000003</v>
      </c>
      <c r="CT22" s="113">
        <v>4.8551000000000002</v>
      </c>
      <c r="CU22" s="113">
        <v>4.6510999999999996</v>
      </c>
      <c r="CV22" s="113">
        <v>4.4565000000000001</v>
      </c>
      <c r="CW22" s="113">
        <v>4.2694999999999999</v>
      </c>
      <c r="CX22" s="113">
        <v>4.0894000000000004</v>
      </c>
      <c r="CY22" s="113">
        <v>3.9167000000000001</v>
      </c>
      <c r="CZ22" s="113">
        <v>3.7509999999999999</v>
      </c>
      <c r="DA22" s="113">
        <v>3.5926999999999998</v>
      </c>
      <c r="DB22" s="113">
        <v>3.4409999999999998</v>
      </c>
      <c r="DC22" s="113">
        <v>3.3045</v>
      </c>
      <c r="DD22" s="113">
        <v>3.1707999999999998</v>
      </c>
      <c r="DE22" s="113">
        <v>3.0448</v>
      </c>
      <c r="DF22" s="113">
        <v>2.9258999999999999</v>
      </c>
      <c r="DG22" s="113">
        <v>2.8113999999999999</v>
      </c>
      <c r="DH22" s="113">
        <v>2.7008000000000001</v>
      </c>
    </row>
    <row r="23" spans="1:112" x14ac:dyDescent="0.75">
      <c r="A23" s="111">
        <v>8722</v>
      </c>
      <c r="B23" s="111" t="s">
        <v>217</v>
      </c>
      <c r="C23" s="129" t="s">
        <v>163</v>
      </c>
      <c r="D23" s="71" t="s">
        <v>218</v>
      </c>
      <c r="E23" s="71">
        <v>764</v>
      </c>
      <c r="F23" s="71" t="s">
        <v>219</v>
      </c>
      <c r="G23" s="71" t="s">
        <v>220</v>
      </c>
      <c r="H23" s="71">
        <v>764</v>
      </c>
      <c r="I23" s="112" t="s">
        <v>221</v>
      </c>
      <c r="J23" s="71">
        <v>920</v>
      </c>
      <c r="K23" s="71">
        <v>1955</v>
      </c>
      <c r="L23" s="113">
        <v>47.067</v>
      </c>
      <c r="M23" s="113">
        <v>52.4407</v>
      </c>
      <c r="N23" s="113">
        <v>52.587899999999998</v>
      </c>
      <c r="O23" s="113">
        <v>52.481000000000002</v>
      </c>
      <c r="P23" s="113">
        <v>52.183999999999997</v>
      </c>
      <c r="Q23" s="113">
        <v>51.744300000000003</v>
      </c>
      <c r="R23" s="113">
        <v>51.186100000000003</v>
      </c>
      <c r="S23" s="113">
        <v>50.529600000000002</v>
      </c>
      <c r="T23" s="113">
        <v>49.795099999999998</v>
      </c>
      <c r="U23" s="113">
        <v>49.003500000000003</v>
      </c>
      <c r="V23" s="113">
        <v>48.1753</v>
      </c>
      <c r="W23" s="113">
        <v>47.331000000000003</v>
      </c>
      <c r="X23" s="113">
        <v>46.4786</v>
      </c>
      <c r="Y23" s="113">
        <v>45.625</v>
      </c>
      <c r="Z23" s="113">
        <v>44.776699999999998</v>
      </c>
      <c r="AA23" s="113">
        <v>43.94</v>
      </c>
      <c r="AB23" s="113">
        <v>43.120699999999999</v>
      </c>
      <c r="AC23" s="113">
        <v>42.323399999999999</v>
      </c>
      <c r="AD23" s="113">
        <v>41.549199999999999</v>
      </c>
      <c r="AE23" s="113">
        <v>40.795299999999997</v>
      </c>
      <c r="AF23" s="113">
        <v>40.055399999999999</v>
      </c>
      <c r="AG23" s="113">
        <v>39.323</v>
      </c>
      <c r="AH23" s="113">
        <v>38.593499999999999</v>
      </c>
      <c r="AI23" s="113">
        <v>37.864400000000003</v>
      </c>
      <c r="AJ23" s="113">
        <v>37.136200000000002</v>
      </c>
      <c r="AK23" s="113">
        <v>36.410200000000003</v>
      </c>
      <c r="AL23" s="113">
        <v>35.688499999999998</v>
      </c>
      <c r="AM23" s="113">
        <v>34.972999999999999</v>
      </c>
      <c r="AN23" s="113">
        <v>34.264400000000002</v>
      </c>
      <c r="AO23" s="113">
        <v>33.5623</v>
      </c>
      <c r="AP23" s="113">
        <v>32.865099999999998</v>
      </c>
      <c r="AQ23" s="113">
        <v>32.171500000000002</v>
      </c>
      <c r="AR23" s="113">
        <v>31.480599999999999</v>
      </c>
      <c r="AS23" s="113">
        <v>30.792200000000001</v>
      </c>
      <c r="AT23" s="113">
        <v>30.1069</v>
      </c>
      <c r="AU23" s="113">
        <v>29.4254</v>
      </c>
      <c r="AV23" s="113">
        <v>28.748799999999999</v>
      </c>
      <c r="AW23" s="113">
        <v>28.077200000000001</v>
      </c>
      <c r="AX23" s="113">
        <v>27.411300000000001</v>
      </c>
      <c r="AY23" s="113">
        <v>26.7515</v>
      </c>
      <c r="AZ23" s="113">
        <v>26.097899999999999</v>
      </c>
      <c r="BA23" s="113">
        <v>25.4495</v>
      </c>
      <c r="BB23" s="113">
        <v>24.805099999999999</v>
      </c>
      <c r="BC23" s="113">
        <v>24.163599999999999</v>
      </c>
      <c r="BD23" s="113">
        <v>23.524100000000001</v>
      </c>
      <c r="BE23" s="113">
        <v>22.886399999999998</v>
      </c>
      <c r="BF23" s="113">
        <v>22.251999999999999</v>
      </c>
      <c r="BG23" s="113">
        <v>21.622599999999998</v>
      </c>
      <c r="BH23" s="113">
        <v>21.001100000000001</v>
      </c>
      <c r="BI23" s="113">
        <v>20.390599999999999</v>
      </c>
      <c r="BJ23" s="113">
        <v>19.792999999999999</v>
      </c>
      <c r="BK23" s="113">
        <v>19.2087</v>
      </c>
      <c r="BL23" s="113">
        <v>18.635899999999999</v>
      </c>
      <c r="BM23" s="113">
        <v>18.071899999999999</v>
      </c>
      <c r="BN23" s="113">
        <v>17.513000000000002</v>
      </c>
      <c r="BO23" s="113">
        <v>16.956299999999999</v>
      </c>
      <c r="BP23" s="113">
        <v>16.401</v>
      </c>
      <c r="BQ23" s="113">
        <v>15.848599999999999</v>
      </c>
      <c r="BR23" s="113">
        <v>15.302</v>
      </c>
      <c r="BS23" s="113">
        <v>14.7651</v>
      </c>
      <c r="BT23" s="113">
        <v>14.2415</v>
      </c>
      <c r="BU23" s="113">
        <v>13.734500000000001</v>
      </c>
      <c r="BV23" s="113">
        <v>13.245699999999999</v>
      </c>
      <c r="BW23" s="113">
        <v>12.773099999999999</v>
      </c>
      <c r="BX23" s="113">
        <v>12.311999999999999</v>
      </c>
      <c r="BY23" s="113">
        <v>11.858000000000001</v>
      </c>
      <c r="BZ23" s="113">
        <v>11.4094</v>
      </c>
      <c r="CA23" s="113">
        <v>10.9642</v>
      </c>
      <c r="CB23" s="113">
        <v>10.5246</v>
      </c>
      <c r="CC23" s="113">
        <v>10.0952</v>
      </c>
      <c r="CD23" s="113">
        <v>9.6803000000000008</v>
      </c>
      <c r="CE23" s="113">
        <v>9.2828999999999997</v>
      </c>
      <c r="CF23" s="113">
        <v>8.9047999999999998</v>
      </c>
      <c r="CG23" s="113">
        <v>8.5472000000000001</v>
      </c>
      <c r="CH23" s="113">
        <v>8.2088000000000001</v>
      </c>
      <c r="CI23" s="113">
        <v>7.8859000000000004</v>
      </c>
      <c r="CJ23" s="113">
        <v>7.5766</v>
      </c>
      <c r="CK23" s="113">
        <v>7.2796000000000003</v>
      </c>
      <c r="CL23" s="113">
        <v>6.9934000000000003</v>
      </c>
      <c r="CM23" s="113">
        <v>6.7141000000000002</v>
      </c>
      <c r="CN23" s="113">
        <v>6.4386000000000001</v>
      </c>
      <c r="CO23" s="113">
        <v>6.1677</v>
      </c>
      <c r="CP23" s="113">
        <v>5.9028999999999998</v>
      </c>
      <c r="CQ23" s="113">
        <v>5.6449999999999996</v>
      </c>
      <c r="CR23" s="113">
        <v>5.3960999999999997</v>
      </c>
      <c r="CS23" s="113">
        <v>5.1581999999999999</v>
      </c>
      <c r="CT23" s="113">
        <v>4.9337</v>
      </c>
      <c r="CU23" s="113">
        <v>4.7239000000000004</v>
      </c>
      <c r="CV23" s="113">
        <v>4.5271999999999997</v>
      </c>
      <c r="CW23" s="113">
        <v>4.34</v>
      </c>
      <c r="CX23" s="113">
        <v>4.1600999999999999</v>
      </c>
      <c r="CY23" s="113">
        <v>3.9866999999999999</v>
      </c>
      <c r="CZ23" s="113">
        <v>3.8203</v>
      </c>
      <c r="DA23" s="113">
        <v>3.6606999999999998</v>
      </c>
      <c r="DB23" s="113">
        <v>3.5091000000000001</v>
      </c>
      <c r="DC23" s="113">
        <v>3.3658000000000001</v>
      </c>
      <c r="DD23" s="113">
        <v>3.2303000000000002</v>
      </c>
      <c r="DE23" s="113">
        <v>3.1012</v>
      </c>
      <c r="DF23" s="113">
        <v>2.9796999999999998</v>
      </c>
      <c r="DG23" s="113">
        <v>2.8651</v>
      </c>
      <c r="DH23" s="113">
        <v>2.7545999999999999</v>
      </c>
    </row>
    <row r="24" spans="1:112" x14ac:dyDescent="0.75">
      <c r="A24" s="111">
        <v>8723</v>
      </c>
      <c r="B24" s="111" t="s">
        <v>217</v>
      </c>
      <c r="C24" s="129" t="s">
        <v>163</v>
      </c>
      <c r="D24" s="71" t="s">
        <v>218</v>
      </c>
      <c r="E24" s="71">
        <v>764</v>
      </c>
      <c r="F24" s="71" t="s">
        <v>219</v>
      </c>
      <c r="G24" s="71" t="s">
        <v>220</v>
      </c>
      <c r="H24" s="71">
        <v>764</v>
      </c>
      <c r="I24" s="112" t="s">
        <v>221</v>
      </c>
      <c r="J24" s="71">
        <v>920</v>
      </c>
      <c r="K24" s="71">
        <v>1956</v>
      </c>
      <c r="L24" s="113">
        <v>47.780500000000004</v>
      </c>
      <c r="M24" s="113">
        <v>53.036999999999999</v>
      </c>
      <c r="N24" s="113">
        <v>53.141399999999997</v>
      </c>
      <c r="O24" s="113">
        <v>53.000999999999998</v>
      </c>
      <c r="P24" s="113">
        <v>52.676000000000002</v>
      </c>
      <c r="Q24" s="113">
        <v>52.2136</v>
      </c>
      <c r="R24" s="113">
        <v>51.638300000000001</v>
      </c>
      <c r="S24" s="113">
        <v>50.97</v>
      </c>
      <c r="T24" s="113">
        <v>50.228299999999997</v>
      </c>
      <c r="U24" s="113">
        <v>49.432600000000001</v>
      </c>
      <c r="V24" s="113">
        <v>48.601900000000001</v>
      </c>
      <c r="W24" s="113">
        <v>47.754300000000001</v>
      </c>
      <c r="X24" s="113">
        <v>46.898299999999999</v>
      </c>
      <c r="Y24" s="113">
        <v>46.040799999999997</v>
      </c>
      <c r="Z24" s="113">
        <v>45.188400000000001</v>
      </c>
      <c r="AA24" s="113">
        <v>44.347299999999997</v>
      </c>
      <c r="AB24" s="113">
        <v>43.523400000000002</v>
      </c>
      <c r="AC24" s="113">
        <v>42.7209</v>
      </c>
      <c r="AD24" s="113">
        <v>41.940899999999999</v>
      </c>
      <c r="AE24" s="113">
        <v>41.180599999999998</v>
      </c>
      <c r="AF24" s="113">
        <v>40.433900000000001</v>
      </c>
      <c r="AG24" s="113">
        <v>39.694400000000002</v>
      </c>
      <c r="AH24" s="113">
        <v>38.957700000000003</v>
      </c>
      <c r="AI24" s="113">
        <v>38.221699999999998</v>
      </c>
      <c r="AJ24" s="113">
        <v>37.486600000000003</v>
      </c>
      <c r="AK24" s="113">
        <v>36.753999999999998</v>
      </c>
      <c r="AL24" s="113">
        <v>36.0259</v>
      </c>
      <c r="AM24" s="113">
        <v>35.304000000000002</v>
      </c>
      <c r="AN24" s="113">
        <v>34.588799999999999</v>
      </c>
      <c r="AO24" s="113">
        <v>33.8797</v>
      </c>
      <c r="AP24" s="113">
        <v>33.174999999999997</v>
      </c>
      <c r="AQ24" s="113">
        <v>32.473199999999999</v>
      </c>
      <c r="AR24" s="113">
        <v>31.773599999999998</v>
      </c>
      <c r="AS24" s="113">
        <v>31.0761</v>
      </c>
      <c r="AT24" s="113">
        <v>30.381499999999999</v>
      </c>
      <c r="AU24" s="113">
        <v>29.6906</v>
      </c>
      <c r="AV24" s="113">
        <v>29.004300000000001</v>
      </c>
      <c r="AW24" s="113">
        <v>28.323899999999998</v>
      </c>
      <c r="AX24" s="113">
        <v>27.649100000000001</v>
      </c>
      <c r="AY24" s="113">
        <v>26.980399999999999</v>
      </c>
      <c r="AZ24" s="113">
        <v>26.318000000000001</v>
      </c>
      <c r="BA24" s="113">
        <v>25.661799999999999</v>
      </c>
      <c r="BB24" s="113">
        <v>25.0105</v>
      </c>
      <c r="BC24" s="113">
        <v>24.3627</v>
      </c>
      <c r="BD24" s="113">
        <v>23.717600000000001</v>
      </c>
      <c r="BE24" s="113">
        <v>23.0749</v>
      </c>
      <c r="BF24" s="113">
        <v>22.434799999999999</v>
      </c>
      <c r="BG24" s="113">
        <v>21.799700000000001</v>
      </c>
      <c r="BH24" s="113">
        <v>21.171700000000001</v>
      </c>
      <c r="BI24" s="113">
        <v>20.553699999999999</v>
      </c>
      <c r="BJ24" s="113">
        <v>19.9483</v>
      </c>
      <c r="BK24" s="113">
        <v>19.3567</v>
      </c>
      <c r="BL24" s="113">
        <v>18.777799999999999</v>
      </c>
      <c r="BM24" s="113">
        <v>18.2088</v>
      </c>
      <c r="BN24" s="113">
        <v>17.646599999999999</v>
      </c>
      <c r="BO24" s="113">
        <v>17.088000000000001</v>
      </c>
      <c r="BP24" s="113">
        <v>16.531300000000002</v>
      </c>
      <c r="BQ24" s="113">
        <v>15.9771</v>
      </c>
      <c r="BR24" s="113">
        <v>15.4278</v>
      </c>
      <c r="BS24" s="113">
        <v>14.8873</v>
      </c>
      <c r="BT24" s="113">
        <v>14.3592</v>
      </c>
      <c r="BU24" s="113">
        <v>13.8466</v>
      </c>
      <c r="BV24" s="113">
        <v>13.351100000000001</v>
      </c>
      <c r="BW24" s="113">
        <v>12.8728</v>
      </c>
      <c r="BX24" s="113">
        <v>12.4087</v>
      </c>
      <c r="BY24" s="113">
        <v>11.953900000000001</v>
      </c>
      <c r="BZ24" s="113">
        <v>11.505000000000001</v>
      </c>
      <c r="CA24" s="113">
        <v>11.059799999999999</v>
      </c>
      <c r="CB24" s="113">
        <v>10.6197</v>
      </c>
      <c r="CC24" s="113">
        <v>10.1882</v>
      </c>
      <c r="CD24" s="113">
        <v>9.7700999999999993</v>
      </c>
      <c r="CE24" s="113">
        <v>9.3689999999999998</v>
      </c>
      <c r="CF24" s="113">
        <v>8.9868000000000006</v>
      </c>
      <c r="CG24" s="113">
        <v>8.6236999999999995</v>
      </c>
      <c r="CH24" s="113">
        <v>8.2800999999999991</v>
      </c>
      <c r="CI24" s="113">
        <v>7.9535</v>
      </c>
      <c r="CJ24" s="113">
        <v>7.641</v>
      </c>
      <c r="CK24" s="113">
        <v>7.3411999999999997</v>
      </c>
      <c r="CL24" s="113">
        <v>7.0529999999999999</v>
      </c>
      <c r="CM24" s="113">
        <v>6.7751999999999999</v>
      </c>
      <c r="CN24" s="113">
        <v>6.5035999999999996</v>
      </c>
      <c r="CO24" s="113">
        <v>6.2351000000000001</v>
      </c>
      <c r="CP24" s="113">
        <v>5.9706999999999999</v>
      </c>
      <c r="CQ24" s="113">
        <v>5.7117000000000004</v>
      </c>
      <c r="CR24" s="113">
        <v>5.4596</v>
      </c>
      <c r="CS24" s="113">
        <v>5.2167000000000003</v>
      </c>
      <c r="CT24" s="113">
        <v>4.9854000000000003</v>
      </c>
      <c r="CU24" s="113">
        <v>4.7680999999999996</v>
      </c>
      <c r="CV24" s="113">
        <v>4.5659000000000001</v>
      </c>
      <c r="CW24" s="113">
        <v>4.3766999999999996</v>
      </c>
      <c r="CX24" s="113">
        <v>4.1965000000000003</v>
      </c>
      <c r="CY24" s="113">
        <v>4.0231000000000003</v>
      </c>
      <c r="CZ24" s="113">
        <v>3.8557000000000001</v>
      </c>
      <c r="DA24" s="113">
        <v>3.6947999999999999</v>
      </c>
      <c r="DB24" s="113">
        <v>3.5409000000000002</v>
      </c>
      <c r="DC24" s="113">
        <v>3.3963999999999999</v>
      </c>
      <c r="DD24" s="113">
        <v>3.2593000000000001</v>
      </c>
      <c r="DE24" s="113">
        <v>3.1284999999999998</v>
      </c>
      <c r="DF24" s="113">
        <v>3.0041000000000002</v>
      </c>
      <c r="DG24" s="113">
        <v>2.8868999999999998</v>
      </c>
      <c r="DH24" s="113">
        <v>2.7763</v>
      </c>
    </row>
    <row r="25" spans="1:112" x14ac:dyDescent="0.75">
      <c r="A25" s="111">
        <v>8724</v>
      </c>
      <c r="B25" s="111" t="s">
        <v>217</v>
      </c>
      <c r="C25" s="129" t="s">
        <v>163</v>
      </c>
      <c r="D25" s="71" t="s">
        <v>218</v>
      </c>
      <c r="E25" s="71">
        <v>764</v>
      </c>
      <c r="F25" s="71" t="s">
        <v>219</v>
      </c>
      <c r="G25" s="71" t="s">
        <v>220</v>
      </c>
      <c r="H25" s="71">
        <v>764</v>
      </c>
      <c r="I25" s="112" t="s">
        <v>221</v>
      </c>
      <c r="J25" s="71">
        <v>920</v>
      </c>
      <c r="K25" s="71">
        <v>1957</v>
      </c>
      <c r="L25" s="113">
        <v>48.478999999999999</v>
      </c>
      <c r="M25" s="113">
        <v>53.617899999999999</v>
      </c>
      <c r="N25" s="113">
        <v>53.679499999999997</v>
      </c>
      <c r="O25" s="113">
        <v>53.506399999999999</v>
      </c>
      <c r="P25" s="113">
        <v>53.155700000000003</v>
      </c>
      <c r="Q25" s="113">
        <v>52.671700000000001</v>
      </c>
      <c r="R25" s="113">
        <v>52.079500000000003</v>
      </c>
      <c r="S25" s="113">
        <v>51.399700000000003</v>
      </c>
      <c r="T25" s="113">
        <v>50.651499999999999</v>
      </c>
      <c r="U25" s="113">
        <v>49.853200000000001</v>
      </c>
      <c r="V25" s="113">
        <v>49.021500000000003</v>
      </c>
      <c r="W25" s="113">
        <v>48.171799999999998</v>
      </c>
      <c r="X25" s="113">
        <v>47.312800000000003</v>
      </c>
      <c r="Y25" s="113">
        <v>46.451799999999999</v>
      </c>
      <c r="Z25" s="113">
        <v>45.595500000000001</v>
      </c>
      <c r="AA25" s="113">
        <v>44.7502</v>
      </c>
      <c r="AB25" s="113">
        <v>43.921599999999998</v>
      </c>
      <c r="AC25" s="113">
        <v>43.113999999999997</v>
      </c>
      <c r="AD25" s="113">
        <v>42.328499999999998</v>
      </c>
      <c r="AE25" s="113">
        <v>41.5623</v>
      </c>
      <c r="AF25" s="113">
        <v>40.809100000000001</v>
      </c>
      <c r="AG25" s="113">
        <v>40.062800000000003</v>
      </c>
      <c r="AH25" s="113">
        <v>39.319200000000002</v>
      </c>
      <c r="AI25" s="113">
        <v>38.5762</v>
      </c>
      <c r="AJ25" s="113">
        <v>37.834400000000002</v>
      </c>
      <c r="AK25" s="113">
        <v>37.094999999999999</v>
      </c>
      <c r="AL25" s="113">
        <v>36.360399999999998</v>
      </c>
      <c r="AM25" s="113">
        <v>35.632100000000001</v>
      </c>
      <c r="AN25" s="113">
        <v>34.910600000000002</v>
      </c>
      <c r="AO25" s="113">
        <v>34.195</v>
      </c>
      <c r="AP25" s="113">
        <v>33.483499999999999</v>
      </c>
      <c r="AQ25" s="113">
        <v>32.774299999999997</v>
      </c>
      <c r="AR25" s="113">
        <v>32.066699999999997</v>
      </c>
      <c r="AS25" s="113">
        <v>31.360700000000001</v>
      </c>
      <c r="AT25" s="113">
        <v>30.657299999999999</v>
      </c>
      <c r="AU25" s="113">
        <v>29.9573</v>
      </c>
      <c r="AV25" s="113">
        <v>29.262</v>
      </c>
      <c r="AW25" s="113">
        <v>28.571999999999999</v>
      </c>
      <c r="AX25" s="113">
        <v>27.8886</v>
      </c>
      <c r="AY25" s="113">
        <v>27.211200000000002</v>
      </c>
      <c r="AZ25" s="113">
        <v>26.540199999999999</v>
      </c>
      <c r="BA25" s="113">
        <v>25.875299999999999</v>
      </c>
      <c r="BB25" s="113">
        <v>25.2163</v>
      </c>
      <c r="BC25" s="113">
        <v>24.561800000000002</v>
      </c>
      <c r="BD25" s="113">
        <v>23.910699999999999</v>
      </c>
      <c r="BE25" s="113">
        <v>23.262499999999999</v>
      </c>
      <c r="BF25" s="113">
        <v>22.617599999999999</v>
      </c>
      <c r="BG25" s="113">
        <v>21.977</v>
      </c>
      <c r="BH25" s="113">
        <v>21.343399999999999</v>
      </c>
      <c r="BI25" s="113">
        <v>20.719000000000001</v>
      </c>
      <c r="BJ25" s="113">
        <v>20.106200000000001</v>
      </c>
      <c r="BK25" s="113">
        <v>19.506799999999998</v>
      </c>
      <c r="BL25" s="113">
        <v>18.9206</v>
      </c>
      <c r="BM25" s="113">
        <v>18.345600000000001</v>
      </c>
      <c r="BN25" s="113">
        <v>17.778600000000001</v>
      </c>
      <c r="BO25" s="113">
        <v>17.216799999999999</v>
      </c>
      <c r="BP25" s="113">
        <v>16.658300000000001</v>
      </c>
      <c r="BQ25" s="113">
        <v>16.102799999999998</v>
      </c>
      <c r="BR25" s="113">
        <v>15.5519</v>
      </c>
      <c r="BS25" s="113">
        <v>15.008800000000001</v>
      </c>
      <c r="BT25" s="113">
        <v>14.4772</v>
      </c>
      <c r="BU25" s="113">
        <v>13.960100000000001</v>
      </c>
      <c r="BV25" s="113">
        <v>13.459099999999999</v>
      </c>
      <c r="BW25" s="113">
        <v>12.9741</v>
      </c>
      <c r="BX25" s="113">
        <v>12.504300000000001</v>
      </c>
      <c r="BY25" s="113">
        <v>12.046799999999999</v>
      </c>
      <c r="BZ25" s="113">
        <v>11.597300000000001</v>
      </c>
      <c r="CA25" s="113">
        <v>11.151899999999999</v>
      </c>
      <c r="CB25" s="113">
        <v>10.712</v>
      </c>
      <c r="CC25" s="113">
        <v>10.280200000000001</v>
      </c>
      <c r="CD25" s="113">
        <v>9.8598999999999997</v>
      </c>
      <c r="CE25" s="113">
        <v>9.4558</v>
      </c>
      <c r="CF25" s="113">
        <v>9.07</v>
      </c>
      <c r="CG25" s="113">
        <v>8.7027999999999999</v>
      </c>
      <c r="CH25" s="113">
        <v>8.3536999999999999</v>
      </c>
      <c r="CI25" s="113">
        <v>8.0220000000000002</v>
      </c>
      <c r="CJ25" s="113">
        <v>7.7058999999999997</v>
      </c>
      <c r="CK25" s="113">
        <v>7.4028999999999998</v>
      </c>
      <c r="CL25" s="113">
        <v>7.1120000000000001</v>
      </c>
      <c r="CM25" s="113">
        <v>6.8322000000000003</v>
      </c>
      <c r="CN25" s="113">
        <v>6.5621</v>
      </c>
      <c r="CO25" s="113">
        <v>6.2976000000000001</v>
      </c>
      <c r="CP25" s="113">
        <v>6.0355999999999996</v>
      </c>
      <c r="CQ25" s="113">
        <v>5.7770000000000001</v>
      </c>
      <c r="CR25" s="113">
        <v>5.5237999999999996</v>
      </c>
      <c r="CS25" s="113">
        <v>5.2774000000000001</v>
      </c>
      <c r="CT25" s="113">
        <v>5.0410000000000004</v>
      </c>
      <c r="CU25" s="113">
        <v>4.8166000000000002</v>
      </c>
      <c r="CV25" s="113">
        <v>4.6067</v>
      </c>
      <c r="CW25" s="113">
        <v>4.4116999999999997</v>
      </c>
      <c r="CX25" s="113">
        <v>4.2290000000000001</v>
      </c>
      <c r="CY25" s="113">
        <v>4.0547000000000004</v>
      </c>
      <c r="CZ25" s="113">
        <v>3.8864999999999998</v>
      </c>
      <c r="DA25" s="113">
        <v>3.7233999999999998</v>
      </c>
      <c r="DB25" s="113">
        <v>3.5667</v>
      </c>
      <c r="DC25" s="113">
        <v>3.4177</v>
      </c>
      <c r="DD25" s="113">
        <v>3.2776000000000001</v>
      </c>
      <c r="DE25" s="113">
        <v>3.1448</v>
      </c>
      <c r="DF25" s="113">
        <v>3.0181</v>
      </c>
      <c r="DG25" s="113">
        <v>2.8976999999999999</v>
      </c>
      <c r="DH25" s="113">
        <v>2.7843</v>
      </c>
    </row>
    <row r="26" spans="1:112" x14ac:dyDescent="0.75">
      <c r="A26" s="111">
        <v>8725</v>
      </c>
      <c r="B26" s="111" t="s">
        <v>217</v>
      </c>
      <c r="C26" s="129" t="s">
        <v>163</v>
      </c>
      <c r="D26" s="71" t="s">
        <v>218</v>
      </c>
      <c r="E26" s="71">
        <v>764</v>
      </c>
      <c r="F26" s="71" t="s">
        <v>219</v>
      </c>
      <c r="G26" s="71" t="s">
        <v>220</v>
      </c>
      <c r="H26" s="71">
        <v>764</v>
      </c>
      <c r="I26" s="112" t="s">
        <v>221</v>
      </c>
      <c r="J26" s="71">
        <v>920</v>
      </c>
      <c r="K26" s="71">
        <v>1958</v>
      </c>
      <c r="L26" s="113">
        <v>49.018300000000004</v>
      </c>
      <c r="M26" s="113">
        <v>54.031700000000001</v>
      </c>
      <c r="N26" s="113">
        <v>54.055999999999997</v>
      </c>
      <c r="O26" s="113">
        <v>53.853400000000001</v>
      </c>
      <c r="P26" s="113">
        <v>53.480400000000003</v>
      </c>
      <c r="Q26" s="113">
        <v>52.9788</v>
      </c>
      <c r="R26" s="113">
        <v>52.374200000000002</v>
      </c>
      <c r="S26" s="113">
        <v>51.687399999999997</v>
      </c>
      <c r="T26" s="113">
        <v>50.9373</v>
      </c>
      <c r="U26" s="113">
        <v>50.140700000000002</v>
      </c>
      <c r="V26" s="113">
        <v>49.311900000000001</v>
      </c>
      <c r="W26" s="113">
        <v>48.462899999999998</v>
      </c>
      <c r="X26" s="113">
        <v>47.603400000000001</v>
      </c>
      <c r="Y26" s="113">
        <v>46.741</v>
      </c>
      <c r="Z26" s="113">
        <v>45.8827</v>
      </c>
      <c r="AA26" s="113">
        <v>45.034799999999997</v>
      </c>
      <c r="AB26" s="113">
        <v>44.203200000000002</v>
      </c>
      <c r="AC26" s="113">
        <v>43.392099999999999</v>
      </c>
      <c r="AD26" s="113">
        <v>42.602600000000002</v>
      </c>
      <c r="AE26" s="113">
        <v>41.832099999999997</v>
      </c>
      <c r="AF26" s="113">
        <v>41.074199999999998</v>
      </c>
      <c r="AG26" s="113">
        <v>40.323099999999997</v>
      </c>
      <c r="AH26" s="113">
        <v>39.574399999999997</v>
      </c>
      <c r="AI26" s="113">
        <v>38.826300000000003</v>
      </c>
      <c r="AJ26" s="113">
        <v>38.079300000000003</v>
      </c>
      <c r="AK26" s="113">
        <v>37.335000000000001</v>
      </c>
      <c r="AL26" s="113">
        <v>36.595399999999998</v>
      </c>
      <c r="AM26" s="113">
        <v>35.862299999999998</v>
      </c>
      <c r="AN26" s="113">
        <v>35.136099999999999</v>
      </c>
      <c r="AO26" s="113">
        <v>34.415799999999997</v>
      </c>
      <c r="AP26" s="113">
        <v>33.6995</v>
      </c>
      <c r="AQ26" s="113">
        <v>32.985199999999999</v>
      </c>
      <c r="AR26" s="113">
        <v>32.271999999999998</v>
      </c>
      <c r="AS26" s="113">
        <v>31.559899999999999</v>
      </c>
      <c r="AT26" s="113">
        <v>30.849799999999998</v>
      </c>
      <c r="AU26" s="113">
        <v>30.142800000000001</v>
      </c>
      <c r="AV26" s="113">
        <v>29.440100000000001</v>
      </c>
      <c r="AW26" s="113">
        <v>28.742799999999999</v>
      </c>
      <c r="AX26" s="113">
        <v>28.051600000000001</v>
      </c>
      <c r="AY26" s="113">
        <v>27.3673</v>
      </c>
      <c r="AZ26" s="113">
        <v>26.6892</v>
      </c>
      <c r="BA26" s="113">
        <v>26.017399999999999</v>
      </c>
      <c r="BB26" s="113">
        <v>25.351400000000002</v>
      </c>
      <c r="BC26" s="113">
        <v>24.690899999999999</v>
      </c>
      <c r="BD26" s="113">
        <v>24.034600000000001</v>
      </c>
      <c r="BE26" s="113">
        <v>23.381900000000002</v>
      </c>
      <c r="BF26" s="113">
        <v>22.7331</v>
      </c>
      <c r="BG26" s="113">
        <v>22.089099999999998</v>
      </c>
      <c r="BH26" s="113">
        <v>21.451499999999999</v>
      </c>
      <c r="BI26" s="113">
        <v>20.822800000000001</v>
      </c>
      <c r="BJ26" s="113">
        <v>20.204999999999998</v>
      </c>
      <c r="BK26" s="113">
        <v>19.599399999999999</v>
      </c>
      <c r="BL26" s="113">
        <v>19.006699999999999</v>
      </c>
      <c r="BM26" s="113">
        <v>18.425699999999999</v>
      </c>
      <c r="BN26" s="113">
        <v>17.853999999999999</v>
      </c>
      <c r="BO26" s="113">
        <v>17.288699999999999</v>
      </c>
      <c r="BP26" s="113">
        <v>16.728300000000001</v>
      </c>
      <c r="BQ26" s="113">
        <v>16.1722</v>
      </c>
      <c r="BR26" s="113">
        <v>15.6213</v>
      </c>
      <c r="BS26" s="113">
        <v>15.0778</v>
      </c>
      <c r="BT26" s="113">
        <v>14.544700000000001</v>
      </c>
      <c r="BU26" s="113">
        <v>14.0252</v>
      </c>
      <c r="BV26" s="113">
        <v>13.520899999999999</v>
      </c>
      <c r="BW26" s="113">
        <v>13.031499999999999</v>
      </c>
      <c r="BX26" s="113">
        <v>12.5562</v>
      </c>
      <c r="BY26" s="113">
        <v>12.094099999999999</v>
      </c>
      <c r="BZ26" s="113">
        <v>11.643000000000001</v>
      </c>
      <c r="CA26" s="113">
        <v>11.1982</v>
      </c>
      <c r="CB26" s="113">
        <v>10.759399999999999</v>
      </c>
      <c r="CC26" s="113">
        <v>10.329000000000001</v>
      </c>
      <c r="CD26" s="113">
        <v>9.9097000000000008</v>
      </c>
      <c r="CE26" s="113">
        <v>9.5046999999999997</v>
      </c>
      <c r="CF26" s="113">
        <v>9.1170000000000009</v>
      </c>
      <c r="CG26" s="113">
        <v>8.7474000000000007</v>
      </c>
      <c r="CH26" s="113">
        <v>8.3954000000000004</v>
      </c>
      <c r="CI26" s="113">
        <v>8.0594999999999999</v>
      </c>
      <c r="CJ26" s="113">
        <v>7.7394999999999996</v>
      </c>
      <c r="CK26" s="113">
        <v>7.4341999999999997</v>
      </c>
      <c r="CL26" s="113">
        <v>7.1412000000000004</v>
      </c>
      <c r="CM26" s="113">
        <v>6.8596000000000004</v>
      </c>
      <c r="CN26" s="113">
        <v>6.5884999999999998</v>
      </c>
      <c r="CO26" s="113">
        <v>6.3263999999999996</v>
      </c>
      <c r="CP26" s="113">
        <v>6.0693000000000001</v>
      </c>
      <c r="CQ26" s="113">
        <v>5.8140999999999998</v>
      </c>
      <c r="CR26" s="113">
        <v>5.5618999999999996</v>
      </c>
      <c r="CS26" s="113">
        <v>5.3151999999999999</v>
      </c>
      <c r="CT26" s="113">
        <v>5.0758999999999999</v>
      </c>
      <c r="CU26" s="113">
        <v>4.8471000000000002</v>
      </c>
      <c r="CV26" s="113">
        <v>4.6307</v>
      </c>
      <c r="CW26" s="113">
        <v>4.4284999999999997</v>
      </c>
      <c r="CX26" s="113">
        <v>4.2404999999999999</v>
      </c>
      <c r="CY26" s="113">
        <v>4.0640999999999998</v>
      </c>
      <c r="CZ26" s="113">
        <v>3.8952</v>
      </c>
      <c r="DA26" s="113">
        <v>3.7317</v>
      </c>
      <c r="DB26" s="113">
        <v>3.5729000000000002</v>
      </c>
      <c r="DC26" s="113">
        <v>3.4211</v>
      </c>
      <c r="DD26" s="113">
        <v>3.2787000000000002</v>
      </c>
      <c r="DE26" s="113">
        <v>3.1434000000000002</v>
      </c>
      <c r="DF26" s="113">
        <v>3.0152000000000001</v>
      </c>
      <c r="DG26" s="113">
        <v>2.8931</v>
      </c>
      <c r="DH26" s="113">
        <v>2.7770999999999999</v>
      </c>
    </row>
    <row r="27" spans="1:112" x14ac:dyDescent="0.75">
      <c r="A27" s="111">
        <v>8726</v>
      </c>
      <c r="B27" s="111" t="s">
        <v>217</v>
      </c>
      <c r="C27" s="129" t="s">
        <v>163</v>
      </c>
      <c r="D27" s="71" t="s">
        <v>218</v>
      </c>
      <c r="E27" s="71">
        <v>764</v>
      </c>
      <c r="F27" s="71" t="s">
        <v>219</v>
      </c>
      <c r="G27" s="71" t="s">
        <v>220</v>
      </c>
      <c r="H27" s="71">
        <v>764</v>
      </c>
      <c r="I27" s="112" t="s">
        <v>221</v>
      </c>
      <c r="J27" s="71">
        <v>920</v>
      </c>
      <c r="K27" s="71">
        <v>1959</v>
      </c>
      <c r="L27" s="113">
        <v>49.7348</v>
      </c>
      <c r="M27" s="113">
        <v>54.631300000000003</v>
      </c>
      <c r="N27" s="113">
        <v>54.612400000000001</v>
      </c>
      <c r="O27" s="113">
        <v>54.376399999999997</v>
      </c>
      <c r="P27" s="113">
        <v>53.976799999999997</v>
      </c>
      <c r="Q27" s="113">
        <v>53.454599999999999</v>
      </c>
      <c r="R27" s="113">
        <v>52.833100000000002</v>
      </c>
      <c r="S27" s="113">
        <v>52.131300000000003</v>
      </c>
      <c r="T27" s="113">
        <v>51.367699999999999</v>
      </c>
      <c r="U27" s="113">
        <v>50.559699999999999</v>
      </c>
      <c r="V27" s="113">
        <v>49.723799999999997</v>
      </c>
      <c r="W27" s="113">
        <v>48.875300000000003</v>
      </c>
      <c r="X27" s="113">
        <v>48.014499999999998</v>
      </c>
      <c r="Y27" s="113">
        <v>47.149799999999999</v>
      </c>
      <c r="Z27" s="113">
        <v>46.288200000000003</v>
      </c>
      <c r="AA27" s="113">
        <v>45.436300000000003</v>
      </c>
      <c r="AB27" s="113">
        <v>44.6</v>
      </c>
      <c r="AC27" s="113">
        <v>43.783799999999999</v>
      </c>
      <c r="AD27" s="113">
        <v>42.988700000000001</v>
      </c>
      <c r="AE27" s="113">
        <v>42.212200000000003</v>
      </c>
      <c r="AF27" s="113">
        <v>41.448099999999997</v>
      </c>
      <c r="AG27" s="113">
        <v>40.6905</v>
      </c>
      <c r="AH27" s="113">
        <v>39.935200000000002</v>
      </c>
      <c r="AI27" s="113">
        <v>39.180199999999999</v>
      </c>
      <c r="AJ27" s="113">
        <v>38.426299999999998</v>
      </c>
      <c r="AK27" s="113">
        <v>37.674999999999997</v>
      </c>
      <c r="AL27" s="113">
        <v>36.9285</v>
      </c>
      <c r="AM27" s="113">
        <v>36.188400000000001</v>
      </c>
      <c r="AN27" s="113">
        <v>35.455399999999997</v>
      </c>
      <c r="AO27" s="113">
        <v>34.728400000000001</v>
      </c>
      <c r="AP27" s="113">
        <v>34.005499999999998</v>
      </c>
      <c r="AQ27" s="113">
        <v>33.284599999999998</v>
      </c>
      <c r="AR27" s="113">
        <v>32.564599999999999</v>
      </c>
      <c r="AS27" s="113">
        <v>31.845099999999999</v>
      </c>
      <c r="AT27" s="113">
        <v>31.127099999999999</v>
      </c>
      <c r="AU27" s="113">
        <v>30.4117</v>
      </c>
      <c r="AV27" s="113">
        <v>29.700199999999999</v>
      </c>
      <c r="AW27" s="113">
        <v>28.9938</v>
      </c>
      <c r="AX27" s="113">
        <v>28.293500000000002</v>
      </c>
      <c r="AY27" s="113">
        <v>27.599599999999999</v>
      </c>
      <c r="AZ27" s="113">
        <v>26.9129</v>
      </c>
      <c r="BA27" s="113">
        <v>26.232299999999999</v>
      </c>
      <c r="BB27" s="113">
        <v>25.5578</v>
      </c>
      <c r="BC27" s="113">
        <v>24.8887</v>
      </c>
      <c r="BD27" s="113">
        <v>24.224799999999998</v>
      </c>
      <c r="BE27" s="113">
        <v>23.5654</v>
      </c>
      <c r="BF27" s="113">
        <v>22.910599999999999</v>
      </c>
      <c r="BG27" s="113">
        <v>22.261199999999999</v>
      </c>
      <c r="BH27" s="113">
        <v>21.618600000000001</v>
      </c>
      <c r="BI27" s="113">
        <v>20.984500000000001</v>
      </c>
      <c r="BJ27" s="113">
        <v>20.360800000000001</v>
      </c>
      <c r="BK27" s="113">
        <v>19.748799999999999</v>
      </c>
      <c r="BL27" s="113">
        <v>19.148499999999999</v>
      </c>
      <c r="BM27" s="113">
        <v>18.5596</v>
      </c>
      <c r="BN27" s="113">
        <v>17.980599999999999</v>
      </c>
      <c r="BO27" s="113">
        <v>17.409400000000002</v>
      </c>
      <c r="BP27" s="113">
        <v>16.8443</v>
      </c>
      <c r="BQ27" s="113">
        <v>16.2852</v>
      </c>
      <c r="BR27" s="113">
        <v>15.7325</v>
      </c>
      <c r="BS27" s="113">
        <v>15.187799999999999</v>
      </c>
      <c r="BT27" s="113">
        <v>14.6532</v>
      </c>
      <c r="BU27" s="113">
        <v>14.1312</v>
      </c>
      <c r="BV27" s="113">
        <v>13.623200000000001</v>
      </c>
      <c r="BW27" s="113">
        <v>13.1294</v>
      </c>
      <c r="BX27" s="113">
        <v>12.6485</v>
      </c>
      <c r="BY27" s="113">
        <v>12.1797</v>
      </c>
      <c r="BZ27" s="113">
        <v>11.723000000000001</v>
      </c>
      <c r="CA27" s="113">
        <v>11.275600000000001</v>
      </c>
      <c r="CB27" s="113">
        <v>10.8363</v>
      </c>
      <c r="CC27" s="113">
        <v>10.405900000000001</v>
      </c>
      <c r="CD27" s="113">
        <v>9.9870000000000001</v>
      </c>
      <c r="CE27" s="113">
        <v>9.5818999999999992</v>
      </c>
      <c r="CF27" s="113">
        <v>9.1921999999999997</v>
      </c>
      <c r="CG27" s="113">
        <v>8.8196999999999992</v>
      </c>
      <c r="CH27" s="113">
        <v>8.4641999999999999</v>
      </c>
      <c r="CI27" s="113">
        <v>8.1243999999999996</v>
      </c>
      <c r="CJ27" s="113">
        <v>7.7991000000000001</v>
      </c>
      <c r="CK27" s="113">
        <v>7.4889000000000001</v>
      </c>
      <c r="CL27" s="113">
        <v>7.1925999999999997</v>
      </c>
      <c r="CM27" s="113">
        <v>6.9080000000000004</v>
      </c>
      <c r="CN27" s="113">
        <v>6.6341999999999999</v>
      </c>
      <c r="CO27" s="113">
        <v>6.3701999999999996</v>
      </c>
      <c r="CP27" s="113">
        <v>6.1148999999999996</v>
      </c>
      <c r="CQ27" s="113">
        <v>5.8639999999999999</v>
      </c>
      <c r="CR27" s="113">
        <v>5.6146000000000003</v>
      </c>
      <c r="CS27" s="113">
        <v>5.3684000000000003</v>
      </c>
      <c r="CT27" s="113">
        <v>5.1280000000000001</v>
      </c>
      <c r="CU27" s="113">
        <v>4.8956999999999997</v>
      </c>
      <c r="CV27" s="113">
        <v>4.6741000000000001</v>
      </c>
      <c r="CW27" s="113">
        <v>4.4646999999999997</v>
      </c>
      <c r="CX27" s="113">
        <v>4.2689000000000004</v>
      </c>
      <c r="CY27" s="113">
        <v>4.0867000000000004</v>
      </c>
      <c r="CZ27" s="113">
        <v>3.9152</v>
      </c>
      <c r="DA27" s="113">
        <v>3.7502</v>
      </c>
      <c r="DB27" s="113">
        <v>3.5901999999999998</v>
      </c>
      <c r="DC27" s="113">
        <v>3.4352999999999998</v>
      </c>
      <c r="DD27" s="113">
        <v>3.2906</v>
      </c>
      <c r="DE27" s="113">
        <v>3.1528</v>
      </c>
      <c r="DF27" s="113">
        <v>3.0219</v>
      </c>
      <c r="DG27" s="113">
        <v>2.8978999999999999</v>
      </c>
      <c r="DH27" s="113">
        <v>2.7801</v>
      </c>
    </row>
    <row r="28" spans="1:112" x14ac:dyDescent="0.75">
      <c r="A28" s="111">
        <v>8727</v>
      </c>
      <c r="B28" s="111" t="s">
        <v>217</v>
      </c>
      <c r="C28" s="129" t="s">
        <v>163</v>
      </c>
      <c r="D28" s="71" t="s">
        <v>218</v>
      </c>
      <c r="E28" s="71">
        <v>764</v>
      </c>
      <c r="F28" s="71" t="s">
        <v>219</v>
      </c>
      <c r="G28" s="71" t="s">
        <v>220</v>
      </c>
      <c r="H28" s="71">
        <v>764</v>
      </c>
      <c r="I28" s="112" t="s">
        <v>221</v>
      </c>
      <c r="J28" s="71">
        <v>920</v>
      </c>
      <c r="K28" s="71">
        <v>1960</v>
      </c>
      <c r="L28" s="113">
        <v>51.034700000000001</v>
      </c>
      <c r="M28" s="113">
        <v>55.881500000000003</v>
      </c>
      <c r="N28" s="113">
        <v>55.8322</v>
      </c>
      <c r="O28" s="113">
        <v>55.572400000000002</v>
      </c>
      <c r="P28" s="113">
        <v>55.154400000000003</v>
      </c>
      <c r="Q28" s="113">
        <v>54.617400000000004</v>
      </c>
      <c r="R28" s="113">
        <v>53.984000000000002</v>
      </c>
      <c r="S28" s="113">
        <v>53.272399999999998</v>
      </c>
      <c r="T28" s="113">
        <v>52.5002</v>
      </c>
      <c r="U28" s="113">
        <v>51.684100000000001</v>
      </c>
      <c r="V28" s="113">
        <v>50.839399999999998</v>
      </c>
      <c r="W28" s="113">
        <v>49.980699999999999</v>
      </c>
      <c r="X28" s="113">
        <v>49.116599999999998</v>
      </c>
      <c r="Y28" s="113">
        <v>48.247</v>
      </c>
      <c r="Z28" s="113">
        <v>47.379399999999997</v>
      </c>
      <c r="AA28" s="113">
        <v>46.520299999999999</v>
      </c>
      <c r="AB28" s="113">
        <v>45.6755</v>
      </c>
      <c r="AC28" s="113">
        <v>44.849600000000002</v>
      </c>
      <c r="AD28" s="113">
        <v>44.043799999999997</v>
      </c>
      <c r="AE28" s="113">
        <v>43.255800000000001</v>
      </c>
      <c r="AF28" s="113">
        <v>42.479799999999997</v>
      </c>
      <c r="AG28" s="113">
        <v>41.709899999999998</v>
      </c>
      <c r="AH28" s="113">
        <v>40.942100000000003</v>
      </c>
      <c r="AI28" s="113">
        <v>40.174599999999998</v>
      </c>
      <c r="AJ28" s="113">
        <v>39.407899999999998</v>
      </c>
      <c r="AK28" s="113">
        <v>38.643599999999999</v>
      </c>
      <c r="AL28" s="113">
        <v>37.884</v>
      </c>
      <c r="AM28" s="113">
        <v>37.130800000000001</v>
      </c>
      <c r="AN28" s="113">
        <v>36.384399999999999</v>
      </c>
      <c r="AO28" s="113">
        <v>35.644100000000002</v>
      </c>
      <c r="AP28" s="113">
        <v>34.908000000000001</v>
      </c>
      <c r="AQ28" s="113">
        <v>34.174100000000003</v>
      </c>
      <c r="AR28" s="113">
        <v>33.441000000000003</v>
      </c>
      <c r="AS28" s="113">
        <v>32.708300000000001</v>
      </c>
      <c r="AT28" s="113">
        <v>31.976600000000001</v>
      </c>
      <c r="AU28" s="113">
        <v>31.247</v>
      </c>
      <c r="AV28" s="113">
        <v>30.520700000000001</v>
      </c>
      <c r="AW28" s="113">
        <v>29.799099999999999</v>
      </c>
      <c r="AX28" s="113">
        <v>29.083200000000001</v>
      </c>
      <c r="AY28" s="113">
        <v>28.373699999999999</v>
      </c>
      <c r="AZ28" s="113">
        <v>27.6707</v>
      </c>
      <c r="BA28" s="113">
        <v>26.974699999999999</v>
      </c>
      <c r="BB28" s="113">
        <v>26.284600000000001</v>
      </c>
      <c r="BC28" s="113">
        <v>25.6</v>
      </c>
      <c r="BD28" s="113">
        <v>24.9207</v>
      </c>
      <c r="BE28" s="113">
        <v>24.2468</v>
      </c>
      <c r="BF28" s="113">
        <v>23.578299999999999</v>
      </c>
      <c r="BG28" s="113">
        <v>22.915900000000001</v>
      </c>
      <c r="BH28" s="113">
        <v>22.2608</v>
      </c>
      <c r="BI28" s="113">
        <v>21.6145</v>
      </c>
      <c r="BJ28" s="113">
        <v>20.978000000000002</v>
      </c>
      <c r="BK28" s="113">
        <v>20.352699999999999</v>
      </c>
      <c r="BL28" s="113">
        <v>19.738299999999999</v>
      </c>
      <c r="BM28" s="113">
        <v>19.1342</v>
      </c>
      <c r="BN28" s="113">
        <v>18.5396</v>
      </c>
      <c r="BO28" s="113">
        <v>17.953399999999998</v>
      </c>
      <c r="BP28" s="113">
        <v>17.374600000000001</v>
      </c>
      <c r="BQ28" s="113">
        <v>16.803100000000001</v>
      </c>
      <c r="BR28" s="113">
        <v>16.239799999999999</v>
      </c>
      <c r="BS28" s="113">
        <v>15.685600000000001</v>
      </c>
      <c r="BT28" s="113">
        <v>15.142200000000001</v>
      </c>
      <c r="BU28" s="113">
        <v>14.610799999999999</v>
      </c>
      <c r="BV28" s="113">
        <v>14.092499999999999</v>
      </c>
      <c r="BW28" s="113">
        <v>13.587199999999999</v>
      </c>
      <c r="BX28" s="113">
        <v>13.093999999999999</v>
      </c>
      <c r="BY28" s="113">
        <v>12.611700000000001</v>
      </c>
      <c r="BZ28" s="113">
        <v>12.140499999999999</v>
      </c>
      <c r="CA28" s="113">
        <v>11.6797</v>
      </c>
      <c r="CB28" s="113">
        <v>11.2302</v>
      </c>
      <c r="CC28" s="113">
        <v>10.7919</v>
      </c>
      <c r="CD28" s="113">
        <v>10.365500000000001</v>
      </c>
      <c r="CE28" s="113">
        <v>9.9532000000000007</v>
      </c>
      <c r="CF28" s="113">
        <v>9.5557999999999996</v>
      </c>
      <c r="CG28" s="113">
        <v>9.1737000000000002</v>
      </c>
      <c r="CH28" s="113">
        <v>8.8077000000000005</v>
      </c>
      <c r="CI28" s="113">
        <v>8.4568999999999992</v>
      </c>
      <c r="CJ28" s="113">
        <v>8.1202000000000005</v>
      </c>
      <c r="CK28" s="113">
        <v>7.7972000000000001</v>
      </c>
      <c r="CL28" s="113">
        <v>7.4885000000000002</v>
      </c>
      <c r="CM28" s="113">
        <v>7.1932999999999998</v>
      </c>
      <c r="CN28" s="113">
        <v>6.9093</v>
      </c>
      <c r="CO28" s="113">
        <v>6.6355000000000004</v>
      </c>
      <c r="CP28" s="113">
        <v>6.3712999999999997</v>
      </c>
      <c r="CQ28" s="113">
        <v>6.1154999999999999</v>
      </c>
      <c r="CR28" s="113">
        <v>5.8639000000000001</v>
      </c>
      <c r="CS28" s="113">
        <v>5.6139999999999999</v>
      </c>
      <c r="CT28" s="113">
        <v>5.3678999999999997</v>
      </c>
      <c r="CU28" s="113">
        <v>5.1281999999999996</v>
      </c>
      <c r="CV28" s="113">
        <v>4.8970000000000002</v>
      </c>
      <c r="CW28" s="113">
        <v>4.6764999999999999</v>
      </c>
      <c r="CX28" s="113">
        <v>4.4676</v>
      </c>
      <c r="CY28" s="113">
        <v>4.2718999999999996</v>
      </c>
      <c r="CZ28" s="113">
        <v>4.0891000000000002</v>
      </c>
      <c r="DA28" s="113">
        <v>3.9161999999999999</v>
      </c>
      <c r="DB28" s="113">
        <v>3.7496</v>
      </c>
      <c r="DC28" s="113">
        <v>3.5882999999999998</v>
      </c>
      <c r="DD28" s="113">
        <v>3.4358</v>
      </c>
      <c r="DE28" s="113">
        <v>3.2907000000000002</v>
      </c>
      <c r="DF28" s="113">
        <v>3.1524000000000001</v>
      </c>
      <c r="DG28" s="113">
        <v>3.0209999999999999</v>
      </c>
      <c r="DH28" s="113">
        <v>2.8965000000000001</v>
      </c>
    </row>
    <row r="29" spans="1:112" x14ac:dyDescent="0.75">
      <c r="A29" s="111">
        <v>8728</v>
      </c>
      <c r="B29" s="111" t="s">
        <v>217</v>
      </c>
      <c r="C29" s="129" t="s">
        <v>163</v>
      </c>
      <c r="D29" s="71" t="s">
        <v>218</v>
      </c>
      <c r="E29" s="71">
        <v>764</v>
      </c>
      <c r="F29" s="71" t="s">
        <v>219</v>
      </c>
      <c r="G29" s="71" t="s">
        <v>220</v>
      </c>
      <c r="H29" s="71">
        <v>764</v>
      </c>
      <c r="I29" s="112" t="s">
        <v>221</v>
      </c>
      <c r="J29" s="71">
        <v>920</v>
      </c>
      <c r="K29" s="71">
        <v>1961</v>
      </c>
      <c r="L29" s="113">
        <v>52.363700000000001</v>
      </c>
      <c r="M29" s="113">
        <v>57.162300000000002</v>
      </c>
      <c r="N29" s="113">
        <v>57.093499999999999</v>
      </c>
      <c r="O29" s="113">
        <v>56.809399999999997</v>
      </c>
      <c r="P29" s="113">
        <v>56.372300000000003</v>
      </c>
      <c r="Q29" s="113">
        <v>55.820500000000003</v>
      </c>
      <c r="R29" s="113">
        <v>55.174999999999997</v>
      </c>
      <c r="S29" s="113">
        <v>54.453000000000003</v>
      </c>
      <c r="T29" s="113">
        <v>53.671500000000002</v>
      </c>
      <c r="U29" s="113">
        <v>52.846600000000002</v>
      </c>
      <c r="V29" s="113">
        <v>51.9938</v>
      </c>
      <c r="W29" s="113">
        <v>51.127600000000001</v>
      </c>
      <c r="X29" s="113">
        <v>50.254399999999997</v>
      </c>
      <c r="Y29" s="113">
        <v>49.381599999999999</v>
      </c>
      <c r="Z29" s="113">
        <v>48.509300000000003</v>
      </c>
      <c r="AA29" s="113">
        <v>47.644100000000002</v>
      </c>
      <c r="AB29" s="113">
        <v>46.791800000000002</v>
      </c>
      <c r="AC29" s="113">
        <v>45.957000000000001</v>
      </c>
      <c r="AD29" s="113">
        <v>45.140999999999998</v>
      </c>
      <c r="AE29" s="113">
        <v>44.341799999999999</v>
      </c>
      <c r="AF29" s="113">
        <v>43.554099999999998</v>
      </c>
      <c r="AG29" s="113">
        <v>42.772399999999998</v>
      </c>
      <c r="AH29" s="113">
        <v>41.992600000000003</v>
      </c>
      <c r="AI29" s="113">
        <v>41.213099999999997</v>
      </c>
      <c r="AJ29" s="113">
        <v>40.434199999999997</v>
      </c>
      <c r="AK29" s="113">
        <v>39.657499999999999</v>
      </c>
      <c r="AL29" s="113">
        <v>38.885199999999998</v>
      </c>
      <c r="AM29" s="113">
        <v>38.119</v>
      </c>
      <c r="AN29" s="113">
        <v>37.359499999999997</v>
      </c>
      <c r="AO29" s="113">
        <v>36.606000000000002</v>
      </c>
      <c r="AP29" s="113">
        <v>35.8568</v>
      </c>
      <c r="AQ29" s="113">
        <v>35.11</v>
      </c>
      <c r="AR29" s="113">
        <v>34.364199999999997</v>
      </c>
      <c r="AS29" s="113">
        <v>33.618899999999996</v>
      </c>
      <c r="AT29" s="113">
        <v>32.874400000000001</v>
      </c>
      <c r="AU29" s="113">
        <v>32.131399999999999</v>
      </c>
      <c r="AV29" s="113">
        <v>31.391300000000001</v>
      </c>
      <c r="AW29" s="113">
        <v>30.655200000000001</v>
      </c>
      <c r="AX29" s="113">
        <v>29.924399999999999</v>
      </c>
      <c r="AY29" s="113">
        <v>29.1995</v>
      </c>
      <c r="AZ29" s="113">
        <v>28.481100000000001</v>
      </c>
      <c r="BA29" s="113">
        <v>27.769100000000002</v>
      </c>
      <c r="BB29" s="113">
        <v>27.063800000000001</v>
      </c>
      <c r="BC29" s="113">
        <v>26.363900000000001</v>
      </c>
      <c r="BD29" s="113">
        <v>25.6693</v>
      </c>
      <c r="BE29" s="113">
        <v>24.9801</v>
      </c>
      <c r="BF29" s="113">
        <v>24.2972</v>
      </c>
      <c r="BG29" s="113">
        <v>23.621200000000002</v>
      </c>
      <c r="BH29" s="113">
        <v>22.953099999999999</v>
      </c>
      <c r="BI29" s="113">
        <v>22.2941</v>
      </c>
      <c r="BJ29" s="113">
        <v>21.645399999999999</v>
      </c>
      <c r="BK29" s="113">
        <v>21.007000000000001</v>
      </c>
      <c r="BL29" s="113">
        <v>20.379100000000001</v>
      </c>
      <c r="BM29" s="113">
        <v>19.7607</v>
      </c>
      <c r="BN29" s="113">
        <v>19.150700000000001</v>
      </c>
      <c r="BO29" s="113">
        <v>18.5488</v>
      </c>
      <c r="BP29" s="113">
        <v>17.954999999999998</v>
      </c>
      <c r="BQ29" s="113">
        <v>17.369700000000002</v>
      </c>
      <c r="BR29" s="113">
        <v>16.793800000000001</v>
      </c>
      <c r="BS29" s="113">
        <v>16.2287</v>
      </c>
      <c r="BT29" s="113">
        <v>15.6755</v>
      </c>
      <c r="BU29" s="113">
        <v>15.1349</v>
      </c>
      <c r="BV29" s="113">
        <v>14.6069</v>
      </c>
      <c r="BW29" s="113">
        <v>14.0908</v>
      </c>
      <c r="BX29" s="113">
        <v>13.585800000000001</v>
      </c>
      <c r="BY29" s="113">
        <v>13.0909</v>
      </c>
      <c r="BZ29" s="113">
        <v>12.606</v>
      </c>
      <c r="CA29" s="113">
        <v>12.130599999999999</v>
      </c>
      <c r="CB29" s="113">
        <v>11.6677</v>
      </c>
      <c r="CC29" s="113">
        <v>11.218999999999999</v>
      </c>
      <c r="CD29" s="113">
        <v>10.7845</v>
      </c>
      <c r="CE29" s="113">
        <v>10.3644</v>
      </c>
      <c r="CF29" s="113">
        <v>9.9595000000000002</v>
      </c>
      <c r="CG29" s="113">
        <v>9.5692000000000004</v>
      </c>
      <c r="CH29" s="113">
        <v>9.1931999999999992</v>
      </c>
      <c r="CI29" s="113">
        <v>8.8312000000000008</v>
      </c>
      <c r="CJ29" s="113">
        <v>8.4829000000000008</v>
      </c>
      <c r="CK29" s="113">
        <v>8.1478999999999999</v>
      </c>
      <c r="CL29" s="113">
        <v>7.8258999999999999</v>
      </c>
      <c r="CM29" s="113">
        <v>7.5178000000000003</v>
      </c>
      <c r="CN29" s="113">
        <v>7.2226999999999997</v>
      </c>
      <c r="CO29" s="113">
        <v>6.9382999999999999</v>
      </c>
      <c r="CP29" s="113">
        <v>6.6639999999999997</v>
      </c>
      <c r="CQ29" s="113">
        <v>6.3990999999999998</v>
      </c>
      <c r="CR29" s="113">
        <v>6.1425000000000001</v>
      </c>
      <c r="CS29" s="113">
        <v>5.8902999999999999</v>
      </c>
      <c r="CT29" s="113">
        <v>5.6402000000000001</v>
      </c>
      <c r="CU29" s="113">
        <v>5.3945999999999996</v>
      </c>
      <c r="CV29" s="113">
        <v>5.1558000000000002</v>
      </c>
      <c r="CW29" s="113">
        <v>4.9253</v>
      </c>
      <c r="CX29" s="113">
        <v>4.7050000000000001</v>
      </c>
      <c r="CY29" s="113">
        <v>4.4961000000000002</v>
      </c>
      <c r="CZ29" s="113">
        <v>4.3</v>
      </c>
      <c r="DA29" s="113">
        <v>4.1162999999999998</v>
      </c>
      <c r="DB29" s="113">
        <v>3.9424999999999999</v>
      </c>
      <c r="DC29" s="113">
        <v>3.7757999999999998</v>
      </c>
      <c r="DD29" s="113">
        <v>3.6156999999999999</v>
      </c>
      <c r="DE29" s="113">
        <v>3.4628000000000001</v>
      </c>
      <c r="DF29" s="113">
        <v>3.3172000000000001</v>
      </c>
      <c r="DG29" s="113">
        <v>3.1783000000000001</v>
      </c>
      <c r="DH29" s="113">
        <v>3.0463</v>
      </c>
    </row>
    <row r="30" spans="1:112" x14ac:dyDescent="0.75">
      <c r="A30" s="111">
        <v>8729</v>
      </c>
      <c r="B30" s="111" t="s">
        <v>217</v>
      </c>
      <c r="C30" s="129" t="s">
        <v>163</v>
      </c>
      <c r="D30" s="71" t="s">
        <v>218</v>
      </c>
      <c r="E30" s="71">
        <v>764</v>
      </c>
      <c r="F30" s="71" t="s">
        <v>219</v>
      </c>
      <c r="G30" s="71" t="s">
        <v>220</v>
      </c>
      <c r="H30" s="71">
        <v>764</v>
      </c>
      <c r="I30" s="112" t="s">
        <v>221</v>
      </c>
      <c r="J30" s="71">
        <v>920</v>
      </c>
      <c r="K30" s="71">
        <v>1962</v>
      </c>
      <c r="L30" s="113">
        <v>52.790100000000002</v>
      </c>
      <c r="M30" s="113">
        <v>57.442399999999999</v>
      </c>
      <c r="N30" s="113">
        <v>57.340400000000002</v>
      </c>
      <c r="O30" s="113">
        <v>57.028799999999997</v>
      </c>
      <c r="P30" s="113">
        <v>56.563400000000001</v>
      </c>
      <c r="Q30" s="113">
        <v>55.9895</v>
      </c>
      <c r="R30" s="113">
        <v>55.328899999999997</v>
      </c>
      <c r="S30" s="113">
        <v>54.597700000000003</v>
      </c>
      <c r="T30" s="113">
        <v>53.811599999999999</v>
      </c>
      <c r="U30" s="113">
        <v>52.985100000000003</v>
      </c>
      <c r="V30" s="113">
        <v>52.132100000000001</v>
      </c>
      <c r="W30" s="113">
        <v>51.265500000000003</v>
      </c>
      <c r="X30" s="113">
        <v>50.3917</v>
      </c>
      <c r="Y30" s="113">
        <v>49.516399999999997</v>
      </c>
      <c r="Z30" s="113">
        <v>48.646999999999998</v>
      </c>
      <c r="AA30" s="113">
        <v>47.783000000000001</v>
      </c>
      <c r="AB30" s="113">
        <v>46.930700000000002</v>
      </c>
      <c r="AC30" s="113">
        <v>46.094700000000003</v>
      </c>
      <c r="AD30" s="113">
        <v>45.276499999999999</v>
      </c>
      <c r="AE30" s="113">
        <v>44.474499999999999</v>
      </c>
      <c r="AF30" s="113">
        <v>43.683700000000002</v>
      </c>
      <c r="AG30" s="113">
        <v>42.898699999999998</v>
      </c>
      <c r="AH30" s="113">
        <v>42.115600000000001</v>
      </c>
      <c r="AI30" s="113">
        <v>41.332799999999999</v>
      </c>
      <c r="AJ30" s="113">
        <v>40.550600000000003</v>
      </c>
      <c r="AK30" s="113">
        <v>39.770400000000002</v>
      </c>
      <c r="AL30" s="113">
        <v>38.994399999999999</v>
      </c>
      <c r="AM30" s="113">
        <v>38.224299999999999</v>
      </c>
      <c r="AN30" s="113">
        <v>37.460799999999999</v>
      </c>
      <c r="AO30" s="113">
        <v>36.703299999999999</v>
      </c>
      <c r="AP30" s="113">
        <v>35.950200000000002</v>
      </c>
      <c r="AQ30" s="113">
        <v>35.199599999999997</v>
      </c>
      <c r="AR30" s="113">
        <v>34.450299999999999</v>
      </c>
      <c r="AS30" s="113">
        <v>33.701599999999999</v>
      </c>
      <c r="AT30" s="113">
        <v>32.953699999999998</v>
      </c>
      <c r="AU30" s="113">
        <v>32.207099999999997</v>
      </c>
      <c r="AV30" s="113">
        <v>31.462900000000001</v>
      </c>
      <c r="AW30" s="113">
        <v>30.722300000000001</v>
      </c>
      <c r="AX30" s="113">
        <v>29.9863</v>
      </c>
      <c r="AY30" s="113">
        <v>29.2559</v>
      </c>
      <c r="AZ30" s="113">
        <v>28.531700000000001</v>
      </c>
      <c r="BA30" s="113">
        <v>27.8139</v>
      </c>
      <c r="BB30" s="113">
        <v>27.102399999999999</v>
      </c>
      <c r="BC30" s="113">
        <v>26.397099999999998</v>
      </c>
      <c r="BD30" s="113">
        <v>25.697099999999999</v>
      </c>
      <c r="BE30" s="113">
        <v>25.002700000000001</v>
      </c>
      <c r="BF30" s="113">
        <v>24.314599999999999</v>
      </c>
      <c r="BG30" s="113">
        <v>23.6341</v>
      </c>
      <c r="BH30" s="113">
        <v>22.962299999999999</v>
      </c>
      <c r="BI30" s="113">
        <v>22.3003</v>
      </c>
      <c r="BJ30" s="113">
        <v>21.649000000000001</v>
      </c>
      <c r="BK30" s="113">
        <v>21.008500000000002</v>
      </c>
      <c r="BL30" s="113">
        <v>20.378</v>
      </c>
      <c r="BM30" s="113">
        <v>19.756599999999999</v>
      </c>
      <c r="BN30" s="113">
        <v>19.1431</v>
      </c>
      <c r="BO30" s="113">
        <v>18.5366</v>
      </c>
      <c r="BP30" s="113">
        <v>17.937899999999999</v>
      </c>
      <c r="BQ30" s="113">
        <v>17.348299999999998</v>
      </c>
      <c r="BR30" s="113">
        <v>16.769300000000001</v>
      </c>
      <c r="BS30" s="113">
        <v>16.202300000000001</v>
      </c>
      <c r="BT30" s="113">
        <v>15.648899999999999</v>
      </c>
      <c r="BU30" s="113">
        <v>15.109400000000001</v>
      </c>
      <c r="BV30" s="113">
        <v>14.583</v>
      </c>
      <c r="BW30" s="113">
        <v>14.068099999999999</v>
      </c>
      <c r="BX30" s="113">
        <v>13.5633</v>
      </c>
      <c r="BY30" s="113">
        <v>13.067500000000001</v>
      </c>
      <c r="BZ30" s="113">
        <v>12.5809</v>
      </c>
      <c r="CA30" s="113">
        <v>12.1027</v>
      </c>
      <c r="CB30" s="113">
        <v>11.6357</v>
      </c>
      <c r="CC30" s="113">
        <v>11.184100000000001</v>
      </c>
      <c r="CD30" s="113">
        <v>10.7498</v>
      </c>
      <c r="CE30" s="113">
        <v>10.3322</v>
      </c>
      <c r="CF30" s="113">
        <v>9.9303000000000008</v>
      </c>
      <c r="CG30" s="113">
        <v>9.5434999999999999</v>
      </c>
      <c r="CH30" s="113">
        <v>9.1702999999999992</v>
      </c>
      <c r="CI30" s="113">
        <v>8.8094999999999999</v>
      </c>
      <c r="CJ30" s="113">
        <v>8.4613999999999994</v>
      </c>
      <c r="CK30" s="113">
        <v>8.1260999999999992</v>
      </c>
      <c r="CL30" s="113">
        <v>7.8032000000000004</v>
      </c>
      <c r="CM30" s="113">
        <v>7.4927999999999999</v>
      </c>
      <c r="CN30" s="113">
        <v>7.1955</v>
      </c>
      <c r="CO30" s="113">
        <v>6.9104999999999999</v>
      </c>
      <c r="CP30" s="113">
        <v>6.6359000000000004</v>
      </c>
      <c r="CQ30" s="113">
        <v>6.3708</v>
      </c>
      <c r="CR30" s="113">
        <v>6.1150000000000002</v>
      </c>
      <c r="CS30" s="113">
        <v>5.8676000000000004</v>
      </c>
      <c r="CT30" s="113">
        <v>5.6250999999999998</v>
      </c>
      <c r="CU30" s="113">
        <v>5.3853</v>
      </c>
      <c r="CV30" s="113">
        <v>5.1502999999999997</v>
      </c>
      <c r="CW30" s="113">
        <v>4.9218999999999999</v>
      </c>
      <c r="CX30" s="113">
        <v>4.7016</v>
      </c>
      <c r="CY30" s="113">
        <v>4.4911000000000003</v>
      </c>
      <c r="CZ30" s="113">
        <v>4.2915999999999999</v>
      </c>
      <c r="DA30" s="113">
        <v>4.1045999999999996</v>
      </c>
      <c r="DB30" s="113">
        <v>3.9306000000000001</v>
      </c>
      <c r="DC30" s="113">
        <v>3.7679999999999998</v>
      </c>
      <c r="DD30" s="113">
        <v>3.6097999999999999</v>
      </c>
      <c r="DE30" s="113">
        <v>3.4582000000000002</v>
      </c>
      <c r="DF30" s="113">
        <v>3.3134999999999999</v>
      </c>
      <c r="DG30" s="113">
        <v>3.1758999999999999</v>
      </c>
      <c r="DH30" s="113">
        <v>3.0446</v>
      </c>
    </row>
    <row r="31" spans="1:112" x14ac:dyDescent="0.75">
      <c r="A31" s="111">
        <v>8730</v>
      </c>
      <c r="B31" s="111" t="s">
        <v>217</v>
      </c>
      <c r="C31" s="129" t="s">
        <v>163</v>
      </c>
      <c r="D31" s="71" t="s">
        <v>218</v>
      </c>
      <c r="E31" s="71">
        <v>764</v>
      </c>
      <c r="F31" s="71" t="s">
        <v>219</v>
      </c>
      <c r="G31" s="71" t="s">
        <v>220</v>
      </c>
      <c r="H31" s="71">
        <v>764</v>
      </c>
      <c r="I31" s="112" t="s">
        <v>221</v>
      </c>
      <c r="J31" s="71">
        <v>920</v>
      </c>
      <c r="K31" s="71">
        <v>1963</v>
      </c>
      <c r="L31" s="113">
        <v>53.244399999999999</v>
      </c>
      <c r="M31" s="113">
        <v>57.743499999999997</v>
      </c>
      <c r="N31" s="113">
        <v>57.588700000000003</v>
      </c>
      <c r="O31" s="113">
        <v>57.249200000000002</v>
      </c>
      <c r="P31" s="113">
        <v>56.760800000000003</v>
      </c>
      <c r="Q31" s="113">
        <v>56.1629</v>
      </c>
      <c r="R31" s="113">
        <v>55.4803</v>
      </c>
      <c r="S31" s="113">
        <v>54.731999999999999</v>
      </c>
      <c r="T31" s="113">
        <v>53.9345</v>
      </c>
      <c r="U31" s="113">
        <v>53.101999999999997</v>
      </c>
      <c r="V31" s="113">
        <v>52.246499999999997</v>
      </c>
      <c r="W31" s="113">
        <v>51.377600000000001</v>
      </c>
      <c r="X31" s="113">
        <v>50.5017</v>
      </c>
      <c r="Y31" s="113">
        <v>49.624400000000001</v>
      </c>
      <c r="Z31" s="113">
        <v>48.751300000000001</v>
      </c>
      <c r="AA31" s="113">
        <v>47.889299999999999</v>
      </c>
      <c r="AB31" s="113">
        <v>47.037599999999998</v>
      </c>
      <c r="AC31" s="113">
        <v>46.200899999999997</v>
      </c>
      <c r="AD31" s="113">
        <v>45.381</v>
      </c>
      <c r="AE31" s="113">
        <v>44.576500000000003</v>
      </c>
      <c r="AF31" s="113">
        <v>43.782600000000002</v>
      </c>
      <c r="AG31" s="113">
        <v>42.994399999999999</v>
      </c>
      <c r="AH31" s="113">
        <v>42.208199999999998</v>
      </c>
      <c r="AI31" s="113">
        <v>41.4223</v>
      </c>
      <c r="AJ31" s="113">
        <v>40.636899999999997</v>
      </c>
      <c r="AK31" s="113">
        <v>39.8536</v>
      </c>
      <c r="AL31" s="113">
        <v>39.074199999999998</v>
      </c>
      <c r="AM31" s="113">
        <v>38.3005</v>
      </c>
      <c r="AN31" s="113">
        <v>37.533299999999997</v>
      </c>
      <c r="AO31" s="113">
        <v>36.771999999999998</v>
      </c>
      <c r="AP31" s="113">
        <v>36.015000000000001</v>
      </c>
      <c r="AQ31" s="113">
        <v>35.2607</v>
      </c>
      <c r="AR31" s="113">
        <v>34.507899999999999</v>
      </c>
      <c r="AS31" s="113">
        <v>33.755899999999997</v>
      </c>
      <c r="AT31" s="113">
        <v>33.004800000000003</v>
      </c>
      <c r="AU31" s="113">
        <v>32.255000000000003</v>
      </c>
      <c r="AV31" s="113">
        <v>31.507400000000001</v>
      </c>
      <c r="AW31" s="113">
        <v>30.762699999999999</v>
      </c>
      <c r="AX31" s="113">
        <v>30.022200000000002</v>
      </c>
      <c r="AY31" s="113">
        <v>29.286799999999999</v>
      </c>
      <c r="AZ31" s="113">
        <v>28.557300000000001</v>
      </c>
      <c r="BA31" s="113">
        <v>27.8338</v>
      </c>
      <c r="BB31" s="113">
        <v>27.116599999999998</v>
      </c>
      <c r="BC31" s="113">
        <v>26.4054</v>
      </c>
      <c r="BD31" s="113">
        <v>25.700199999999999</v>
      </c>
      <c r="BE31" s="113">
        <v>25.000599999999999</v>
      </c>
      <c r="BF31" s="113">
        <v>24.307400000000001</v>
      </c>
      <c r="BG31" s="113">
        <v>23.6218</v>
      </c>
      <c r="BH31" s="113">
        <v>22.945799999999998</v>
      </c>
      <c r="BI31" s="113">
        <v>22.2805</v>
      </c>
      <c r="BJ31" s="113">
        <v>21.626300000000001</v>
      </c>
      <c r="BK31" s="113">
        <v>20.983499999999999</v>
      </c>
      <c r="BL31" s="113">
        <v>20.351299999999998</v>
      </c>
      <c r="BM31" s="113">
        <v>19.727599999999999</v>
      </c>
      <c r="BN31" s="113">
        <v>19.1114</v>
      </c>
      <c r="BO31" s="113">
        <v>18.5017</v>
      </c>
      <c r="BP31" s="113">
        <v>17.898800000000001</v>
      </c>
      <c r="BQ31" s="113">
        <v>17.304600000000001</v>
      </c>
      <c r="BR31" s="113">
        <v>16.721599999999999</v>
      </c>
      <c r="BS31" s="113">
        <v>16.151800000000001</v>
      </c>
      <c r="BT31" s="113">
        <v>15.5968</v>
      </c>
      <c r="BU31" s="113">
        <v>15.057499999999999</v>
      </c>
      <c r="BV31" s="113">
        <v>14.5326</v>
      </c>
      <c r="BW31" s="113">
        <v>14.0198</v>
      </c>
      <c r="BX31" s="113">
        <v>13.5166</v>
      </c>
      <c r="BY31" s="113">
        <v>13.021599999999999</v>
      </c>
      <c r="BZ31" s="113">
        <v>12.5345</v>
      </c>
      <c r="CA31" s="113">
        <v>12.055</v>
      </c>
      <c r="CB31" s="113">
        <v>11.585599999999999</v>
      </c>
      <c r="CC31" s="113">
        <v>11.1304</v>
      </c>
      <c r="CD31" s="113">
        <v>10.6935</v>
      </c>
      <c r="CE31" s="113">
        <v>10.2766</v>
      </c>
      <c r="CF31" s="113">
        <v>9.8778000000000006</v>
      </c>
      <c r="CG31" s="113">
        <v>9.4944000000000006</v>
      </c>
      <c r="CH31" s="113">
        <v>9.125</v>
      </c>
      <c r="CI31" s="113">
        <v>8.7675000000000001</v>
      </c>
      <c r="CJ31" s="113">
        <v>8.4210999999999991</v>
      </c>
      <c r="CK31" s="113">
        <v>8.0863999999999994</v>
      </c>
      <c r="CL31" s="113">
        <v>7.7637</v>
      </c>
      <c r="CM31" s="113">
        <v>7.4526000000000003</v>
      </c>
      <c r="CN31" s="113">
        <v>7.1532999999999998</v>
      </c>
      <c r="CO31" s="113">
        <v>6.8665000000000003</v>
      </c>
      <c r="CP31" s="113">
        <v>6.5917000000000003</v>
      </c>
      <c r="CQ31" s="113">
        <v>6.3268000000000004</v>
      </c>
      <c r="CR31" s="113">
        <v>6.0713999999999997</v>
      </c>
      <c r="CS31" s="113">
        <v>5.8257000000000003</v>
      </c>
      <c r="CT31" s="113">
        <v>5.5888</v>
      </c>
      <c r="CU31" s="113">
        <v>5.3574000000000002</v>
      </c>
      <c r="CV31" s="113">
        <v>5.1292</v>
      </c>
      <c r="CW31" s="113">
        <v>4.9055999999999997</v>
      </c>
      <c r="CX31" s="113">
        <v>4.6883999999999997</v>
      </c>
      <c r="CY31" s="113">
        <v>4.4790999999999999</v>
      </c>
      <c r="CZ31" s="113">
        <v>4.2793999999999999</v>
      </c>
      <c r="DA31" s="113">
        <v>4.0907</v>
      </c>
      <c r="DB31" s="113">
        <v>3.9156</v>
      </c>
      <c r="DC31" s="113">
        <v>3.7555999999999998</v>
      </c>
      <c r="DD31" s="113">
        <v>3.5992999999999999</v>
      </c>
      <c r="DE31" s="113">
        <v>3.4504999999999999</v>
      </c>
      <c r="DF31" s="113">
        <v>3.3081</v>
      </c>
      <c r="DG31" s="113">
        <v>3.1722000000000001</v>
      </c>
      <c r="DH31" s="113">
        <v>3.0430000000000001</v>
      </c>
    </row>
    <row r="32" spans="1:112" x14ac:dyDescent="0.75">
      <c r="A32" s="111">
        <v>8731</v>
      </c>
      <c r="B32" s="111" t="s">
        <v>217</v>
      </c>
      <c r="C32" s="129" t="s">
        <v>163</v>
      </c>
      <c r="D32" s="71" t="s">
        <v>218</v>
      </c>
      <c r="E32" s="71">
        <v>764</v>
      </c>
      <c r="F32" s="71" t="s">
        <v>219</v>
      </c>
      <c r="G32" s="71" t="s">
        <v>220</v>
      </c>
      <c r="H32" s="71">
        <v>764</v>
      </c>
      <c r="I32" s="112" t="s">
        <v>221</v>
      </c>
      <c r="J32" s="71">
        <v>920</v>
      </c>
      <c r="K32" s="71">
        <v>1964</v>
      </c>
      <c r="L32" s="113">
        <v>53.978499999999997</v>
      </c>
      <c r="M32" s="113">
        <v>58.3583</v>
      </c>
      <c r="N32" s="113">
        <v>58.161700000000003</v>
      </c>
      <c r="O32" s="113">
        <v>57.789499999999997</v>
      </c>
      <c r="P32" s="113">
        <v>57.2851</v>
      </c>
      <c r="Q32" s="113">
        <v>56.673900000000003</v>
      </c>
      <c r="R32" s="113">
        <v>55.978400000000001</v>
      </c>
      <c r="S32" s="113">
        <v>55.219200000000001</v>
      </c>
      <c r="T32" s="113">
        <v>54.413600000000002</v>
      </c>
      <c r="U32" s="113">
        <v>53.575800000000001</v>
      </c>
      <c r="V32" s="113">
        <v>52.716900000000003</v>
      </c>
      <c r="W32" s="113">
        <v>51.844900000000003</v>
      </c>
      <c r="X32" s="113">
        <v>50.965899999999998</v>
      </c>
      <c r="Y32" s="113">
        <v>50.085500000000003</v>
      </c>
      <c r="Z32" s="113">
        <v>49.209200000000003</v>
      </c>
      <c r="AA32" s="113">
        <v>48.341999999999999</v>
      </c>
      <c r="AB32" s="113">
        <v>47.4908</v>
      </c>
      <c r="AC32" s="113">
        <v>46.652700000000003</v>
      </c>
      <c r="AD32" s="113">
        <v>45.829900000000002</v>
      </c>
      <c r="AE32" s="113">
        <v>45.021000000000001</v>
      </c>
      <c r="AF32" s="113">
        <v>44.221800000000002</v>
      </c>
      <c r="AG32" s="113">
        <v>43.427700000000002</v>
      </c>
      <c r="AH32" s="113">
        <v>42.635399999999997</v>
      </c>
      <c r="AI32" s="113">
        <v>41.843499999999999</v>
      </c>
      <c r="AJ32" s="113">
        <v>41.052199999999999</v>
      </c>
      <c r="AK32" s="113">
        <v>40.262900000000002</v>
      </c>
      <c r="AL32" s="113">
        <v>39.4773</v>
      </c>
      <c r="AM32" s="113">
        <v>38.697299999999998</v>
      </c>
      <c r="AN32" s="113">
        <v>37.923299999999998</v>
      </c>
      <c r="AO32" s="113">
        <v>37.155099999999997</v>
      </c>
      <c r="AP32" s="113">
        <v>36.391199999999998</v>
      </c>
      <c r="AQ32" s="113">
        <v>35.629899999999999</v>
      </c>
      <c r="AR32" s="113">
        <v>34.870199999999997</v>
      </c>
      <c r="AS32" s="113">
        <v>34.111499999999999</v>
      </c>
      <c r="AT32" s="113">
        <v>33.354100000000003</v>
      </c>
      <c r="AU32" s="113">
        <v>32.597999999999999</v>
      </c>
      <c r="AV32" s="113">
        <v>31.844100000000001</v>
      </c>
      <c r="AW32" s="113">
        <v>31.0929</v>
      </c>
      <c r="AX32" s="113">
        <v>30.345400000000001</v>
      </c>
      <c r="AY32" s="113">
        <v>29.6023</v>
      </c>
      <c r="AZ32" s="113">
        <v>28.864599999999999</v>
      </c>
      <c r="BA32" s="113">
        <v>28.1326</v>
      </c>
      <c r="BB32" s="113">
        <v>27.406500000000001</v>
      </c>
      <c r="BC32" s="113">
        <v>26.686299999999999</v>
      </c>
      <c r="BD32" s="113">
        <v>25.971800000000002</v>
      </c>
      <c r="BE32" s="113">
        <v>25.2637</v>
      </c>
      <c r="BF32" s="113">
        <v>24.562000000000001</v>
      </c>
      <c r="BG32" s="113">
        <v>23.867899999999999</v>
      </c>
      <c r="BH32" s="113">
        <v>23.183399999999999</v>
      </c>
      <c r="BI32" s="113">
        <v>22.510200000000001</v>
      </c>
      <c r="BJ32" s="113">
        <v>21.8491</v>
      </c>
      <c r="BK32" s="113">
        <v>21.1998</v>
      </c>
      <c r="BL32" s="113">
        <v>20.561399999999999</v>
      </c>
      <c r="BM32" s="113">
        <v>19.932200000000002</v>
      </c>
      <c r="BN32" s="113">
        <v>19.309899999999999</v>
      </c>
      <c r="BO32" s="113">
        <v>18.6938</v>
      </c>
      <c r="BP32" s="113">
        <v>18.0838</v>
      </c>
      <c r="BQ32" s="113">
        <v>17.4816</v>
      </c>
      <c r="BR32" s="113">
        <v>16.8901</v>
      </c>
      <c r="BS32" s="113">
        <v>16.3125</v>
      </c>
      <c r="BT32" s="113">
        <v>15.7507</v>
      </c>
      <c r="BU32" s="113">
        <v>15.2058</v>
      </c>
      <c r="BV32" s="113">
        <v>14.677</v>
      </c>
      <c r="BW32" s="113">
        <v>14.161799999999999</v>
      </c>
      <c r="BX32" s="113">
        <v>13.656700000000001</v>
      </c>
      <c r="BY32" s="113">
        <v>13.1592</v>
      </c>
      <c r="BZ32" s="113">
        <v>12.668799999999999</v>
      </c>
      <c r="CA32" s="113">
        <v>12.184900000000001</v>
      </c>
      <c r="CB32" s="113">
        <v>11.7104</v>
      </c>
      <c r="CC32" s="113">
        <v>11.248799999999999</v>
      </c>
      <c r="CD32" s="113">
        <v>10.804399999999999</v>
      </c>
      <c r="CE32" s="113">
        <v>10.3811</v>
      </c>
      <c r="CF32" s="113">
        <v>9.9788999999999994</v>
      </c>
      <c r="CG32" s="113">
        <v>9.5946999999999996</v>
      </c>
      <c r="CH32" s="113">
        <v>9.2248999999999999</v>
      </c>
      <c r="CI32" s="113">
        <v>8.8673000000000002</v>
      </c>
      <c r="CJ32" s="113">
        <v>8.5202000000000009</v>
      </c>
      <c r="CK32" s="113">
        <v>8.1832999999999991</v>
      </c>
      <c r="CL32" s="113">
        <v>7.8574000000000002</v>
      </c>
      <c r="CM32" s="113">
        <v>7.5426000000000002</v>
      </c>
      <c r="CN32" s="113">
        <v>7.2389000000000001</v>
      </c>
      <c r="CO32" s="113">
        <v>6.9463999999999997</v>
      </c>
      <c r="CP32" s="113">
        <v>6.6661000000000001</v>
      </c>
      <c r="CQ32" s="113">
        <v>6.3975999999999997</v>
      </c>
      <c r="CR32" s="113">
        <v>6.1391</v>
      </c>
      <c r="CS32" s="113">
        <v>5.8906000000000001</v>
      </c>
      <c r="CT32" s="113">
        <v>5.6523000000000003</v>
      </c>
      <c r="CU32" s="113">
        <v>5.4237000000000002</v>
      </c>
      <c r="CV32" s="113">
        <v>5.2009999999999996</v>
      </c>
      <c r="CW32" s="113">
        <v>4.9816000000000003</v>
      </c>
      <c r="CX32" s="113">
        <v>4.7666000000000004</v>
      </c>
      <c r="CY32" s="113">
        <v>4.5579999999999998</v>
      </c>
      <c r="CZ32" s="113">
        <v>4.3571999999999997</v>
      </c>
      <c r="DA32" s="113">
        <v>4.1665000000000001</v>
      </c>
      <c r="DB32" s="113">
        <v>3.9883000000000002</v>
      </c>
      <c r="DC32" s="113">
        <v>3.8264</v>
      </c>
      <c r="DD32" s="113">
        <v>3.6682000000000001</v>
      </c>
      <c r="DE32" s="113">
        <v>3.5188000000000001</v>
      </c>
      <c r="DF32" s="113">
        <v>3.3767</v>
      </c>
      <c r="DG32" s="113">
        <v>3.2404999999999999</v>
      </c>
      <c r="DH32" s="113">
        <v>3.1107</v>
      </c>
    </row>
    <row r="33" spans="1:112" x14ac:dyDescent="0.75">
      <c r="A33" s="111">
        <v>8732</v>
      </c>
      <c r="B33" s="111" t="s">
        <v>217</v>
      </c>
      <c r="C33" s="129" t="s">
        <v>163</v>
      </c>
      <c r="D33" s="71" t="s">
        <v>218</v>
      </c>
      <c r="E33" s="71">
        <v>764</v>
      </c>
      <c r="F33" s="71" t="s">
        <v>219</v>
      </c>
      <c r="G33" s="71" t="s">
        <v>220</v>
      </c>
      <c r="H33" s="71">
        <v>764</v>
      </c>
      <c r="I33" s="112" t="s">
        <v>221</v>
      </c>
      <c r="J33" s="71">
        <v>920</v>
      </c>
      <c r="K33" s="71">
        <v>1965</v>
      </c>
      <c r="L33" s="113">
        <v>54.712200000000003</v>
      </c>
      <c r="M33" s="113">
        <v>58.970199999999998</v>
      </c>
      <c r="N33" s="113">
        <v>58.739199999999997</v>
      </c>
      <c r="O33" s="113">
        <v>58.336100000000002</v>
      </c>
      <c r="P33" s="113">
        <v>57.807400000000001</v>
      </c>
      <c r="Q33" s="113">
        <v>57.1843</v>
      </c>
      <c r="R33" s="113">
        <v>56.485399999999998</v>
      </c>
      <c r="S33" s="113">
        <v>55.725900000000003</v>
      </c>
      <c r="T33" s="113">
        <v>54.919800000000002</v>
      </c>
      <c r="U33" s="113">
        <v>54.079599999999999</v>
      </c>
      <c r="V33" s="113">
        <v>53.216900000000003</v>
      </c>
      <c r="W33" s="113">
        <v>52.341700000000003</v>
      </c>
      <c r="X33" s="113">
        <v>51.459699999999998</v>
      </c>
      <c r="Y33" s="113">
        <v>50.5762</v>
      </c>
      <c r="Z33" s="113">
        <v>49.6967</v>
      </c>
      <c r="AA33" s="113">
        <v>48.826099999999997</v>
      </c>
      <c r="AB33" s="113">
        <v>47.969200000000001</v>
      </c>
      <c r="AC33" s="113">
        <v>47.131599999999999</v>
      </c>
      <c r="AD33" s="113">
        <v>46.307200000000002</v>
      </c>
      <c r="AE33" s="113">
        <v>45.494999999999997</v>
      </c>
      <c r="AF33" s="113">
        <v>44.691299999999998</v>
      </c>
      <c r="AG33" s="113">
        <v>43.891800000000003</v>
      </c>
      <c r="AH33" s="113">
        <v>43.093600000000002</v>
      </c>
      <c r="AI33" s="113">
        <v>42.2956</v>
      </c>
      <c r="AJ33" s="113">
        <v>41.498399999999997</v>
      </c>
      <c r="AK33" s="113">
        <v>40.703000000000003</v>
      </c>
      <c r="AL33" s="113">
        <v>39.911499999999997</v>
      </c>
      <c r="AM33" s="113">
        <v>39.1252</v>
      </c>
      <c r="AN33" s="113">
        <v>38.344700000000003</v>
      </c>
      <c r="AO33" s="113">
        <v>37.569600000000001</v>
      </c>
      <c r="AP33" s="113">
        <v>36.798699999999997</v>
      </c>
      <c r="AQ33" s="113">
        <v>36.0304</v>
      </c>
      <c r="AR33" s="113">
        <v>35.2637</v>
      </c>
      <c r="AS33" s="113">
        <v>34.498199999999997</v>
      </c>
      <c r="AT33" s="113">
        <v>33.734099999999998</v>
      </c>
      <c r="AU33" s="113">
        <v>32.971699999999998</v>
      </c>
      <c r="AV33" s="113">
        <v>32.211500000000001</v>
      </c>
      <c r="AW33" s="113">
        <v>31.454000000000001</v>
      </c>
      <c r="AX33" s="113">
        <v>30.6998</v>
      </c>
      <c r="AY33" s="113">
        <v>29.9497</v>
      </c>
      <c r="AZ33" s="113">
        <v>29.2042</v>
      </c>
      <c r="BA33" s="113">
        <v>28.463999999999999</v>
      </c>
      <c r="BB33" s="113">
        <v>27.729299999999999</v>
      </c>
      <c r="BC33" s="113">
        <v>27.0001</v>
      </c>
      <c r="BD33" s="113">
        <v>26.276700000000002</v>
      </c>
      <c r="BE33" s="113">
        <v>25.5593</v>
      </c>
      <c r="BF33" s="113">
        <v>24.849</v>
      </c>
      <c r="BG33" s="113">
        <v>24.1463</v>
      </c>
      <c r="BH33" s="113">
        <v>23.453099999999999</v>
      </c>
      <c r="BI33" s="113">
        <v>22.7712</v>
      </c>
      <c r="BJ33" s="113">
        <v>22.102</v>
      </c>
      <c r="BK33" s="113">
        <v>21.445599999999999</v>
      </c>
      <c r="BL33" s="113">
        <v>20.8005</v>
      </c>
      <c r="BM33" s="113">
        <v>20.164999999999999</v>
      </c>
      <c r="BN33" s="113">
        <v>19.537099999999999</v>
      </c>
      <c r="BO33" s="113">
        <v>18.9146</v>
      </c>
      <c r="BP33" s="113">
        <v>18.298200000000001</v>
      </c>
      <c r="BQ33" s="113">
        <v>17.688800000000001</v>
      </c>
      <c r="BR33" s="113">
        <v>17.089099999999998</v>
      </c>
      <c r="BS33" s="113">
        <v>16.5029</v>
      </c>
      <c r="BT33" s="113">
        <v>15.9331</v>
      </c>
      <c r="BU33" s="113">
        <v>15.3812</v>
      </c>
      <c r="BV33" s="113">
        <v>14.8467</v>
      </c>
      <c r="BW33" s="113">
        <v>14.327400000000001</v>
      </c>
      <c r="BX33" s="113">
        <v>13.819699999999999</v>
      </c>
      <c r="BY33" s="113">
        <v>13.3203</v>
      </c>
      <c r="BZ33" s="113">
        <v>12.827400000000001</v>
      </c>
      <c r="CA33" s="113">
        <v>12.3401</v>
      </c>
      <c r="CB33" s="113">
        <v>11.861000000000001</v>
      </c>
      <c r="CC33" s="113">
        <v>11.394299999999999</v>
      </c>
      <c r="CD33" s="113">
        <v>10.9435</v>
      </c>
      <c r="CE33" s="113">
        <v>10.512499999999999</v>
      </c>
      <c r="CF33" s="113">
        <v>10.1038</v>
      </c>
      <c r="CG33" s="113">
        <v>9.7161000000000008</v>
      </c>
      <c r="CH33" s="113">
        <v>9.3453999999999997</v>
      </c>
      <c r="CI33" s="113">
        <v>8.9870999999999999</v>
      </c>
      <c r="CJ33" s="113">
        <v>8.6395999999999997</v>
      </c>
      <c r="CK33" s="113">
        <v>8.3018000000000001</v>
      </c>
      <c r="CL33" s="113">
        <v>7.9733000000000001</v>
      </c>
      <c r="CM33" s="113">
        <v>7.6550000000000002</v>
      </c>
      <c r="CN33" s="113">
        <v>7.3471000000000002</v>
      </c>
      <c r="CO33" s="113">
        <v>7.0499000000000001</v>
      </c>
      <c r="CP33" s="113">
        <v>6.7634999999999996</v>
      </c>
      <c r="CQ33" s="113">
        <v>6.4893999999999998</v>
      </c>
      <c r="CR33" s="113">
        <v>6.2271999999999998</v>
      </c>
      <c r="CS33" s="113">
        <v>5.9756</v>
      </c>
      <c r="CT33" s="113">
        <v>5.7347000000000001</v>
      </c>
      <c r="CU33" s="113">
        <v>5.5048000000000004</v>
      </c>
      <c r="CV33" s="113">
        <v>5.2850000000000001</v>
      </c>
      <c r="CW33" s="113">
        <v>5.0712000000000002</v>
      </c>
      <c r="CX33" s="113">
        <v>4.8604000000000003</v>
      </c>
      <c r="CY33" s="113">
        <v>4.6539000000000001</v>
      </c>
      <c r="CZ33" s="113">
        <v>4.4539</v>
      </c>
      <c r="DA33" s="113">
        <v>4.2621000000000002</v>
      </c>
      <c r="DB33" s="113">
        <v>4.0819000000000001</v>
      </c>
      <c r="DC33" s="113">
        <v>3.9171</v>
      </c>
      <c r="DD33" s="113">
        <v>3.7570000000000001</v>
      </c>
      <c r="DE33" s="113">
        <v>3.6057999999999999</v>
      </c>
      <c r="DF33" s="113">
        <v>3.4630999999999998</v>
      </c>
      <c r="DG33" s="113">
        <v>3.3271999999999999</v>
      </c>
      <c r="DH33" s="113">
        <v>3.1968999999999999</v>
      </c>
    </row>
    <row r="34" spans="1:112" x14ac:dyDescent="0.75">
      <c r="A34" s="111">
        <v>8733</v>
      </c>
      <c r="B34" s="111" t="s">
        <v>217</v>
      </c>
      <c r="C34" s="129" t="s">
        <v>163</v>
      </c>
      <c r="D34" s="71" t="s">
        <v>218</v>
      </c>
      <c r="E34" s="71">
        <v>764</v>
      </c>
      <c r="F34" s="71" t="s">
        <v>219</v>
      </c>
      <c r="G34" s="71" t="s">
        <v>220</v>
      </c>
      <c r="H34" s="71">
        <v>764</v>
      </c>
      <c r="I34" s="112" t="s">
        <v>221</v>
      </c>
      <c r="J34" s="71">
        <v>920</v>
      </c>
      <c r="K34" s="71">
        <v>1966</v>
      </c>
      <c r="L34" s="113">
        <v>55.253900000000002</v>
      </c>
      <c r="M34" s="113">
        <v>59.369799999999998</v>
      </c>
      <c r="N34" s="113">
        <v>59.104300000000002</v>
      </c>
      <c r="O34" s="113">
        <v>58.673900000000003</v>
      </c>
      <c r="P34" s="113">
        <v>58.120600000000003</v>
      </c>
      <c r="Q34" s="113">
        <v>57.477899999999998</v>
      </c>
      <c r="R34" s="113">
        <v>56.764499999999998</v>
      </c>
      <c r="S34" s="113">
        <v>55.995100000000001</v>
      </c>
      <c r="T34" s="113">
        <v>55.182600000000001</v>
      </c>
      <c r="U34" s="113">
        <v>54.338799999999999</v>
      </c>
      <c r="V34" s="113">
        <v>53.4739</v>
      </c>
      <c r="W34" s="113">
        <v>52.596600000000002</v>
      </c>
      <c r="X34" s="113">
        <v>51.712899999999998</v>
      </c>
      <c r="Y34" s="113">
        <v>50.827800000000003</v>
      </c>
      <c r="Z34" s="113">
        <v>49.946300000000001</v>
      </c>
      <c r="AA34" s="113">
        <v>49.073599999999999</v>
      </c>
      <c r="AB34" s="113">
        <v>48.214700000000001</v>
      </c>
      <c r="AC34" s="113">
        <v>47.372700000000002</v>
      </c>
      <c r="AD34" s="113">
        <v>46.5505</v>
      </c>
      <c r="AE34" s="113">
        <v>45.738700000000001</v>
      </c>
      <c r="AF34" s="113">
        <v>44.933399999999999</v>
      </c>
      <c r="AG34" s="113">
        <v>44.131300000000003</v>
      </c>
      <c r="AH34" s="113">
        <v>43.329799999999999</v>
      </c>
      <c r="AI34" s="113">
        <v>42.528100000000002</v>
      </c>
      <c r="AJ34" s="113">
        <v>41.726900000000001</v>
      </c>
      <c r="AK34" s="113">
        <v>40.927700000000002</v>
      </c>
      <c r="AL34" s="113">
        <v>40.132199999999997</v>
      </c>
      <c r="AM34" s="113">
        <v>39.341900000000003</v>
      </c>
      <c r="AN34" s="113">
        <v>38.557299999999998</v>
      </c>
      <c r="AO34" s="113">
        <v>37.777799999999999</v>
      </c>
      <c r="AP34" s="113">
        <v>37.002299999999998</v>
      </c>
      <c r="AQ34" s="113">
        <v>36.229199999999999</v>
      </c>
      <c r="AR34" s="113">
        <v>35.457799999999999</v>
      </c>
      <c r="AS34" s="113">
        <v>34.687600000000003</v>
      </c>
      <c r="AT34" s="113">
        <v>33.918900000000001</v>
      </c>
      <c r="AU34" s="113">
        <v>33.152099999999997</v>
      </c>
      <c r="AV34" s="113">
        <v>32.387599999999999</v>
      </c>
      <c r="AW34" s="113">
        <v>31.626100000000001</v>
      </c>
      <c r="AX34" s="113">
        <v>30.867799999999999</v>
      </c>
      <c r="AY34" s="113">
        <v>30.113199999999999</v>
      </c>
      <c r="AZ34" s="113">
        <v>29.3628</v>
      </c>
      <c r="BA34" s="113">
        <v>28.617100000000001</v>
      </c>
      <c r="BB34" s="113">
        <v>27.8764</v>
      </c>
      <c r="BC34" s="113">
        <v>27.140999999999998</v>
      </c>
      <c r="BD34" s="113">
        <v>26.411000000000001</v>
      </c>
      <c r="BE34" s="113">
        <v>25.686900000000001</v>
      </c>
      <c r="BF34" s="113">
        <v>24.9695</v>
      </c>
      <c r="BG34" s="113">
        <v>24.2606</v>
      </c>
      <c r="BH34" s="113">
        <v>23.5611</v>
      </c>
      <c r="BI34" s="113">
        <v>22.872900000000001</v>
      </c>
      <c r="BJ34" s="113">
        <v>22.197299999999998</v>
      </c>
      <c r="BK34" s="113">
        <v>21.5352</v>
      </c>
      <c r="BL34" s="113">
        <v>20.8855</v>
      </c>
      <c r="BM34" s="113">
        <v>20.245799999999999</v>
      </c>
      <c r="BN34" s="113">
        <v>19.6142</v>
      </c>
      <c r="BO34" s="113">
        <v>18.988700000000001</v>
      </c>
      <c r="BP34" s="113">
        <v>18.368500000000001</v>
      </c>
      <c r="BQ34" s="113">
        <v>17.755199999999999</v>
      </c>
      <c r="BR34" s="113">
        <v>17.1509</v>
      </c>
      <c r="BS34" s="113">
        <v>16.559000000000001</v>
      </c>
      <c r="BT34" s="113">
        <v>15.9831</v>
      </c>
      <c r="BU34" s="113">
        <v>15.425599999999999</v>
      </c>
      <c r="BV34" s="113">
        <v>14.886699999999999</v>
      </c>
      <c r="BW34" s="113">
        <v>14.3644</v>
      </c>
      <c r="BX34" s="113">
        <v>13.855399999999999</v>
      </c>
      <c r="BY34" s="113">
        <v>13.3561</v>
      </c>
      <c r="BZ34" s="113">
        <v>12.864000000000001</v>
      </c>
      <c r="CA34" s="113">
        <v>12.376899999999999</v>
      </c>
      <c r="CB34" s="113">
        <v>11.8971</v>
      </c>
      <c r="CC34" s="113">
        <v>11.4284</v>
      </c>
      <c r="CD34" s="113">
        <v>10.9749</v>
      </c>
      <c r="CE34" s="113">
        <v>10.54</v>
      </c>
      <c r="CF34" s="113">
        <v>10.126099999999999</v>
      </c>
      <c r="CG34" s="113">
        <v>9.7345000000000006</v>
      </c>
      <c r="CH34" s="113">
        <v>9.3628</v>
      </c>
      <c r="CI34" s="113">
        <v>9.0061999999999998</v>
      </c>
      <c r="CJ34" s="113">
        <v>8.6607000000000003</v>
      </c>
      <c r="CK34" s="113">
        <v>8.3252000000000006</v>
      </c>
      <c r="CL34" s="113">
        <v>7.9984000000000002</v>
      </c>
      <c r="CM34" s="113">
        <v>7.6801000000000004</v>
      </c>
      <c r="CN34" s="113">
        <v>7.3712</v>
      </c>
      <c r="CO34" s="113">
        <v>7.0721999999999996</v>
      </c>
      <c r="CP34" s="113">
        <v>6.7834000000000003</v>
      </c>
      <c r="CQ34" s="113">
        <v>6.5053000000000001</v>
      </c>
      <c r="CR34" s="113">
        <v>6.2397</v>
      </c>
      <c r="CS34" s="113">
        <v>5.9866000000000001</v>
      </c>
      <c r="CT34" s="113">
        <v>5.7446000000000002</v>
      </c>
      <c r="CU34" s="113">
        <v>5.5141999999999998</v>
      </c>
      <c r="CV34" s="113">
        <v>5.2950999999999997</v>
      </c>
      <c r="CW34" s="113">
        <v>5.0860000000000003</v>
      </c>
      <c r="CX34" s="113">
        <v>4.8826999999999998</v>
      </c>
      <c r="CY34" s="113">
        <v>4.6821999999999999</v>
      </c>
      <c r="CZ34" s="113">
        <v>4.4858000000000002</v>
      </c>
      <c r="DA34" s="113">
        <v>4.2960000000000003</v>
      </c>
      <c r="DB34" s="113">
        <v>4.1155999999999997</v>
      </c>
      <c r="DC34" s="113">
        <v>3.9495</v>
      </c>
      <c r="DD34" s="113">
        <v>3.7892999999999999</v>
      </c>
      <c r="DE34" s="113">
        <v>3.6377000000000002</v>
      </c>
      <c r="DF34" s="113">
        <v>3.4944999999999999</v>
      </c>
      <c r="DG34" s="113">
        <v>3.3595999999999999</v>
      </c>
      <c r="DH34" s="113">
        <v>3.2311000000000001</v>
      </c>
    </row>
    <row r="35" spans="1:112" x14ac:dyDescent="0.75">
      <c r="A35" s="111">
        <v>8734</v>
      </c>
      <c r="B35" s="111" t="s">
        <v>217</v>
      </c>
      <c r="C35" s="129" t="s">
        <v>163</v>
      </c>
      <c r="D35" s="71" t="s">
        <v>218</v>
      </c>
      <c r="E35" s="71">
        <v>764</v>
      </c>
      <c r="F35" s="71" t="s">
        <v>219</v>
      </c>
      <c r="G35" s="71" t="s">
        <v>220</v>
      </c>
      <c r="H35" s="71">
        <v>764</v>
      </c>
      <c r="I35" s="112" t="s">
        <v>221</v>
      </c>
      <c r="J35" s="71">
        <v>920</v>
      </c>
      <c r="K35" s="71">
        <v>1967</v>
      </c>
      <c r="L35" s="113">
        <v>55.754399999999997</v>
      </c>
      <c r="M35" s="113">
        <v>59.720999999999997</v>
      </c>
      <c r="N35" s="113">
        <v>59.416499999999999</v>
      </c>
      <c r="O35" s="113">
        <v>58.958599999999997</v>
      </c>
      <c r="P35" s="113">
        <v>58.383499999999998</v>
      </c>
      <c r="Q35" s="113">
        <v>57.7211</v>
      </c>
      <c r="R35" s="113">
        <v>56.991199999999999</v>
      </c>
      <c r="S35" s="113">
        <v>56.209299999999999</v>
      </c>
      <c r="T35" s="113">
        <v>55.3887</v>
      </c>
      <c r="U35" s="113">
        <v>54.540500000000002</v>
      </c>
      <c r="V35" s="113">
        <v>53.6736</v>
      </c>
      <c r="W35" s="113">
        <v>52.794600000000003</v>
      </c>
      <c r="X35" s="113">
        <v>51.909300000000002</v>
      </c>
      <c r="Y35" s="113">
        <v>51.022799999999997</v>
      </c>
      <c r="Z35" s="113">
        <v>50.139899999999997</v>
      </c>
      <c r="AA35" s="113">
        <v>49.265500000000003</v>
      </c>
      <c r="AB35" s="113">
        <v>48.404600000000002</v>
      </c>
      <c r="AC35" s="113">
        <v>47.560699999999997</v>
      </c>
      <c r="AD35" s="113">
        <v>46.734400000000001</v>
      </c>
      <c r="AE35" s="113">
        <v>45.925199999999997</v>
      </c>
      <c r="AF35" s="113">
        <v>45.120699999999999</v>
      </c>
      <c r="AG35" s="113">
        <v>44.317399999999999</v>
      </c>
      <c r="AH35" s="113">
        <v>43.5137</v>
      </c>
      <c r="AI35" s="113">
        <v>42.709000000000003</v>
      </c>
      <c r="AJ35" s="113">
        <v>41.904400000000003</v>
      </c>
      <c r="AK35" s="113">
        <v>41.101599999999998</v>
      </c>
      <c r="AL35" s="113">
        <v>40.302500000000002</v>
      </c>
      <c r="AM35" s="113">
        <v>39.508699999999997</v>
      </c>
      <c r="AN35" s="113">
        <v>38.720399999999998</v>
      </c>
      <c r="AO35" s="113">
        <v>37.937199999999997</v>
      </c>
      <c r="AP35" s="113">
        <v>37.157600000000002</v>
      </c>
      <c r="AQ35" s="113">
        <v>36.380299999999998</v>
      </c>
      <c r="AR35" s="113">
        <v>35.604599999999998</v>
      </c>
      <c r="AS35" s="113">
        <v>34.830199999999998</v>
      </c>
      <c r="AT35" s="113">
        <v>34.057200000000002</v>
      </c>
      <c r="AU35" s="113">
        <v>33.286299999999997</v>
      </c>
      <c r="AV35" s="113">
        <v>32.517899999999997</v>
      </c>
      <c r="AW35" s="113">
        <v>31.752600000000001</v>
      </c>
      <c r="AX35" s="113">
        <v>30.9907</v>
      </c>
      <c r="AY35" s="113">
        <v>30.232399999999998</v>
      </c>
      <c r="AZ35" s="113">
        <v>29.478100000000001</v>
      </c>
      <c r="BA35" s="113">
        <v>28.727900000000002</v>
      </c>
      <c r="BB35" s="113">
        <v>27.982199999999999</v>
      </c>
      <c r="BC35" s="113">
        <v>27.241199999999999</v>
      </c>
      <c r="BD35" s="113">
        <v>26.505400000000002</v>
      </c>
      <c r="BE35" s="113">
        <v>25.775200000000002</v>
      </c>
      <c r="BF35" s="113">
        <v>25.0517</v>
      </c>
      <c r="BG35" s="113">
        <v>24.336300000000001</v>
      </c>
      <c r="BH35" s="113">
        <v>23.631</v>
      </c>
      <c r="BI35" s="113">
        <v>22.936900000000001</v>
      </c>
      <c r="BJ35" s="113">
        <v>22.255400000000002</v>
      </c>
      <c r="BK35" s="113">
        <v>21.587399999999999</v>
      </c>
      <c r="BL35" s="113">
        <v>20.932500000000001</v>
      </c>
      <c r="BM35" s="113">
        <v>20.288699999999999</v>
      </c>
      <c r="BN35" s="113">
        <v>19.653400000000001</v>
      </c>
      <c r="BO35" s="113">
        <v>19.024799999999999</v>
      </c>
      <c r="BP35" s="113">
        <v>18.402100000000001</v>
      </c>
      <c r="BQ35" s="113">
        <v>17.785699999999999</v>
      </c>
      <c r="BR35" s="113">
        <v>17.178000000000001</v>
      </c>
      <c r="BS35" s="113">
        <v>16.582000000000001</v>
      </c>
      <c r="BT35" s="113">
        <v>16.000800000000002</v>
      </c>
      <c r="BU35" s="113">
        <v>15.4377</v>
      </c>
      <c r="BV35" s="113">
        <v>14.893700000000001</v>
      </c>
      <c r="BW35" s="113">
        <v>14.3674</v>
      </c>
      <c r="BX35" s="113">
        <v>13.8559</v>
      </c>
      <c r="BY35" s="113">
        <v>13.3559</v>
      </c>
      <c r="BZ35" s="113">
        <v>12.8645</v>
      </c>
      <c r="CA35" s="113">
        <v>12.3787</v>
      </c>
      <c r="CB35" s="113">
        <v>11.899699999999999</v>
      </c>
      <c r="CC35" s="113">
        <v>11.4308</v>
      </c>
      <c r="CD35" s="113">
        <v>10.975899999999999</v>
      </c>
      <c r="CE35" s="113">
        <v>10.5388</v>
      </c>
      <c r="CF35" s="113">
        <v>10.121499999999999</v>
      </c>
      <c r="CG35" s="113">
        <v>9.7249999999999996</v>
      </c>
      <c r="CH35" s="113">
        <v>9.3498000000000001</v>
      </c>
      <c r="CI35" s="113">
        <v>8.9928000000000008</v>
      </c>
      <c r="CJ35" s="113">
        <v>8.6494</v>
      </c>
      <c r="CK35" s="113">
        <v>8.3163999999999998</v>
      </c>
      <c r="CL35" s="113">
        <v>7.9926000000000004</v>
      </c>
      <c r="CM35" s="113">
        <v>7.6767000000000003</v>
      </c>
      <c r="CN35" s="113">
        <v>7.3684000000000003</v>
      </c>
      <c r="CO35" s="113">
        <v>7.0686999999999998</v>
      </c>
      <c r="CP35" s="113">
        <v>6.7785000000000002</v>
      </c>
      <c r="CQ35" s="113">
        <v>6.4984000000000002</v>
      </c>
      <c r="CR35" s="113">
        <v>6.2290999999999999</v>
      </c>
      <c r="CS35" s="113">
        <v>5.9728000000000003</v>
      </c>
      <c r="CT35" s="113">
        <v>5.7295999999999996</v>
      </c>
      <c r="CU35" s="113">
        <v>5.4983000000000004</v>
      </c>
      <c r="CV35" s="113">
        <v>5.2789999999999999</v>
      </c>
      <c r="CW35" s="113">
        <v>5.0708000000000002</v>
      </c>
      <c r="CX35" s="113">
        <v>4.8723999999999998</v>
      </c>
      <c r="CY35" s="113">
        <v>4.6794000000000002</v>
      </c>
      <c r="CZ35" s="113">
        <v>4.4886999999999997</v>
      </c>
      <c r="DA35" s="113">
        <v>4.3022</v>
      </c>
      <c r="DB35" s="113">
        <v>4.1233000000000004</v>
      </c>
      <c r="DC35" s="113">
        <v>3.9561999999999999</v>
      </c>
      <c r="DD35" s="113">
        <v>3.7963</v>
      </c>
      <c r="DE35" s="113">
        <v>3.6446999999999998</v>
      </c>
      <c r="DF35" s="113">
        <v>3.5013000000000001</v>
      </c>
      <c r="DG35" s="113">
        <v>3.3660000000000001</v>
      </c>
      <c r="DH35" s="113">
        <v>3.2385000000000002</v>
      </c>
    </row>
    <row r="36" spans="1:112" x14ac:dyDescent="0.75">
      <c r="A36" s="111">
        <v>8735</v>
      </c>
      <c r="B36" s="111" t="s">
        <v>217</v>
      </c>
      <c r="C36" s="129" t="s">
        <v>163</v>
      </c>
      <c r="D36" s="71" t="s">
        <v>218</v>
      </c>
      <c r="E36" s="71">
        <v>764</v>
      </c>
      <c r="F36" s="71" t="s">
        <v>219</v>
      </c>
      <c r="G36" s="71" t="s">
        <v>220</v>
      </c>
      <c r="H36" s="71">
        <v>764</v>
      </c>
      <c r="I36" s="112" t="s">
        <v>221</v>
      </c>
      <c r="J36" s="71">
        <v>920</v>
      </c>
      <c r="K36" s="71">
        <v>1968</v>
      </c>
      <c r="L36" s="113">
        <v>56.206600000000002</v>
      </c>
      <c r="M36" s="113">
        <v>60.017000000000003</v>
      </c>
      <c r="N36" s="113">
        <v>59.673400000000001</v>
      </c>
      <c r="O36" s="113">
        <v>59.185499999999998</v>
      </c>
      <c r="P36" s="113">
        <v>58.588900000000002</v>
      </c>
      <c r="Q36" s="113">
        <v>57.909300000000002</v>
      </c>
      <c r="R36" s="113">
        <v>57.165599999999998</v>
      </c>
      <c r="S36" s="113">
        <v>56.373800000000003</v>
      </c>
      <c r="T36" s="113">
        <v>55.546900000000001</v>
      </c>
      <c r="U36" s="113">
        <v>54.695300000000003</v>
      </c>
      <c r="V36" s="113">
        <v>53.826599999999999</v>
      </c>
      <c r="W36" s="113">
        <v>52.946199999999997</v>
      </c>
      <c r="X36" s="113">
        <v>52.0595</v>
      </c>
      <c r="Y36" s="113">
        <v>51.171700000000001</v>
      </c>
      <c r="Z36" s="113">
        <v>50.287700000000001</v>
      </c>
      <c r="AA36" s="113">
        <v>49.412100000000002</v>
      </c>
      <c r="AB36" s="113">
        <v>48.549599999999998</v>
      </c>
      <c r="AC36" s="113">
        <v>47.703899999999997</v>
      </c>
      <c r="AD36" s="113">
        <v>46.875799999999998</v>
      </c>
      <c r="AE36" s="113">
        <v>46.0627</v>
      </c>
      <c r="AF36" s="113">
        <v>45.261299999999999</v>
      </c>
      <c r="AG36" s="113">
        <v>44.459099999999999</v>
      </c>
      <c r="AH36" s="113">
        <v>43.654600000000002</v>
      </c>
      <c r="AI36" s="113">
        <v>42.847999999999999</v>
      </c>
      <c r="AJ36" s="113">
        <v>42.040900000000001</v>
      </c>
      <c r="AK36" s="113">
        <v>41.235100000000003</v>
      </c>
      <c r="AL36" s="113">
        <v>40.4328</v>
      </c>
      <c r="AM36" s="113">
        <v>39.6357</v>
      </c>
      <c r="AN36" s="113">
        <v>38.844200000000001</v>
      </c>
      <c r="AO36" s="113">
        <v>38.057699999999997</v>
      </c>
      <c r="AP36" s="113">
        <v>37.274700000000003</v>
      </c>
      <c r="AQ36" s="113">
        <v>36.493899999999996</v>
      </c>
      <c r="AR36" s="113">
        <v>35.714399999999998</v>
      </c>
      <c r="AS36" s="113">
        <v>34.936199999999999</v>
      </c>
      <c r="AT36" s="113">
        <v>34.159399999999998</v>
      </c>
      <c r="AU36" s="113">
        <v>33.384700000000002</v>
      </c>
      <c r="AV36" s="113">
        <v>32.6126</v>
      </c>
      <c r="AW36" s="113">
        <v>31.843800000000002</v>
      </c>
      <c r="AX36" s="113">
        <v>31.078600000000002</v>
      </c>
      <c r="AY36" s="113">
        <v>30.3171</v>
      </c>
      <c r="AZ36" s="113">
        <v>29.5595</v>
      </c>
      <c r="BA36" s="113">
        <v>28.805800000000001</v>
      </c>
      <c r="BB36" s="113">
        <v>28.056000000000001</v>
      </c>
      <c r="BC36" s="113">
        <v>27.310500000000001</v>
      </c>
      <c r="BD36" s="113">
        <v>26.569600000000001</v>
      </c>
      <c r="BE36" s="113">
        <v>25.834099999999999</v>
      </c>
      <c r="BF36" s="113">
        <v>25.104900000000001</v>
      </c>
      <c r="BG36" s="113">
        <v>24.383800000000001</v>
      </c>
      <c r="BH36" s="113">
        <v>23.6723</v>
      </c>
      <c r="BI36" s="113">
        <v>22.972799999999999</v>
      </c>
      <c r="BJ36" s="113">
        <v>22.285900000000002</v>
      </c>
      <c r="BK36" s="113">
        <v>21.612400000000001</v>
      </c>
      <c r="BL36" s="113">
        <v>20.951899999999998</v>
      </c>
      <c r="BM36" s="113">
        <v>20.3034</v>
      </c>
      <c r="BN36" s="113">
        <v>19.664400000000001</v>
      </c>
      <c r="BO36" s="113">
        <v>19.032699999999998</v>
      </c>
      <c r="BP36" s="113">
        <v>18.407399999999999</v>
      </c>
      <c r="BQ36" s="113">
        <v>17.788900000000002</v>
      </c>
      <c r="BR36" s="113">
        <v>17.178599999999999</v>
      </c>
      <c r="BS36" s="113">
        <v>16.579499999999999</v>
      </c>
      <c r="BT36" s="113">
        <v>15.9946</v>
      </c>
      <c r="BU36" s="113">
        <v>15.4267</v>
      </c>
      <c r="BV36" s="113">
        <v>14.8774</v>
      </c>
      <c r="BW36" s="113">
        <v>14.346399999999999</v>
      </c>
      <c r="BX36" s="113">
        <v>13.8314</v>
      </c>
      <c r="BY36" s="113">
        <v>13.3293</v>
      </c>
      <c r="BZ36" s="113">
        <v>12.8376</v>
      </c>
      <c r="CA36" s="113">
        <v>12.3531</v>
      </c>
      <c r="CB36" s="113">
        <v>11.8759</v>
      </c>
      <c r="CC36" s="113">
        <v>11.408200000000001</v>
      </c>
      <c r="CD36" s="113">
        <v>10.9535</v>
      </c>
      <c r="CE36" s="113">
        <v>10.5154</v>
      </c>
      <c r="CF36" s="113">
        <v>10.096299999999999</v>
      </c>
      <c r="CG36" s="113">
        <v>9.6966999999999999</v>
      </c>
      <c r="CH36" s="113">
        <v>9.3171999999999997</v>
      </c>
      <c r="CI36" s="113">
        <v>8.9568999999999992</v>
      </c>
      <c r="CJ36" s="113">
        <v>8.6135000000000002</v>
      </c>
      <c r="CK36" s="113">
        <v>8.2828999999999997</v>
      </c>
      <c r="CL36" s="113">
        <v>7.9619999999999997</v>
      </c>
      <c r="CM36" s="113">
        <v>7.6494999999999997</v>
      </c>
      <c r="CN36" s="113">
        <v>7.3440000000000003</v>
      </c>
      <c r="CO36" s="113">
        <v>7.0453000000000001</v>
      </c>
      <c r="CP36" s="113">
        <v>6.7546999999999997</v>
      </c>
      <c r="CQ36" s="113">
        <v>6.4733000000000001</v>
      </c>
      <c r="CR36" s="113">
        <v>6.202</v>
      </c>
      <c r="CS36" s="113">
        <v>5.9420999999999999</v>
      </c>
      <c r="CT36" s="113">
        <v>5.6957000000000004</v>
      </c>
      <c r="CU36" s="113">
        <v>5.4630999999999998</v>
      </c>
      <c r="CV36" s="113">
        <v>5.2427999999999999</v>
      </c>
      <c r="CW36" s="113">
        <v>5.0342000000000002</v>
      </c>
      <c r="CX36" s="113">
        <v>4.8361999999999998</v>
      </c>
      <c r="CY36" s="113">
        <v>4.6474000000000002</v>
      </c>
      <c r="CZ36" s="113">
        <v>4.4634999999999998</v>
      </c>
      <c r="DA36" s="113">
        <v>4.2815000000000003</v>
      </c>
      <c r="DB36" s="113">
        <v>4.1041999999999996</v>
      </c>
      <c r="DC36" s="113">
        <v>3.9361000000000002</v>
      </c>
      <c r="DD36" s="113">
        <v>3.7770999999999999</v>
      </c>
      <c r="DE36" s="113">
        <v>3.6255000000000002</v>
      </c>
      <c r="DF36" s="113">
        <v>3.4817</v>
      </c>
      <c r="DG36" s="113">
        <v>3.3458000000000001</v>
      </c>
      <c r="DH36" s="113">
        <v>3.2176999999999998</v>
      </c>
    </row>
    <row r="37" spans="1:112" x14ac:dyDescent="0.75">
      <c r="A37" s="111">
        <v>8736</v>
      </c>
      <c r="B37" s="111" t="s">
        <v>217</v>
      </c>
      <c r="C37" s="129" t="s">
        <v>163</v>
      </c>
      <c r="D37" s="71" t="s">
        <v>218</v>
      </c>
      <c r="E37" s="71">
        <v>764</v>
      </c>
      <c r="F37" s="71" t="s">
        <v>219</v>
      </c>
      <c r="G37" s="71" t="s">
        <v>220</v>
      </c>
      <c r="H37" s="71">
        <v>764</v>
      </c>
      <c r="I37" s="112" t="s">
        <v>221</v>
      </c>
      <c r="J37" s="71">
        <v>920</v>
      </c>
      <c r="K37" s="71">
        <v>1969</v>
      </c>
      <c r="L37" s="113">
        <v>56.932299999999998</v>
      </c>
      <c r="M37" s="113">
        <v>60.602499999999999</v>
      </c>
      <c r="N37" s="113">
        <v>60.223399999999998</v>
      </c>
      <c r="O37" s="113">
        <v>59.708399999999997</v>
      </c>
      <c r="P37" s="113">
        <v>59.090899999999998</v>
      </c>
      <c r="Q37" s="113">
        <v>58.396299999999997</v>
      </c>
      <c r="R37" s="113">
        <v>57.642899999999997</v>
      </c>
      <c r="S37" s="113">
        <v>56.845199999999998</v>
      </c>
      <c r="T37" s="113">
        <v>56.015000000000001</v>
      </c>
      <c r="U37" s="113">
        <v>55.161499999999997</v>
      </c>
      <c r="V37" s="113">
        <v>54.290900000000001</v>
      </c>
      <c r="W37" s="113">
        <v>53.407299999999999</v>
      </c>
      <c r="X37" s="113">
        <v>52.517699999999998</v>
      </c>
      <c r="Y37" s="113">
        <v>51.627099999999999</v>
      </c>
      <c r="Z37" s="113">
        <v>50.740200000000002</v>
      </c>
      <c r="AA37" s="113">
        <v>49.861899999999999</v>
      </c>
      <c r="AB37" s="113">
        <v>48.996400000000001</v>
      </c>
      <c r="AC37" s="113">
        <v>48.147100000000002</v>
      </c>
      <c r="AD37" s="113">
        <v>47.315100000000001</v>
      </c>
      <c r="AE37" s="113">
        <v>46.498199999999997</v>
      </c>
      <c r="AF37" s="113">
        <v>45.690600000000003</v>
      </c>
      <c r="AG37" s="113">
        <v>44.889299999999999</v>
      </c>
      <c r="AH37" s="113">
        <v>44.0837</v>
      </c>
      <c r="AI37" s="113">
        <v>43.2742</v>
      </c>
      <c r="AJ37" s="113">
        <v>42.463099999999997</v>
      </c>
      <c r="AK37" s="113">
        <v>41.6526</v>
      </c>
      <c r="AL37" s="113">
        <v>40.845199999999998</v>
      </c>
      <c r="AM37" s="113">
        <v>40.0426</v>
      </c>
      <c r="AN37" s="113">
        <v>39.245600000000003</v>
      </c>
      <c r="AO37" s="113">
        <v>38.453600000000002</v>
      </c>
      <c r="AP37" s="113">
        <v>37.665100000000002</v>
      </c>
      <c r="AQ37" s="113">
        <v>36.878500000000003</v>
      </c>
      <c r="AR37" s="113">
        <v>36.093200000000003</v>
      </c>
      <c r="AS37" s="113">
        <v>35.308900000000001</v>
      </c>
      <c r="AT37" s="113">
        <v>34.526000000000003</v>
      </c>
      <c r="AU37" s="113">
        <v>33.745100000000001</v>
      </c>
      <c r="AV37" s="113">
        <v>32.966900000000003</v>
      </c>
      <c r="AW37" s="113">
        <v>32.191899999999997</v>
      </c>
      <c r="AX37" s="113">
        <v>31.4208</v>
      </c>
      <c r="AY37" s="113">
        <v>30.653500000000001</v>
      </c>
      <c r="AZ37" s="113">
        <v>29.8903</v>
      </c>
      <c r="BA37" s="113">
        <v>29.130800000000001</v>
      </c>
      <c r="BB37" s="113">
        <v>28.375</v>
      </c>
      <c r="BC37" s="113">
        <v>27.623000000000001</v>
      </c>
      <c r="BD37" s="113">
        <v>26.875</v>
      </c>
      <c r="BE37" s="113">
        <v>26.131900000000002</v>
      </c>
      <c r="BF37" s="113">
        <v>25.3948</v>
      </c>
      <c r="BG37" s="113">
        <v>24.665299999999998</v>
      </c>
      <c r="BH37" s="113">
        <v>23.945499999999999</v>
      </c>
      <c r="BI37" s="113">
        <v>23.236999999999998</v>
      </c>
      <c r="BJ37" s="113">
        <v>22.541699999999999</v>
      </c>
      <c r="BK37" s="113">
        <v>21.8597</v>
      </c>
      <c r="BL37" s="113">
        <v>21.1907</v>
      </c>
      <c r="BM37" s="113">
        <v>20.5335</v>
      </c>
      <c r="BN37" s="113">
        <v>19.886800000000001</v>
      </c>
      <c r="BO37" s="113">
        <v>19.2483</v>
      </c>
      <c r="BP37" s="113">
        <v>18.616900000000001</v>
      </c>
      <c r="BQ37" s="113">
        <v>17.992799999999999</v>
      </c>
      <c r="BR37" s="113">
        <v>17.377500000000001</v>
      </c>
      <c r="BS37" s="113">
        <v>16.7729</v>
      </c>
      <c r="BT37" s="113">
        <v>16.181999999999999</v>
      </c>
      <c r="BU37" s="113">
        <v>15.607100000000001</v>
      </c>
      <c r="BV37" s="113">
        <v>15.0497</v>
      </c>
      <c r="BW37" s="113">
        <v>14.5101</v>
      </c>
      <c r="BX37" s="113">
        <v>13.9871</v>
      </c>
      <c r="BY37" s="113">
        <v>13.478400000000001</v>
      </c>
      <c r="BZ37" s="113">
        <v>12.981400000000001</v>
      </c>
      <c r="CA37" s="113">
        <v>12.493499999999999</v>
      </c>
      <c r="CB37" s="113">
        <v>12.0144</v>
      </c>
      <c r="CC37" s="113">
        <v>11.5456</v>
      </c>
      <c r="CD37" s="113">
        <v>11.0891</v>
      </c>
      <c r="CE37" s="113">
        <v>10.648199999999999</v>
      </c>
      <c r="CF37" s="113">
        <v>10.225</v>
      </c>
      <c r="CG37" s="113">
        <v>9.8206000000000007</v>
      </c>
      <c r="CH37" s="113">
        <v>9.4346999999999994</v>
      </c>
      <c r="CI37" s="113">
        <v>9.0669000000000004</v>
      </c>
      <c r="CJ37" s="113">
        <v>8.7170000000000005</v>
      </c>
      <c r="CK37" s="113">
        <v>8.3832000000000004</v>
      </c>
      <c r="CL37" s="113">
        <v>8.0616000000000003</v>
      </c>
      <c r="CM37" s="113">
        <v>7.7488999999999999</v>
      </c>
      <c r="CN37" s="113">
        <v>7.4438000000000004</v>
      </c>
      <c r="CO37" s="113">
        <v>7.1447000000000003</v>
      </c>
      <c r="CP37" s="113">
        <v>6.8517000000000001</v>
      </c>
      <c r="CQ37" s="113">
        <v>6.5666000000000002</v>
      </c>
      <c r="CR37" s="113">
        <v>6.2910000000000004</v>
      </c>
      <c r="CS37" s="113">
        <v>6.0259</v>
      </c>
      <c r="CT37" s="113">
        <v>5.7728999999999999</v>
      </c>
      <c r="CU37" s="113">
        <v>5.5339999999999998</v>
      </c>
      <c r="CV37" s="113">
        <v>5.3091999999999997</v>
      </c>
      <c r="CW37" s="113">
        <v>5.0963000000000003</v>
      </c>
      <c r="CX37" s="113">
        <v>4.8943000000000003</v>
      </c>
      <c r="CY37" s="113">
        <v>4.7022000000000004</v>
      </c>
      <c r="CZ37" s="113">
        <v>4.5183999999999997</v>
      </c>
      <c r="DA37" s="113">
        <v>4.3385999999999996</v>
      </c>
      <c r="DB37" s="113">
        <v>4.1608000000000001</v>
      </c>
      <c r="DC37" s="113">
        <v>3.9883000000000002</v>
      </c>
      <c r="DD37" s="113">
        <v>3.8273999999999999</v>
      </c>
      <c r="DE37" s="113">
        <v>3.6730999999999998</v>
      </c>
      <c r="DF37" s="113">
        <v>3.5259</v>
      </c>
      <c r="DG37" s="113">
        <v>3.3864999999999998</v>
      </c>
      <c r="DH37" s="113">
        <v>3.2549000000000001</v>
      </c>
    </row>
    <row r="38" spans="1:112" x14ac:dyDescent="0.75">
      <c r="A38" s="111">
        <v>8737</v>
      </c>
      <c r="B38" s="111" t="s">
        <v>217</v>
      </c>
      <c r="C38" s="129" t="s">
        <v>163</v>
      </c>
      <c r="D38" s="71" t="s">
        <v>218</v>
      </c>
      <c r="E38" s="71">
        <v>764</v>
      </c>
      <c r="F38" s="71" t="s">
        <v>219</v>
      </c>
      <c r="G38" s="71" t="s">
        <v>220</v>
      </c>
      <c r="H38" s="71">
        <v>764</v>
      </c>
      <c r="I38" s="112" t="s">
        <v>221</v>
      </c>
      <c r="J38" s="71">
        <v>920</v>
      </c>
      <c r="K38" s="71">
        <v>1970</v>
      </c>
      <c r="L38" s="113">
        <v>57.710599999999999</v>
      </c>
      <c r="M38" s="113">
        <v>61.241700000000002</v>
      </c>
      <c r="N38" s="113">
        <v>60.830500000000001</v>
      </c>
      <c r="O38" s="113">
        <v>60.288400000000003</v>
      </c>
      <c r="P38" s="113">
        <v>59.65</v>
      </c>
      <c r="Q38" s="113">
        <v>58.939</v>
      </c>
      <c r="R38" s="113">
        <v>58.173200000000001</v>
      </c>
      <c r="S38" s="113">
        <v>57.366900000000001</v>
      </c>
      <c r="T38" s="113">
        <v>56.531199999999998</v>
      </c>
      <c r="U38" s="113">
        <v>55.674500000000002</v>
      </c>
      <c r="V38" s="113">
        <v>54.802100000000003</v>
      </c>
      <c r="W38" s="113">
        <v>53.916600000000003</v>
      </c>
      <c r="X38" s="113">
        <v>53.023800000000001</v>
      </c>
      <c r="Y38" s="113">
        <v>52.130099999999999</v>
      </c>
      <c r="Z38" s="113">
        <v>51.240200000000002</v>
      </c>
      <c r="AA38" s="113">
        <v>50.358699999999999</v>
      </c>
      <c r="AB38" s="113">
        <v>49.489899999999999</v>
      </c>
      <c r="AC38" s="113">
        <v>48.637099999999997</v>
      </c>
      <c r="AD38" s="113">
        <v>47.800899999999999</v>
      </c>
      <c r="AE38" s="113">
        <v>46.979399999999998</v>
      </c>
      <c r="AF38" s="113">
        <v>46.1676</v>
      </c>
      <c r="AG38" s="113">
        <v>45.3598</v>
      </c>
      <c r="AH38" s="113">
        <v>44.554499999999997</v>
      </c>
      <c r="AI38" s="113">
        <v>43.743499999999997</v>
      </c>
      <c r="AJ38" s="113">
        <v>42.929099999999998</v>
      </c>
      <c r="AK38" s="113">
        <v>42.114199999999997</v>
      </c>
      <c r="AL38" s="113">
        <v>41.3018</v>
      </c>
      <c r="AM38" s="113">
        <v>40.493699999999997</v>
      </c>
      <c r="AN38" s="113">
        <v>39.690899999999999</v>
      </c>
      <c r="AO38" s="113">
        <v>38.892899999999997</v>
      </c>
      <c r="AP38" s="113">
        <v>38.098500000000001</v>
      </c>
      <c r="AQ38" s="113">
        <v>37.306100000000001</v>
      </c>
      <c r="AR38" s="113">
        <v>36.514699999999998</v>
      </c>
      <c r="AS38" s="113">
        <v>35.724200000000003</v>
      </c>
      <c r="AT38" s="113">
        <v>34.934899999999999</v>
      </c>
      <c r="AU38" s="113">
        <v>34.147500000000001</v>
      </c>
      <c r="AV38" s="113">
        <v>33.3628</v>
      </c>
      <c r="AW38" s="113">
        <v>32.581400000000002</v>
      </c>
      <c r="AX38" s="113">
        <v>31.803799999999999</v>
      </c>
      <c r="AY38" s="113">
        <v>31.030200000000001</v>
      </c>
      <c r="AZ38" s="113">
        <v>30.2608</v>
      </c>
      <c r="BA38" s="113">
        <v>29.495200000000001</v>
      </c>
      <c r="BB38" s="113">
        <v>28.7333</v>
      </c>
      <c r="BC38" s="113">
        <v>27.974900000000002</v>
      </c>
      <c r="BD38" s="113">
        <v>27.22</v>
      </c>
      <c r="BE38" s="113">
        <v>26.4694</v>
      </c>
      <c r="BF38" s="113">
        <v>25.724399999999999</v>
      </c>
      <c r="BG38" s="113">
        <v>24.986499999999999</v>
      </c>
      <c r="BH38" s="113">
        <v>24.2578</v>
      </c>
      <c r="BI38" s="113">
        <v>23.540400000000002</v>
      </c>
      <c r="BJ38" s="113">
        <v>22.8355</v>
      </c>
      <c r="BK38" s="113">
        <v>22.144500000000001</v>
      </c>
      <c r="BL38" s="113">
        <v>21.4664</v>
      </c>
      <c r="BM38" s="113">
        <v>20.8001</v>
      </c>
      <c r="BN38" s="113">
        <v>20.144200000000001</v>
      </c>
      <c r="BO38" s="113">
        <v>19.497399999999999</v>
      </c>
      <c r="BP38" s="113">
        <v>18.858699999999999</v>
      </c>
      <c r="BQ38" s="113">
        <v>18.228000000000002</v>
      </c>
      <c r="BR38" s="113">
        <v>17.6066</v>
      </c>
      <c r="BS38" s="113">
        <v>16.996300000000002</v>
      </c>
      <c r="BT38" s="113">
        <v>16.3992</v>
      </c>
      <c r="BU38" s="113">
        <v>15.817600000000001</v>
      </c>
      <c r="BV38" s="113">
        <v>15.252599999999999</v>
      </c>
      <c r="BW38" s="113">
        <v>14.7042</v>
      </c>
      <c r="BX38" s="113">
        <v>14.171900000000001</v>
      </c>
      <c r="BY38" s="113">
        <v>13.654400000000001</v>
      </c>
      <c r="BZ38" s="113">
        <v>13.1501</v>
      </c>
      <c r="CA38" s="113">
        <v>12.6563</v>
      </c>
      <c r="CB38" s="113">
        <v>12.1732</v>
      </c>
      <c r="CC38" s="113">
        <v>11.7018</v>
      </c>
      <c r="CD38" s="113">
        <v>11.243499999999999</v>
      </c>
      <c r="CE38" s="113">
        <v>10.8002</v>
      </c>
      <c r="CF38" s="113">
        <v>10.3734</v>
      </c>
      <c r="CG38" s="113">
        <v>9.9641000000000002</v>
      </c>
      <c r="CH38" s="113">
        <v>9.5725999999999996</v>
      </c>
      <c r="CI38" s="113">
        <v>9.1976999999999993</v>
      </c>
      <c r="CJ38" s="113">
        <v>8.8394999999999992</v>
      </c>
      <c r="CK38" s="113">
        <v>8.4984000000000002</v>
      </c>
      <c r="CL38" s="113">
        <v>8.1729000000000003</v>
      </c>
      <c r="CM38" s="113">
        <v>7.859</v>
      </c>
      <c r="CN38" s="113">
        <v>7.5533000000000001</v>
      </c>
      <c r="CO38" s="113">
        <v>7.2541000000000002</v>
      </c>
      <c r="CP38" s="113">
        <v>6.9603999999999999</v>
      </c>
      <c r="CQ38" s="113">
        <v>6.6722999999999999</v>
      </c>
      <c r="CR38" s="113">
        <v>6.3921000000000001</v>
      </c>
      <c r="CS38" s="113">
        <v>6.1218000000000004</v>
      </c>
      <c r="CT38" s="113">
        <v>5.8627000000000002</v>
      </c>
      <c r="CU38" s="113">
        <v>5.6161000000000003</v>
      </c>
      <c r="CV38" s="113">
        <v>5.3838999999999997</v>
      </c>
      <c r="CW38" s="113">
        <v>5.1651999999999996</v>
      </c>
      <c r="CX38" s="113">
        <v>4.9576000000000002</v>
      </c>
      <c r="CY38" s="113">
        <v>4.76</v>
      </c>
      <c r="CZ38" s="113">
        <v>4.5712000000000002</v>
      </c>
      <c r="DA38" s="113">
        <v>4.3895</v>
      </c>
      <c r="DB38" s="113">
        <v>4.2112999999999996</v>
      </c>
      <c r="DC38" s="113">
        <v>4.0351999999999997</v>
      </c>
      <c r="DD38" s="113">
        <v>3.8712</v>
      </c>
      <c r="DE38" s="113">
        <v>3.714</v>
      </c>
      <c r="DF38" s="113">
        <v>3.5632999999999999</v>
      </c>
      <c r="DG38" s="113">
        <v>3.4199000000000002</v>
      </c>
      <c r="DH38" s="113">
        <v>3.2845</v>
      </c>
    </row>
    <row r="39" spans="1:112" x14ac:dyDescent="0.75">
      <c r="A39" s="111">
        <v>8738</v>
      </c>
      <c r="B39" s="111" t="s">
        <v>217</v>
      </c>
      <c r="C39" s="129" t="s">
        <v>163</v>
      </c>
      <c r="D39" s="71" t="s">
        <v>218</v>
      </c>
      <c r="E39" s="71">
        <v>764</v>
      </c>
      <c r="F39" s="71" t="s">
        <v>219</v>
      </c>
      <c r="G39" s="71" t="s">
        <v>220</v>
      </c>
      <c r="H39" s="71">
        <v>764</v>
      </c>
      <c r="I39" s="112" t="s">
        <v>221</v>
      </c>
      <c r="J39" s="71">
        <v>920</v>
      </c>
      <c r="K39" s="71">
        <v>1971</v>
      </c>
      <c r="L39" s="113">
        <v>58.524099999999997</v>
      </c>
      <c r="M39" s="113">
        <v>61.916200000000003</v>
      </c>
      <c r="N39" s="113">
        <v>61.472900000000003</v>
      </c>
      <c r="O39" s="113">
        <v>60.906199999999998</v>
      </c>
      <c r="P39" s="113">
        <v>60.246899999999997</v>
      </c>
      <c r="Q39" s="113">
        <v>59.5197</v>
      </c>
      <c r="R39" s="113">
        <v>58.741300000000003</v>
      </c>
      <c r="S39" s="113">
        <v>57.924999999999997</v>
      </c>
      <c r="T39" s="113">
        <v>57.081200000000003</v>
      </c>
      <c r="U39" s="113">
        <v>56.2181</v>
      </c>
      <c r="V39" s="113">
        <v>55.341200000000001</v>
      </c>
      <c r="W39" s="113">
        <v>54.453800000000001</v>
      </c>
      <c r="X39" s="113">
        <v>53.559199999999997</v>
      </c>
      <c r="Y39" s="113">
        <v>52.662399999999998</v>
      </c>
      <c r="Z39" s="113">
        <v>51.769300000000001</v>
      </c>
      <c r="AA39" s="113">
        <v>50.884500000000003</v>
      </c>
      <c r="AB39" s="113">
        <v>50.0122</v>
      </c>
      <c r="AC39" s="113">
        <v>49.155700000000003</v>
      </c>
      <c r="AD39" s="113">
        <v>48.315600000000003</v>
      </c>
      <c r="AE39" s="113">
        <v>47.489600000000003</v>
      </c>
      <c r="AF39" s="113">
        <v>46.672899999999998</v>
      </c>
      <c r="AG39" s="113">
        <v>45.860599999999998</v>
      </c>
      <c r="AH39" s="113">
        <v>45.0488</v>
      </c>
      <c r="AI39" s="113">
        <v>44.237900000000003</v>
      </c>
      <c r="AJ39" s="113">
        <v>43.421799999999998</v>
      </c>
      <c r="AK39" s="113">
        <v>42.6036</v>
      </c>
      <c r="AL39" s="113">
        <v>41.786700000000003</v>
      </c>
      <c r="AM39" s="113">
        <v>40.973399999999998</v>
      </c>
      <c r="AN39" s="113">
        <v>40.164900000000003</v>
      </c>
      <c r="AO39" s="113">
        <v>39.360999999999997</v>
      </c>
      <c r="AP39" s="113">
        <v>38.560600000000001</v>
      </c>
      <c r="AQ39" s="113">
        <v>37.7622</v>
      </c>
      <c r="AR39" s="113">
        <v>36.9649</v>
      </c>
      <c r="AS39" s="113">
        <v>36.168300000000002</v>
      </c>
      <c r="AT39" s="113">
        <v>35.372799999999998</v>
      </c>
      <c r="AU39" s="113">
        <v>34.579000000000001</v>
      </c>
      <c r="AV39" s="113">
        <v>33.787700000000001</v>
      </c>
      <c r="AW39" s="113">
        <v>32.999699999999997</v>
      </c>
      <c r="AX39" s="113">
        <v>32.215499999999999</v>
      </c>
      <c r="AY39" s="113">
        <v>31.435300000000002</v>
      </c>
      <c r="AZ39" s="113">
        <v>30.659400000000002</v>
      </c>
      <c r="BA39" s="113">
        <v>29.887599999999999</v>
      </c>
      <c r="BB39" s="113">
        <v>29.119399999999999</v>
      </c>
      <c r="BC39" s="113">
        <v>28.354700000000001</v>
      </c>
      <c r="BD39" s="113">
        <v>27.593299999999999</v>
      </c>
      <c r="BE39" s="113">
        <v>26.835699999999999</v>
      </c>
      <c r="BF39" s="113">
        <v>26.082999999999998</v>
      </c>
      <c r="BG39" s="113">
        <v>25.337</v>
      </c>
      <c r="BH39" s="113">
        <v>24.599699999999999</v>
      </c>
      <c r="BI39" s="113">
        <v>23.873200000000001</v>
      </c>
      <c r="BJ39" s="113">
        <v>23.158999999999999</v>
      </c>
      <c r="BK39" s="113">
        <v>22.458100000000002</v>
      </c>
      <c r="BL39" s="113">
        <v>21.770700000000001</v>
      </c>
      <c r="BM39" s="113">
        <v>21.094899999999999</v>
      </c>
      <c r="BN39" s="113">
        <v>20.429600000000001</v>
      </c>
      <c r="BO39" s="113">
        <v>19.773399999999999</v>
      </c>
      <c r="BP39" s="113">
        <v>19.126100000000001</v>
      </c>
      <c r="BQ39" s="113">
        <v>18.4879</v>
      </c>
      <c r="BR39" s="113">
        <v>17.8596</v>
      </c>
      <c r="BS39" s="113">
        <v>17.242899999999999</v>
      </c>
      <c r="BT39" s="113">
        <v>16.639900000000001</v>
      </c>
      <c r="BU39" s="113">
        <v>16.0517</v>
      </c>
      <c r="BV39" s="113">
        <v>15.479699999999999</v>
      </c>
      <c r="BW39" s="113">
        <v>14.923299999999999</v>
      </c>
      <c r="BX39" s="113">
        <v>14.3818</v>
      </c>
      <c r="BY39" s="113">
        <v>13.8546</v>
      </c>
      <c r="BZ39" s="113">
        <v>13.3413</v>
      </c>
      <c r="CA39" s="113">
        <v>12.839700000000001</v>
      </c>
      <c r="CB39" s="113">
        <v>12.3504</v>
      </c>
      <c r="CC39" s="113">
        <v>11.874700000000001</v>
      </c>
      <c r="CD39" s="113">
        <v>11.4137</v>
      </c>
      <c r="CE39" s="113">
        <v>10.9681</v>
      </c>
      <c r="CF39" s="113">
        <v>10.538600000000001</v>
      </c>
      <c r="CG39" s="113">
        <v>10.125400000000001</v>
      </c>
      <c r="CH39" s="113">
        <v>9.7285000000000004</v>
      </c>
      <c r="CI39" s="113">
        <v>9.3475000000000001</v>
      </c>
      <c r="CJ39" s="113">
        <v>8.9817999999999998</v>
      </c>
      <c r="CK39" s="113">
        <v>8.6318999999999999</v>
      </c>
      <c r="CL39" s="113">
        <v>8.2987000000000002</v>
      </c>
      <c r="CM39" s="113">
        <v>7.9806999999999997</v>
      </c>
      <c r="CN39" s="113">
        <v>7.6736000000000004</v>
      </c>
      <c r="CO39" s="113">
        <v>7.3738999999999999</v>
      </c>
      <c r="CP39" s="113">
        <v>7.0800999999999998</v>
      </c>
      <c r="CQ39" s="113">
        <v>6.7911000000000001</v>
      </c>
      <c r="CR39" s="113">
        <v>6.5076000000000001</v>
      </c>
      <c r="CS39" s="113">
        <v>6.2323000000000004</v>
      </c>
      <c r="CT39" s="113">
        <v>5.9673999999999996</v>
      </c>
      <c r="CU39" s="113">
        <v>5.7142999999999997</v>
      </c>
      <c r="CV39" s="113">
        <v>5.4737999999999998</v>
      </c>
      <c r="CW39" s="113">
        <v>5.2470999999999997</v>
      </c>
      <c r="CX39" s="113">
        <v>5.0331999999999999</v>
      </c>
      <c r="CY39" s="113">
        <v>4.8292000000000002</v>
      </c>
      <c r="CZ39" s="113">
        <v>4.6340000000000003</v>
      </c>
      <c r="DA39" s="113">
        <v>4.4462999999999999</v>
      </c>
      <c r="DB39" s="113">
        <v>4.2652000000000001</v>
      </c>
      <c r="DC39" s="113">
        <v>4.0875000000000004</v>
      </c>
      <c r="DD39" s="113">
        <v>3.9198</v>
      </c>
      <c r="DE39" s="113">
        <v>3.7591000000000001</v>
      </c>
      <c r="DF39" s="113">
        <v>3.6053999999999999</v>
      </c>
      <c r="DG39" s="113">
        <v>3.4584000000000001</v>
      </c>
      <c r="DH39" s="113">
        <v>3.3189000000000002</v>
      </c>
    </row>
    <row r="40" spans="1:112" x14ac:dyDescent="0.75">
      <c r="A40" s="111">
        <v>8739</v>
      </c>
      <c r="B40" s="111" t="s">
        <v>217</v>
      </c>
      <c r="C40" s="129" t="s">
        <v>163</v>
      </c>
      <c r="D40" s="71" t="s">
        <v>218</v>
      </c>
      <c r="E40" s="71">
        <v>764</v>
      </c>
      <c r="F40" s="71" t="s">
        <v>219</v>
      </c>
      <c r="G40" s="71" t="s">
        <v>220</v>
      </c>
      <c r="H40" s="71">
        <v>764</v>
      </c>
      <c r="I40" s="112" t="s">
        <v>221</v>
      </c>
      <c r="J40" s="71">
        <v>920</v>
      </c>
      <c r="K40" s="71">
        <v>1972</v>
      </c>
      <c r="L40" s="113">
        <v>59.051499999999997</v>
      </c>
      <c r="M40" s="113">
        <v>62.283900000000003</v>
      </c>
      <c r="N40" s="113">
        <v>61.805799999999998</v>
      </c>
      <c r="O40" s="113">
        <v>61.212800000000001</v>
      </c>
      <c r="P40" s="113">
        <v>60.533200000000001</v>
      </c>
      <c r="Q40" s="113">
        <v>59.788499999999999</v>
      </c>
      <c r="R40" s="113">
        <v>58.995699999999999</v>
      </c>
      <c r="S40" s="113">
        <v>58.168500000000002</v>
      </c>
      <c r="T40" s="113">
        <v>57.317399999999999</v>
      </c>
      <c r="U40" s="113">
        <v>56.449800000000003</v>
      </c>
      <c r="V40" s="113">
        <v>55.5702</v>
      </c>
      <c r="W40" s="113">
        <v>54.680500000000002</v>
      </c>
      <c r="X40" s="113">
        <v>53.785600000000002</v>
      </c>
      <c r="Y40" s="113">
        <v>52.888399999999997</v>
      </c>
      <c r="Z40" s="113">
        <v>51.993699999999997</v>
      </c>
      <c r="AA40" s="113">
        <v>51.107100000000003</v>
      </c>
      <c r="AB40" s="113">
        <v>50.2331</v>
      </c>
      <c r="AC40" s="113">
        <v>49.374600000000001</v>
      </c>
      <c r="AD40" s="113">
        <v>48.532499999999999</v>
      </c>
      <c r="AE40" s="113">
        <v>47.7044</v>
      </c>
      <c r="AF40" s="113">
        <v>46.885199999999998</v>
      </c>
      <c r="AG40" s="113">
        <v>46.070300000000003</v>
      </c>
      <c r="AH40" s="113">
        <v>45.256399999999999</v>
      </c>
      <c r="AI40" s="113">
        <v>44.441400000000002</v>
      </c>
      <c r="AJ40" s="113">
        <v>43.627699999999997</v>
      </c>
      <c r="AK40" s="113">
        <v>42.81</v>
      </c>
      <c r="AL40" s="113">
        <v>41.991999999999997</v>
      </c>
      <c r="AM40" s="113">
        <v>41.176499999999997</v>
      </c>
      <c r="AN40" s="113">
        <v>40.365000000000002</v>
      </c>
      <c r="AO40" s="113">
        <v>39.5578</v>
      </c>
      <c r="AP40" s="113">
        <v>38.753700000000002</v>
      </c>
      <c r="AQ40" s="113">
        <v>37.951799999999999</v>
      </c>
      <c r="AR40" s="113">
        <v>37.1509</v>
      </c>
      <c r="AS40" s="113">
        <v>36.350900000000003</v>
      </c>
      <c r="AT40" s="113">
        <v>35.5518</v>
      </c>
      <c r="AU40" s="113">
        <v>34.754199999999997</v>
      </c>
      <c r="AV40" s="113">
        <v>33.959000000000003</v>
      </c>
      <c r="AW40" s="113">
        <v>33.166899999999998</v>
      </c>
      <c r="AX40" s="113">
        <v>32.378599999999999</v>
      </c>
      <c r="AY40" s="113">
        <v>31.5943</v>
      </c>
      <c r="AZ40" s="113">
        <v>30.814299999999999</v>
      </c>
      <c r="BA40" s="113">
        <v>30.038499999999999</v>
      </c>
      <c r="BB40" s="113">
        <v>29.2667</v>
      </c>
      <c r="BC40" s="113">
        <v>28.4983</v>
      </c>
      <c r="BD40" s="113">
        <v>27.7333</v>
      </c>
      <c r="BE40" s="113">
        <v>26.971699999999998</v>
      </c>
      <c r="BF40" s="113">
        <v>26.214600000000001</v>
      </c>
      <c r="BG40" s="113">
        <v>25.4636</v>
      </c>
      <c r="BH40" s="113">
        <v>24.720800000000001</v>
      </c>
      <c r="BI40" s="113">
        <v>23.988299999999999</v>
      </c>
      <c r="BJ40" s="113">
        <v>23.267800000000001</v>
      </c>
      <c r="BK40" s="113">
        <v>22.560300000000002</v>
      </c>
      <c r="BL40" s="113">
        <v>21.8658</v>
      </c>
      <c r="BM40" s="113">
        <v>21.183800000000002</v>
      </c>
      <c r="BN40" s="113">
        <v>20.512</v>
      </c>
      <c r="BO40" s="113">
        <v>19.849499999999999</v>
      </c>
      <c r="BP40" s="113">
        <v>19.195900000000002</v>
      </c>
      <c r="BQ40" s="113">
        <v>18.552299999999999</v>
      </c>
      <c r="BR40" s="113">
        <v>17.919499999999999</v>
      </c>
      <c r="BS40" s="113">
        <v>17.298999999999999</v>
      </c>
      <c r="BT40" s="113">
        <v>16.692599999999999</v>
      </c>
      <c r="BU40" s="113">
        <v>16.101700000000001</v>
      </c>
      <c r="BV40" s="113">
        <v>15.526199999999999</v>
      </c>
      <c r="BW40" s="113">
        <v>14.965999999999999</v>
      </c>
      <c r="BX40" s="113">
        <v>14.4198</v>
      </c>
      <c r="BY40" s="113">
        <v>13.8866</v>
      </c>
      <c r="BZ40" s="113">
        <v>13.366899999999999</v>
      </c>
      <c r="CA40" s="113">
        <v>12.8596</v>
      </c>
      <c r="CB40" s="113">
        <v>12.3659</v>
      </c>
      <c r="CC40" s="113">
        <v>11.8871</v>
      </c>
      <c r="CD40" s="113">
        <v>11.424899999999999</v>
      </c>
      <c r="CE40" s="113">
        <v>10.979799999999999</v>
      </c>
      <c r="CF40" s="113">
        <v>10.551299999999999</v>
      </c>
      <c r="CG40" s="113">
        <v>10.138400000000001</v>
      </c>
      <c r="CH40" s="113">
        <v>9.7408000000000001</v>
      </c>
      <c r="CI40" s="113">
        <v>9.3575999999999997</v>
      </c>
      <c r="CJ40" s="113">
        <v>8.9887999999999995</v>
      </c>
      <c r="CK40" s="113">
        <v>8.6343999999999994</v>
      </c>
      <c r="CL40" s="113">
        <v>8.2951999999999995</v>
      </c>
      <c r="CM40" s="113">
        <v>7.9722</v>
      </c>
      <c r="CN40" s="113">
        <v>7.6638999999999999</v>
      </c>
      <c r="CO40" s="113">
        <v>7.3658000000000001</v>
      </c>
      <c r="CP40" s="113">
        <v>7.0742000000000003</v>
      </c>
      <c r="CQ40" s="113">
        <v>6.7877999999999998</v>
      </c>
      <c r="CR40" s="113">
        <v>6.5058999999999996</v>
      </c>
      <c r="CS40" s="113">
        <v>6.2294</v>
      </c>
      <c r="CT40" s="113">
        <v>5.9615999999999998</v>
      </c>
      <c r="CU40" s="113">
        <v>5.7042999999999999</v>
      </c>
      <c r="CV40" s="113">
        <v>5.4585999999999997</v>
      </c>
      <c r="CW40" s="113">
        <v>5.2245999999999997</v>
      </c>
      <c r="CX40" s="113">
        <v>5.0030000000000001</v>
      </c>
      <c r="CY40" s="113">
        <v>4.7925000000000004</v>
      </c>
      <c r="CZ40" s="113">
        <v>4.5900999999999996</v>
      </c>
      <c r="DA40" s="113">
        <v>4.3941999999999997</v>
      </c>
      <c r="DB40" s="113">
        <v>4.2041000000000004</v>
      </c>
      <c r="DC40" s="113">
        <v>4.0189000000000004</v>
      </c>
      <c r="DD40" s="113">
        <v>3.8479999999999999</v>
      </c>
      <c r="DE40" s="113">
        <v>3.6844000000000001</v>
      </c>
      <c r="DF40" s="113">
        <v>3.5283000000000002</v>
      </c>
      <c r="DG40" s="113">
        <v>3.3797000000000001</v>
      </c>
      <c r="DH40" s="113">
        <v>3.2387000000000001</v>
      </c>
    </row>
    <row r="41" spans="1:112" x14ac:dyDescent="0.75">
      <c r="A41" s="111">
        <v>8740</v>
      </c>
      <c r="B41" s="111" t="s">
        <v>217</v>
      </c>
      <c r="C41" s="129" t="s">
        <v>163</v>
      </c>
      <c r="D41" s="71" t="s">
        <v>218</v>
      </c>
      <c r="E41" s="71">
        <v>764</v>
      </c>
      <c r="F41" s="71" t="s">
        <v>219</v>
      </c>
      <c r="G41" s="71" t="s">
        <v>220</v>
      </c>
      <c r="H41" s="71">
        <v>764</v>
      </c>
      <c r="I41" s="112" t="s">
        <v>221</v>
      </c>
      <c r="J41" s="71">
        <v>920</v>
      </c>
      <c r="K41" s="71">
        <v>1973</v>
      </c>
      <c r="L41" s="113">
        <v>59.835999999999999</v>
      </c>
      <c r="M41" s="113">
        <v>62.929000000000002</v>
      </c>
      <c r="N41" s="113">
        <v>62.417099999999998</v>
      </c>
      <c r="O41" s="113">
        <v>61.801099999999998</v>
      </c>
      <c r="P41" s="113">
        <v>61.103999999999999</v>
      </c>
      <c r="Q41" s="113">
        <v>60.345700000000001</v>
      </c>
      <c r="R41" s="113">
        <v>59.542700000000004</v>
      </c>
      <c r="S41" s="113">
        <v>58.708100000000002</v>
      </c>
      <c r="T41" s="113">
        <v>57.851599999999998</v>
      </c>
      <c r="U41" s="113">
        <v>56.98</v>
      </c>
      <c r="V41" s="113">
        <v>56.097000000000001</v>
      </c>
      <c r="W41" s="113">
        <v>55.203499999999998</v>
      </c>
      <c r="X41" s="113">
        <v>54.305100000000003</v>
      </c>
      <c r="Y41" s="113">
        <v>53.406399999999998</v>
      </c>
      <c r="Z41" s="113">
        <v>52.51</v>
      </c>
      <c r="AA41" s="113">
        <v>51.6203</v>
      </c>
      <c r="AB41" s="113">
        <v>50.742899999999999</v>
      </c>
      <c r="AC41" s="113">
        <v>49.880800000000001</v>
      </c>
      <c r="AD41" s="113">
        <v>49.034799999999997</v>
      </c>
      <c r="AE41" s="113">
        <v>48.2027</v>
      </c>
      <c r="AF41" s="113">
        <v>47.379399999999997</v>
      </c>
      <c r="AG41" s="113">
        <v>46.56</v>
      </c>
      <c r="AH41" s="113">
        <v>45.741500000000002</v>
      </c>
      <c r="AI41" s="113">
        <v>44.922400000000003</v>
      </c>
      <c r="AJ41" s="113">
        <v>44.102600000000002</v>
      </c>
      <c r="AK41" s="113">
        <v>43.285299999999999</v>
      </c>
      <c r="AL41" s="113">
        <v>42.465699999999998</v>
      </c>
      <c r="AM41" s="113">
        <v>41.647100000000002</v>
      </c>
      <c r="AN41" s="113">
        <v>40.831400000000002</v>
      </c>
      <c r="AO41" s="113">
        <v>40.019100000000002</v>
      </c>
      <c r="AP41" s="113">
        <v>39.209699999999998</v>
      </c>
      <c r="AQ41" s="113">
        <v>38.402099999999997</v>
      </c>
      <c r="AR41" s="113">
        <v>37.595700000000001</v>
      </c>
      <c r="AS41" s="113">
        <v>36.790100000000002</v>
      </c>
      <c r="AT41" s="113">
        <v>35.985399999999998</v>
      </c>
      <c r="AU41" s="113">
        <v>35.182200000000002</v>
      </c>
      <c r="AV41" s="113">
        <v>34.3812</v>
      </c>
      <c r="AW41" s="113">
        <v>33.582999999999998</v>
      </c>
      <c r="AX41" s="113">
        <v>32.788400000000003</v>
      </c>
      <c r="AY41" s="113">
        <v>31.997900000000001</v>
      </c>
      <c r="AZ41" s="113">
        <v>31.211600000000001</v>
      </c>
      <c r="BA41" s="113">
        <v>30.429500000000001</v>
      </c>
      <c r="BB41" s="113">
        <v>29.651399999999999</v>
      </c>
      <c r="BC41" s="113">
        <v>28.877099999999999</v>
      </c>
      <c r="BD41" s="113">
        <v>28.106100000000001</v>
      </c>
      <c r="BE41" s="113">
        <v>27.3386</v>
      </c>
      <c r="BF41" s="113">
        <v>26.575199999999999</v>
      </c>
      <c r="BG41" s="113">
        <v>25.817499999999999</v>
      </c>
      <c r="BH41" s="113">
        <v>25.067299999999999</v>
      </c>
      <c r="BI41" s="113">
        <v>24.326699999999999</v>
      </c>
      <c r="BJ41" s="113">
        <v>23.5976</v>
      </c>
      <c r="BK41" s="113">
        <v>22.881</v>
      </c>
      <c r="BL41" s="113">
        <v>22.177199999999999</v>
      </c>
      <c r="BM41" s="113">
        <v>21.485199999999999</v>
      </c>
      <c r="BN41" s="113">
        <v>20.804300000000001</v>
      </c>
      <c r="BO41" s="113">
        <v>20.1326</v>
      </c>
      <c r="BP41" s="113">
        <v>19.469899999999999</v>
      </c>
      <c r="BQ41" s="113">
        <v>18.8171</v>
      </c>
      <c r="BR41" s="113">
        <v>18.176100000000002</v>
      </c>
      <c r="BS41" s="113">
        <v>17.548300000000001</v>
      </c>
      <c r="BT41" s="113">
        <v>16.935099999999998</v>
      </c>
      <c r="BU41" s="113">
        <v>16.337900000000001</v>
      </c>
      <c r="BV41" s="113">
        <v>15.7567</v>
      </c>
      <c r="BW41" s="113">
        <v>15.19</v>
      </c>
      <c r="BX41" s="113">
        <v>14.636900000000001</v>
      </c>
      <c r="BY41" s="113">
        <v>14.0961</v>
      </c>
      <c r="BZ41" s="113">
        <v>13.567399999999999</v>
      </c>
      <c r="CA41" s="113">
        <v>13.050800000000001</v>
      </c>
      <c r="CB41" s="113">
        <v>12.548299999999999</v>
      </c>
      <c r="CC41" s="113">
        <v>12.062200000000001</v>
      </c>
      <c r="CD41" s="113">
        <v>11.593999999999999</v>
      </c>
      <c r="CE41" s="113">
        <v>11.1449</v>
      </c>
      <c r="CF41" s="113">
        <v>10.714</v>
      </c>
      <c r="CG41" s="113">
        <v>10.2994</v>
      </c>
      <c r="CH41" s="113">
        <v>9.8993000000000002</v>
      </c>
      <c r="CI41" s="113">
        <v>9.5124999999999993</v>
      </c>
      <c r="CJ41" s="113">
        <v>9.1387999999999998</v>
      </c>
      <c r="CK41" s="113">
        <v>8.7787000000000006</v>
      </c>
      <c r="CL41" s="113">
        <v>8.4323999999999995</v>
      </c>
      <c r="CM41" s="113">
        <v>8.1010000000000009</v>
      </c>
      <c r="CN41" s="113">
        <v>7.7857000000000003</v>
      </c>
      <c r="CO41" s="113">
        <v>7.4846000000000004</v>
      </c>
      <c r="CP41" s="113">
        <v>7.1932999999999998</v>
      </c>
      <c r="CQ41" s="113">
        <v>6.9080000000000004</v>
      </c>
      <c r="CR41" s="113">
        <v>6.6276999999999999</v>
      </c>
      <c r="CS41" s="113">
        <v>6.3520000000000003</v>
      </c>
      <c r="CT41" s="113">
        <v>6.0823999999999998</v>
      </c>
      <c r="CU41" s="113">
        <v>5.8220000000000001</v>
      </c>
      <c r="CV41" s="113">
        <v>5.5724999999999998</v>
      </c>
      <c r="CW41" s="113">
        <v>5.3345000000000002</v>
      </c>
      <c r="CX41" s="113">
        <v>5.1075999999999997</v>
      </c>
      <c r="CY41" s="113">
        <v>4.8928000000000003</v>
      </c>
      <c r="CZ41" s="113">
        <v>4.6886000000000001</v>
      </c>
      <c r="DA41" s="113">
        <v>4.4922000000000004</v>
      </c>
      <c r="DB41" s="113">
        <v>4.3029999999999999</v>
      </c>
      <c r="DC41" s="113">
        <v>4.1212</v>
      </c>
      <c r="DD41" s="113">
        <v>3.9489999999999998</v>
      </c>
      <c r="DE41" s="113">
        <v>3.7843</v>
      </c>
      <c r="DF41" s="113">
        <v>3.6269</v>
      </c>
      <c r="DG41" s="113">
        <v>3.4769999999999999</v>
      </c>
      <c r="DH41" s="113">
        <v>3.335</v>
      </c>
    </row>
    <row r="42" spans="1:112" x14ac:dyDescent="0.75">
      <c r="A42" s="111">
        <v>8741</v>
      </c>
      <c r="B42" s="111" t="s">
        <v>217</v>
      </c>
      <c r="C42" s="129" t="s">
        <v>163</v>
      </c>
      <c r="D42" s="71" t="s">
        <v>218</v>
      </c>
      <c r="E42" s="71">
        <v>764</v>
      </c>
      <c r="F42" s="71" t="s">
        <v>219</v>
      </c>
      <c r="G42" s="71" t="s">
        <v>220</v>
      </c>
      <c r="H42" s="71">
        <v>764</v>
      </c>
      <c r="I42" s="112" t="s">
        <v>221</v>
      </c>
      <c r="J42" s="71">
        <v>920</v>
      </c>
      <c r="K42" s="71">
        <v>1974</v>
      </c>
      <c r="L42" s="113">
        <v>60.552100000000003</v>
      </c>
      <c r="M42" s="113">
        <v>63.505400000000002</v>
      </c>
      <c r="N42" s="113">
        <v>62.963799999999999</v>
      </c>
      <c r="O42" s="113">
        <v>62.3232</v>
      </c>
      <c r="P42" s="113">
        <v>61.609299999999998</v>
      </c>
      <c r="Q42" s="113">
        <v>60.838000000000001</v>
      </c>
      <c r="R42" s="113">
        <v>60.024700000000003</v>
      </c>
      <c r="S42" s="113">
        <v>59.182299999999998</v>
      </c>
      <c r="T42" s="113">
        <v>58.320300000000003</v>
      </c>
      <c r="U42" s="113">
        <v>57.444699999999997</v>
      </c>
      <c r="V42" s="113">
        <v>56.558799999999998</v>
      </c>
      <c r="W42" s="113">
        <v>55.662500000000001</v>
      </c>
      <c r="X42" s="113">
        <v>54.760899999999999</v>
      </c>
      <c r="Y42" s="113">
        <v>53.859099999999998</v>
      </c>
      <c r="Z42" s="113">
        <v>52.961500000000001</v>
      </c>
      <c r="AA42" s="113">
        <v>52.070300000000003</v>
      </c>
      <c r="AB42" s="113">
        <v>51.189900000000002</v>
      </c>
      <c r="AC42" s="113">
        <v>50.324599999999997</v>
      </c>
      <c r="AD42" s="113">
        <v>49.475099999999998</v>
      </c>
      <c r="AE42" s="113">
        <v>48.639299999999999</v>
      </c>
      <c r="AF42" s="113">
        <v>47.8123</v>
      </c>
      <c r="AG42" s="113">
        <v>46.9893</v>
      </c>
      <c r="AH42" s="113">
        <v>46.166800000000002</v>
      </c>
      <c r="AI42" s="113">
        <v>45.343699999999998</v>
      </c>
      <c r="AJ42" s="113">
        <v>44.520400000000002</v>
      </c>
      <c r="AK42" s="113">
        <v>43.697600000000001</v>
      </c>
      <c r="AL42" s="113">
        <v>42.878799999999998</v>
      </c>
      <c r="AM42" s="113">
        <v>42.059199999999997</v>
      </c>
      <c r="AN42" s="113">
        <v>41.2408</v>
      </c>
      <c r="AO42" s="113">
        <v>40.424799999999998</v>
      </c>
      <c r="AP42" s="113">
        <v>39.610900000000001</v>
      </c>
      <c r="AQ42" s="113">
        <v>38.798499999999997</v>
      </c>
      <c r="AR42" s="113">
        <v>37.987000000000002</v>
      </c>
      <c r="AS42" s="113">
        <v>37.176400000000001</v>
      </c>
      <c r="AT42" s="113">
        <v>36.366900000000001</v>
      </c>
      <c r="AU42" s="113">
        <v>35.558700000000002</v>
      </c>
      <c r="AV42" s="113">
        <v>34.752600000000001</v>
      </c>
      <c r="AW42" s="113">
        <v>33.949199999999998</v>
      </c>
      <c r="AX42" s="113">
        <v>33.149099999999997</v>
      </c>
      <c r="AY42" s="113">
        <v>32.352800000000002</v>
      </c>
      <c r="AZ42" s="113">
        <v>31.5608</v>
      </c>
      <c r="BA42" s="113">
        <v>30.7729</v>
      </c>
      <c r="BB42" s="113">
        <v>29.989100000000001</v>
      </c>
      <c r="BC42" s="113">
        <v>29.209099999999999</v>
      </c>
      <c r="BD42" s="113">
        <v>28.432700000000001</v>
      </c>
      <c r="BE42" s="113">
        <v>27.6599</v>
      </c>
      <c r="BF42" s="113">
        <v>26.891200000000001</v>
      </c>
      <c r="BG42" s="113">
        <v>26.127700000000001</v>
      </c>
      <c r="BH42" s="113">
        <v>25.371300000000002</v>
      </c>
      <c r="BI42" s="113">
        <v>24.623799999999999</v>
      </c>
      <c r="BJ42" s="113">
        <v>23.887</v>
      </c>
      <c r="BK42" s="113">
        <v>23.162299999999998</v>
      </c>
      <c r="BL42" s="113">
        <v>22.4499</v>
      </c>
      <c r="BM42" s="113">
        <v>21.749099999999999</v>
      </c>
      <c r="BN42" s="113">
        <v>21.058900000000001</v>
      </c>
      <c r="BO42" s="113">
        <v>20.378699999999998</v>
      </c>
      <c r="BP42" s="113">
        <v>19.7075</v>
      </c>
      <c r="BQ42" s="113">
        <v>19.046199999999999</v>
      </c>
      <c r="BR42" s="113">
        <v>18.3965</v>
      </c>
      <c r="BS42" s="113">
        <v>17.760899999999999</v>
      </c>
      <c r="BT42" s="113">
        <v>17.140999999999998</v>
      </c>
      <c r="BU42" s="113">
        <v>16.537500000000001</v>
      </c>
      <c r="BV42" s="113">
        <v>15.9506</v>
      </c>
      <c r="BW42" s="113">
        <v>15.3788</v>
      </c>
      <c r="BX42" s="113">
        <v>14.819800000000001</v>
      </c>
      <c r="BY42" s="113">
        <v>14.2727</v>
      </c>
      <c r="BZ42" s="113">
        <v>13.7369</v>
      </c>
      <c r="CA42" s="113">
        <v>13.2119</v>
      </c>
      <c r="CB42" s="113">
        <v>12.7006</v>
      </c>
      <c r="CC42" s="113">
        <v>12.206300000000001</v>
      </c>
      <c r="CD42" s="113">
        <v>11.731199999999999</v>
      </c>
      <c r="CE42" s="113">
        <v>11.2766</v>
      </c>
      <c r="CF42" s="113">
        <v>10.8422</v>
      </c>
      <c r="CG42" s="113">
        <v>10.425700000000001</v>
      </c>
      <c r="CH42" s="113">
        <v>10.0243</v>
      </c>
      <c r="CI42" s="113">
        <v>9.6356000000000002</v>
      </c>
      <c r="CJ42" s="113">
        <v>9.2586999999999993</v>
      </c>
      <c r="CK42" s="113">
        <v>8.8940000000000001</v>
      </c>
      <c r="CL42" s="113">
        <v>8.5424000000000007</v>
      </c>
      <c r="CM42" s="113">
        <v>8.2042999999999999</v>
      </c>
      <c r="CN42" s="113">
        <v>7.8807</v>
      </c>
      <c r="CO42" s="113">
        <v>7.5728</v>
      </c>
      <c r="CP42" s="113">
        <v>7.2788000000000004</v>
      </c>
      <c r="CQ42" s="113">
        <v>6.9942000000000002</v>
      </c>
      <c r="CR42" s="113">
        <v>6.7150999999999996</v>
      </c>
      <c r="CS42" s="113">
        <v>6.4412000000000003</v>
      </c>
      <c r="CT42" s="113">
        <v>6.1721000000000004</v>
      </c>
      <c r="CU42" s="113">
        <v>5.9097</v>
      </c>
      <c r="CV42" s="113">
        <v>5.6566000000000001</v>
      </c>
      <c r="CW42" s="113">
        <v>5.4141000000000004</v>
      </c>
      <c r="CX42" s="113">
        <v>5.1821000000000002</v>
      </c>
      <c r="CY42" s="113">
        <v>4.9606000000000003</v>
      </c>
      <c r="CZ42" s="113">
        <v>4.7500999999999998</v>
      </c>
      <c r="DA42" s="113">
        <v>4.5494000000000003</v>
      </c>
      <c r="DB42" s="113">
        <v>4.3563999999999998</v>
      </c>
      <c r="DC42" s="113">
        <v>4.1711</v>
      </c>
      <c r="DD42" s="113">
        <v>3.9952000000000001</v>
      </c>
      <c r="DE42" s="113">
        <v>3.8279999999999998</v>
      </c>
      <c r="DF42" s="113">
        <v>3.6684999999999999</v>
      </c>
      <c r="DG42" s="113">
        <v>3.5164</v>
      </c>
      <c r="DH42" s="113">
        <v>3.3727</v>
      </c>
    </row>
    <row r="43" spans="1:112" x14ac:dyDescent="0.75">
      <c r="A43" s="111">
        <v>8742</v>
      </c>
      <c r="B43" s="111" t="s">
        <v>217</v>
      </c>
      <c r="C43" s="129" t="s">
        <v>163</v>
      </c>
      <c r="D43" s="71" t="s">
        <v>218</v>
      </c>
      <c r="E43" s="71">
        <v>764</v>
      </c>
      <c r="F43" s="71" t="s">
        <v>219</v>
      </c>
      <c r="G43" s="71" t="s">
        <v>220</v>
      </c>
      <c r="H43" s="71">
        <v>764</v>
      </c>
      <c r="I43" s="112" t="s">
        <v>221</v>
      </c>
      <c r="J43" s="71">
        <v>920</v>
      </c>
      <c r="K43" s="71">
        <v>1975</v>
      </c>
      <c r="L43" s="113">
        <v>61.271900000000002</v>
      </c>
      <c r="M43" s="113">
        <v>64.093500000000006</v>
      </c>
      <c r="N43" s="113">
        <v>63.525500000000001</v>
      </c>
      <c r="O43" s="113">
        <v>62.865000000000002</v>
      </c>
      <c r="P43" s="113">
        <v>62.134</v>
      </c>
      <c r="Q43" s="113">
        <v>61.351199999999999</v>
      </c>
      <c r="R43" s="113">
        <v>60.5304</v>
      </c>
      <c r="S43" s="113">
        <v>59.6828</v>
      </c>
      <c r="T43" s="113">
        <v>58.816499999999998</v>
      </c>
      <c r="U43" s="113">
        <v>57.937100000000001</v>
      </c>
      <c r="V43" s="113">
        <v>57.047699999999999</v>
      </c>
      <c r="W43" s="113">
        <v>56.148800000000001</v>
      </c>
      <c r="X43" s="113">
        <v>55.244700000000002</v>
      </c>
      <c r="Y43" s="113">
        <v>54.339799999999997</v>
      </c>
      <c r="Z43" s="113">
        <v>53.439100000000003</v>
      </c>
      <c r="AA43" s="113">
        <v>52.546599999999998</v>
      </c>
      <c r="AB43" s="113">
        <v>51.6646</v>
      </c>
      <c r="AC43" s="113">
        <v>50.795999999999999</v>
      </c>
      <c r="AD43" s="113">
        <v>49.942999999999998</v>
      </c>
      <c r="AE43" s="113">
        <v>49.103499999999997</v>
      </c>
      <c r="AF43" s="113">
        <v>48.272599999999997</v>
      </c>
      <c r="AG43" s="113">
        <v>47.445799999999998</v>
      </c>
      <c r="AH43" s="113">
        <v>46.619599999999998</v>
      </c>
      <c r="AI43" s="113">
        <v>45.792400000000001</v>
      </c>
      <c r="AJ43" s="113">
        <v>44.965000000000003</v>
      </c>
      <c r="AK43" s="113">
        <v>44.138599999999997</v>
      </c>
      <c r="AL43" s="113">
        <v>43.314300000000003</v>
      </c>
      <c r="AM43" s="113">
        <v>42.4953</v>
      </c>
      <c r="AN43" s="113">
        <v>41.675800000000002</v>
      </c>
      <c r="AO43" s="113">
        <v>40.856999999999999</v>
      </c>
      <c r="AP43" s="113">
        <v>40.039200000000001</v>
      </c>
      <c r="AQ43" s="113">
        <v>39.222200000000001</v>
      </c>
      <c r="AR43" s="113">
        <v>38.405900000000003</v>
      </c>
      <c r="AS43" s="113">
        <v>37.590200000000003</v>
      </c>
      <c r="AT43" s="113">
        <v>36.775599999999997</v>
      </c>
      <c r="AU43" s="113">
        <v>35.962499999999999</v>
      </c>
      <c r="AV43" s="113">
        <v>35.151299999999999</v>
      </c>
      <c r="AW43" s="113">
        <v>34.342700000000001</v>
      </c>
      <c r="AX43" s="113">
        <v>33.537300000000002</v>
      </c>
      <c r="AY43" s="113">
        <v>32.735399999999998</v>
      </c>
      <c r="AZ43" s="113">
        <v>31.9376</v>
      </c>
      <c r="BA43" s="113">
        <v>31.143799999999999</v>
      </c>
      <c r="BB43" s="113">
        <v>30.354199999999999</v>
      </c>
      <c r="BC43" s="113">
        <v>29.568300000000001</v>
      </c>
      <c r="BD43" s="113">
        <v>28.786200000000001</v>
      </c>
      <c r="BE43" s="113">
        <v>28.0078</v>
      </c>
      <c r="BF43" s="113">
        <v>27.233599999999999</v>
      </c>
      <c r="BG43" s="113">
        <v>26.464700000000001</v>
      </c>
      <c r="BH43" s="113">
        <v>25.702300000000001</v>
      </c>
      <c r="BI43" s="113">
        <v>24.948399999999999</v>
      </c>
      <c r="BJ43" s="113">
        <v>24.204499999999999</v>
      </c>
      <c r="BK43" s="113">
        <v>23.471900000000002</v>
      </c>
      <c r="BL43" s="113">
        <v>22.751000000000001</v>
      </c>
      <c r="BM43" s="113">
        <v>22.041399999999999</v>
      </c>
      <c r="BN43" s="113">
        <v>21.342300000000002</v>
      </c>
      <c r="BO43" s="113">
        <v>20.6526</v>
      </c>
      <c r="BP43" s="113">
        <v>19.9727</v>
      </c>
      <c r="BQ43" s="113">
        <v>19.302700000000002</v>
      </c>
      <c r="BR43" s="113">
        <v>18.644300000000001</v>
      </c>
      <c r="BS43" s="113">
        <v>17.9999</v>
      </c>
      <c r="BT43" s="113">
        <v>17.3719</v>
      </c>
      <c r="BU43" s="113">
        <v>16.761299999999999</v>
      </c>
      <c r="BV43" s="113">
        <v>16.167899999999999</v>
      </c>
      <c r="BW43" s="113">
        <v>15.5901</v>
      </c>
      <c r="BX43" s="113">
        <v>15.0258</v>
      </c>
      <c r="BY43" s="113">
        <v>14.4726</v>
      </c>
      <c r="BZ43" s="113">
        <v>13.9305</v>
      </c>
      <c r="CA43" s="113">
        <v>13.398300000000001</v>
      </c>
      <c r="CB43" s="113">
        <v>12.8786</v>
      </c>
      <c r="CC43" s="113">
        <v>12.3752</v>
      </c>
      <c r="CD43" s="113">
        <v>11.8917</v>
      </c>
      <c r="CE43" s="113">
        <v>11.43</v>
      </c>
      <c r="CF43" s="113">
        <v>10.989800000000001</v>
      </c>
      <c r="CG43" s="113">
        <v>10.569599999999999</v>
      </c>
      <c r="CH43" s="113">
        <v>10.1663</v>
      </c>
      <c r="CI43" s="113">
        <v>9.7761999999999993</v>
      </c>
      <c r="CJ43" s="113">
        <v>9.3973999999999993</v>
      </c>
      <c r="CK43" s="113">
        <v>9.0295000000000005</v>
      </c>
      <c r="CL43" s="113">
        <v>8.6732999999999993</v>
      </c>
      <c r="CM43" s="113">
        <v>8.3297000000000008</v>
      </c>
      <c r="CN43" s="113">
        <v>7.9992999999999999</v>
      </c>
      <c r="CO43" s="113">
        <v>7.6832000000000003</v>
      </c>
      <c r="CP43" s="113">
        <v>7.3826000000000001</v>
      </c>
      <c r="CQ43" s="113">
        <v>7.0957999999999997</v>
      </c>
      <c r="CR43" s="113">
        <v>6.8178999999999998</v>
      </c>
      <c r="CS43" s="113">
        <v>6.5457999999999998</v>
      </c>
      <c r="CT43" s="113">
        <v>6.2789000000000001</v>
      </c>
      <c r="CU43" s="113">
        <v>6.0175999999999998</v>
      </c>
      <c r="CV43" s="113">
        <v>5.7629999999999999</v>
      </c>
      <c r="CW43" s="113">
        <v>5.5175000000000001</v>
      </c>
      <c r="CX43" s="113">
        <v>5.2819000000000003</v>
      </c>
      <c r="CY43" s="113">
        <v>5.0563000000000002</v>
      </c>
      <c r="CZ43" s="113">
        <v>4.8404999999999996</v>
      </c>
      <c r="DA43" s="113">
        <v>4.6353999999999997</v>
      </c>
      <c r="DB43" s="113">
        <v>4.4402999999999997</v>
      </c>
      <c r="DC43" s="113">
        <v>4.2541000000000002</v>
      </c>
      <c r="DD43" s="113">
        <v>4.0750000000000002</v>
      </c>
      <c r="DE43" s="113">
        <v>3.9045999999999998</v>
      </c>
      <c r="DF43" s="113">
        <v>3.7429000000000001</v>
      </c>
      <c r="DG43" s="113">
        <v>3.5893000000000002</v>
      </c>
      <c r="DH43" s="113">
        <v>3.4436</v>
      </c>
    </row>
    <row r="44" spans="1:112" x14ac:dyDescent="0.75">
      <c r="A44" s="111">
        <v>8743</v>
      </c>
      <c r="B44" s="111" t="s">
        <v>217</v>
      </c>
      <c r="C44" s="129" t="s">
        <v>163</v>
      </c>
      <c r="D44" s="71" t="s">
        <v>218</v>
      </c>
      <c r="E44" s="71">
        <v>764</v>
      </c>
      <c r="F44" s="71" t="s">
        <v>219</v>
      </c>
      <c r="G44" s="71" t="s">
        <v>220</v>
      </c>
      <c r="H44" s="71">
        <v>764</v>
      </c>
      <c r="I44" s="112" t="s">
        <v>221</v>
      </c>
      <c r="J44" s="71">
        <v>920</v>
      </c>
      <c r="K44" s="71">
        <v>1976</v>
      </c>
      <c r="L44" s="113">
        <v>61.977600000000002</v>
      </c>
      <c r="M44" s="113">
        <v>64.665999999999997</v>
      </c>
      <c r="N44" s="113">
        <v>64.070499999999996</v>
      </c>
      <c r="O44" s="113">
        <v>63.389499999999998</v>
      </c>
      <c r="P44" s="113">
        <v>62.643700000000003</v>
      </c>
      <c r="Q44" s="113">
        <v>61.848199999999999</v>
      </c>
      <c r="R44" s="113">
        <v>61.016599999999997</v>
      </c>
      <c r="S44" s="113">
        <v>60.160200000000003</v>
      </c>
      <c r="T44" s="113">
        <v>59.287100000000002</v>
      </c>
      <c r="U44" s="113">
        <v>58.4026</v>
      </c>
      <c r="V44" s="113">
        <v>57.509300000000003</v>
      </c>
      <c r="W44" s="113">
        <v>56.607100000000003</v>
      </c>
      <c r="X44" s="113">
        <v>55.700299999999999</v>
      </c>
      <c r="Y44" s="113">
        <v>54.7928</v>
      </c>
      <c r="Z44" s="113">
        <v>53.8887</v>
      </c>
      <c r="AA44" s="113">
        <v>52.992800000000003</v>
      </c>
      <c r="AB44" s="113">
        <v>52.109400000000001</v>
      </c>
      <c r="AC44" s="113">
        <v>51.239199999999997</v>
      </c>
      <c r="AD44" s="113">
        <v>50.382899999999999</v>
      </c>
      <c r="AE44" s="113">
        <v>49.540100000000002</v>
      </c>
      <c r="AF44" s="113">
        <v>48.706099999999999</v>
      </c>
      <c r="AG44" s="113">
        <v>47.876399999999997</v>
      </c>
      <c r="AH44" s="113">
        <v>47.047600000000003</v>
      </c>
      <c r="AI44" s="113">
        <v>46.2181</v>
      </c>
      <c r="AJ44" s="113">
        <v>45.387999999999998</v>
      </c>
      <c r="AK44" s="113">
        <v>44.558900000000001</v>
      </c>
      <c r="AL44" s="113">
        <v>43.732199999999999</v>
      </c>
      <c r="AM44" s="113">
        <v>42.908900000000003</v>
      </c>
      <c r="AN44" s="113">
        <v>42.091099999999997</v>
      </c>
      <c r="AO44" s="113">
        <v>41.272300000000001</v>
      </c>
      <c r="AP44" s="113">
        <v>40.4527</v>
      </c>
      <c r="AQ44" s="113">
        <v>39.632899999999999</v>
      </c>
      <c r="AR44" s="113">
        <v>38.812899999999999</v>
      </c>
      <c r="AS44" s="113">
        <v>37.993299999999998</v>
      </c>
      <c r="AT44" s="113">
        <v>37.174500000000002</v>
      </c>
      <c r="AU44" s="113">
        <v>36.357100000000003</v>
      </c>
      <c r="AV44" s="113">
        <v>35.541800000000002</v>
      </c>
      <c r="AW44" s="113">
        <v>34.7288</v>
      </c>
      <c r="AX44" s="113">
        <v>33.918900000000001</v>
      </c>
      <c r="AY44" s="113">
        <v>33.112200000000001</v>
      </c>
      <c r="AZ44" s="113">
        <v>32.3093</v>
      </c>
      <c r="BA44" s="113">
        <v>31.510400000000001</v>
      </c>
      <c r="BB44" s="113">
        <v>30.715299999999999</v>
      </c>
      <c r="BC44" s="113">
        <v>29.924099999999999</v>
      </c>
      <c r="BD44" s="113">
        <v>29.136600000000001</v>
      </c>
      <c r="BE44" s="113">
        <v>28.353000000000002</v>
      </c>
      <c r="BF44" s="113">
        <v>27.573699999999999</v>
      </c>
      <c r="BG44" s="113">
        <v>26.799600000000002</v>
      </c>
      <c r="BH44" s="113">
        <v>26.0321</v>
      </c>
      <c r="BI44" s="113">
        <v>25.272500000000001</v>
      </c>
      <c r="BJ44" s="113">
        <v>24.522300000000001</v>
      </c>
      <c r="BK44" s="113">
        <v>23.782699999999998</v>
      </c>
      <c r="BL44" s="113">
        <v>23.054099999999998</v>
      </c>
      <c r="BM44" s="113">
        <v>22.336300000000001</v>
      </c>
      <c r="BN44" s="113">
        <v>21.628399999999999</v>
      </c>
      <c r="BO44" s="113">
        <v>20.9299</v>
      </c>
      <c r="BP44" s="113">
        <v>20.2407</v>
      </c>
      <c r="BQ44" s="113">
        <v>19.562200000000001</v>
      </c>
      <c r="BR44" s="113">
        <v>18.895199999999999</v>
      </c>
      <c r="BS44" s="113">
        <v>18.242100000000001</v>
      </c>
      <c r="BT44" s="113">
        <v>17.6052</v>
      </c>
      <c r="BU44" s="113">
        <v>16.9864</v>
      </c>
      <c r="BV44" s="113">
        <v>16.3857</v>
      </c>
      <c r="BW44" s="113">
        <v>15.8012</v>
      </c>
      <c r="BX44" s="113">
        <v>15.2308</v>
      </c>
      <c r="BY44" s="113">
        <v>14.6722</v>
      </c>
      <c r="BZ44" s="113">
        <v>14.124000000000001</v>
      </c>
      <c r="CA44" s="113">
        <v>13.5853</v>
      </c>
      <c r="CB44" s="113">
        <v>13.058299999999999</v>
      </c>
      <c r="CC44" s="113">
        <v>12.5463</v>
      </c>
      <c r="CD44" s="113">
        <v>12.0535</v>
      </c>
      <c r="CE44" s="113">
        <v>11.583</v>
      </c>
      <c r="CF44" s="113">
        <v>11.1355</v>
      </c>
      <c r="CG44" s="113">
        <v>10.709300000000001</v>
      </c>
      <c r="CH44" s="113">
        <v>10.302099999999999</v>
      </c>
      <c r="CI44" s="113">
        <v>9.9099000000000004</v>
      </c>
      <c r="CJ44" s="113">
        <v>9.5296000000000003</v>
      </c>
      <c r="CK44" s="113">
        <v>9.1595999999999993</v>
      </c>
      <c r="CL44" s="113">
        <v>8.8001000000000005</v>
      </c>
      <c r="CM44" s="113">
        <v>8.4519000000000002</v>
      </c>
      <c r="CN44" s="113">
        <v>8.1158999999999999</v>
      </c>
      <c r="CO44" s="113">
        <v>7.7926000000000002</v>
      </c>
      <c r="CP44" s="113">
        <v>7.4833999999999996</v>
      </c>
      <c r="CQ44" s="113">
        <v>7.1894999999999998</v>
      </c>
      <c r="CR44" s="113">
        <v>6.9092000000000002</v>
      </c>
      <c r="CS44" s="113">
        <v>6.6380999999999997</v>
      </c>
      <c r="CT44" s="113">
        <v>6.3728999999999996</v>
      </c>
      <c r="CU44" s="113">
        <v>6.1136999999999997</v>
      </c>
      <c r="CV44" s="113">
        <v>5.8602999999999996</v>
      </c>
      <c r="CW44" s="113">
        <v>5.6135000000000002</v>
      </c>
      <c r="CX44" s="113">
        <v>5.3752000000000004</v>
      </c>
      <c r="CY44" s="113">
        <v>5.1463000000000001</v>
      </c>
      <c r="CZ44" s="113">
        <v>4.9268999999999998</v>
      </c>
      <c r="DA44" s="113">
        <v>4.7168000000000001</v>
      </c>
      <c r="DB44" s="113">
        <v>4.5179</v>
      </c>
      <c r="DC44" s="113">
        <v>4.3304</v>
      </c>
      <c r="DD44" s="113">
        <v>4.1487999999999996</v>
      </c>
      <c r="DE44" s="113">
        <v>3.9754999999999998</v>
      </c>
      <c r="DF44" s="113">
        <v>3.8109999999999999</v>
      </c>
      <c r="DG44" s="113">
        <v>3.6554000000000002</v>
      </c>
      <c r="DH44" s="113">
        <v>3.5083000000000002</v>
      </c>
    </row>
    <row r="45" spans="1:112" x14ac:dyDescent="0.75">
      <c r="A45" s="111">
        <v>8744</v>
      </c>
      <c r="B45" s="111" t="s">
        <v>217</v>
      </c>
      <c r="C45" s="129" t="s">
        <v>163</v>
      </c>
      <c r="D45" s="71" t="s">
        <v>218</v>
      </c>
      <c r="E45" s="71">
        <v>764</v>
      </c>
      <c r="F45" s="71" t="s">
        <v>219</v>
      </c>
      <c r="G45" s="71" t="s">
        <v>220</v>
      </c>
      <c r="H45" s="71">
        <v>764</v>
      </c>
      <c r="I45" s="112" t="s">
        <v>221</v>
      </c>
      <c r="J45" s="71">
        <v>920</v>
      </c>
      <c r="K45" s="71">
        <v>1977</v>
      </c>
      <c r="L45" s="113">
        <v>62.354199999999999</v>
      </c>
      <c r="M45" s="113">
        <v>64.898799999999994</v>
      </c>
      <c r="N45" s="113">
        <v>64.276499999999999</v>
      </c>
      <c r="O45" s="113">
        <v>63.575299999999999</v>
      </c>
      <c r="P45" s="113">
        <v>62.813899999999997</v>
      </c>
      <c r="Q45" s="113">
        <v>62.006700000000002</v>
      </c>
      <c r="R45" s="113">
        <v>61.166699999999999</v>
      </c>
      <c r="S45" s="113">
        <v>60.304400000000001</v>
      </c>
      <c r="T45" s="113">
        <v>59.427300000000002</v>
      </c>
      <c r="U45" s="113">
        <v>58.540100000000002</v>
      </c>
      <c r="V45" s="113">
        <v>57.644799999999996</v>
      </c>
      <c r="W45" s="113">
        <v>56.740900000000003</v>
      </c>
      <c r="X45" s="113">
        <v>55.832700000000003</v>
      </c>
      <c r="Y45" s="113">
        <v>54.924199999999999</v>
      </c>
      <c r="Z45" s="113">
        <v>54.019199999999998</v>
      </c>
      <c r="AA45" s="113">
        <v>53.121699999999997</v>
      </c>
      <c r="AB45" s="113">
        <v>52.236600000000003</v>
      </c>
      <c r="AC45" s="113">
        <v>51.366799999999998</v>
      </c>
      <c r="AD45" s="113">
        <v>50.510899999999999</v>
      </c>
      <c r="AE45" s="113">
        <v>49.666699999999999</v>
      </c>
      <c r="AF45" s="113">
        <v>48.831299999999999</v>
      </c>
      <c r="AG45" s="113">
        <v>48.000300000000003</v>
      </c>
      <c r="AH45" s="113">
        <v>47.170200000000001</v>
      </c>
      <c r="AI45" s="113">
        <v>46.339500000000001</v>
      </c>
      <c r="AJ45" s="113">
        <v>45.508299999999998</v>
      </c>
      <c r="AK45" s="113">
        <v>44.677700000000002</v>
      </c>
      <c r="AL45" s="113">
        <v>43.849600000000002</v>
      </c>
      <c r="AM45" s="113">
        <v>43.025300000000001</v>
      </c>
      <c r="AN45" s="113">
        <v>42.204700000000003</v>
      </c>
      <c r="AO45" s="113">
        <v>41.389099999999999</v>
      </c>
      <c r="AP45" s="113">
        <v>40.570999999999998</v>
      </c>
      <c r="AQ45" s="113">
        <v>39.750999999999998</v>
      </c>
      <c r="AR45" s="113">
        <v>38.929900000000004</v>
      </c>
      <c r="AS45" s="113">
        <v>38.108400000000003</v>
      </c>
      <c r="AT45" s="113">
        <v>37.287399999999998</v>
      </c>
      <c r="AU45" s="113">
        <v>36.467700000000001</v>
      </c>
      <c r="AV45" s="113">
        <v>35.65</v>
      </c>
      <c r="AW45" s="113">
        <v>34.834899999999998</v>
      </c>
      <c r="AX45" s="113">
        <v>34.022599999999997</v>
      </c>
      <c r="AY45" s="113">
        <v>33.213500000000003</v>
      </c>
      <c r="AZ45" s="113">
        <v>32.407899999999998</v>
      </c>
      <c r="BA45" s="113">
        <v>31.606100000000001</v>
      </c>
      <c r="BB45" s="113">
        <v>30.8081</v>
      </c>
      <c r="BC45" s="113">
        <v>30.0139</v>
      </c>
      <c r="BD45" s="113">
        <v>29.223400000000002</v>
      </c>
      <c r="BE45" s="113">
        <v>28.436800000000002</v>
      </c>
      <c r="BF45" s="113">
        <v>27.654699999999998</v>
      </c>
      <c r="BG45" s="113">
        <v>26.878</v>
      </c>
      <c r="BH45" s="113">
        <v>26.107900000000001</v>
      </c>
      <c r="BI45" s="113">
        <v>25.345700000000001</v>
      </c>
      <c r="BJ45" s="113">
        <v>24.592600000000001</v>
      </c>
      <c r="BK45" s="113">
        <v>23.849499999999999</v>
      </c>
      <c r="BL45" s="113">
        <v>23.116700000000002</v>
      </c>
      <c r="BM45" s="113">
        <v>22.394100000000002</v>
      </c>
      <c r="BN45" s="113">
        <v>21.681000000000001</v>
      </c>
      <c r="BO45" s="113">
        <v>20.977</v>
      </c>
      <c r="BP45" s="113">
        <v>20.282399999999999</v>
      </c>
      <c r="BQ45" s="113">
        <v>19.597899999999999</v>
      </c>
      <c r="BR45" s="113">
        <v>18.925799999999999</v>
      </c>
      <c r="BS45" s="113">
        <v>18.267399999999999</v>
      </c>
      <c r="BT45" s="113">
        <v>17.6252</v>
      </c>
      <c r="BU45" s="113">
        <v>17.001100000000001</v>
      </c>
      <c r="BV45" s="113">
        <v>16.395900000000001</v>
      </c>
      <c r="BW45" s="113">
        <v>15.808</v>
      </c>
      <c r="BX45" s="113">
        <v>15.2349</v>
      </c>
      <c r="BY45" s="113">
        <v>14.674300000000001</v>
      </c>
      <c r="BZ45" s="113">
        <v>14.124700000000001</v>
      </c>
      <c r="CA45" s="113">
        <v>13.584099999999999</v>
      </c>
      <c r="CB45" s="113">
        <v>13.054600000000001</v>
      </c>
      <c r="CC45" s="113">
        <v>12.539300000000001</v>
      </c>
      <c r="CD45" s="113">
        <v>12.0419</v>
      </c>
      <c r="CE45" s="113">
        <v>11.566000000000001</v>
      </c>
      <c r="CF45" s="113">
        <v>11.1137</v>
      </c>
      <c r="CG45" s="113">
        <v>10.684100000000001</v>
      </c>
      <c r="CH45" s="113">
        <v>10.274900000000001</v>
      </c>
      <c r="CI45" s="113">
        <v>9.8827999999999996</v>
      </c>
      <c r="CJ45" s="113">
        <v>9.5043000000000006</v>
      </c>
      <c r="CK45" s="113">
        <v>9.1369000000000007</v>
      </c>
      <c r="CL45" s="113">
        <v>8.7790999999999997</v>
      </c>
      <c r="CM45" s="113">
        <v>8.4312000000000005</v>
      </c>
      <c r="CN45" s="113">
        <v>8.0939999999999994</v>
      </c>
      <c r="CO45" s="113">
        <v>7.7685000000000004</v>
      </c>
      <c r="CP45" s="113">
        <v>7.4554</v>
      </c>
      <c r="CQ45" s="113">
        <v>7.1559999999999997</v>
      </c>
      <c r="CR45" s="113">
        <v>6.8716999999999997</v>
      </c>
      <c r="CS45" s="113">
        <v>6.601</v>
      </c>
      <c r="CT45" s="113">
        <v>6.3395000000000001</v>
      </c>
      <c r="CU45" s="113">
        <v>6.0841000000000003</v>
      </c>
      <c r="CV45" s="113">
        <v>5.8346</v>
      </c>
      <c r="CW45" s="113">
        <v>5.5900999999999996</v>
      </c>
      <c r="CX45" s="113">
        <v>5.351</v>
      </c>
      <c r="CY45" s="113">
        <v>5.1192000000000002</v>
      </c>
      <c r="CZ45" s="113">
        <v>4.8952999999999998</v>
      </c>
      <c r="DA45" s="113">
        <v>4.6792999999999996</v>
      </c>
      <c r="DB45" s="113">
        <v>4.4715999999999996</v>
      </c>
      <c r="DC45" s="113">
        <v>4.2744</v>
      </c>
      <c r="DD45" s="113">
        <v>4.0904999999999996</v>
      </c>
      <c r="DE45" s="113">
        <v>3.9148999999999998</v>
      </c>
      <c r="DF45" s="113">
        <v>3.7477</v>
      </c>
      <c r="DG45" s="113">
        <v>3.5897000000000001</v>
      </c>
      <c r="DH45" s="113">
        <v>3.4411</v>
      </c>
    </row>
    <row r="46" spans="1:112" x14ac:dyDescent="0.75">
      <c r="A46" s="111">
        <v>8745</v>
      </c>
      <c r="B46" s="111" t="s">
        <v>217</v>
      </c>
      <c r="C46" s="129" t="s">
        <v>163</v>
      </c>
      <c r="D46" s="71" t="s">
        <v>218</v>
      </c>
      <c r="E46" s="71">
        <v>764</v>
      </c>
      <c r="F46" s="71" t="s">
        <v>219</v>
      </c>
      <c r="G46" s="71" t="s">
        <v>220</v>
      </c>
      <c r="H46" s="71">
        <v>764</v>
      </c>
      <c r="I46" s="112" t="s">
        <v>221</v>
      </c>
      <c r="J46" s="71">
        <v>920</v>
      </c>
      <c r="K46" s="71">
        <v>1978</v>
      </c>
      <c r="L46" s="113">
        <v>62.739899999999999</v>
      </c>
      <c r="M46" s="113">
        <v>65.150499999999994</v>
      </c>
      <c r="N46" s="113">
        <v>64.503600000000006</v>
      </c>
      <c r="O46" s="113">
        <v>63.784999999999997</v>
      </c>
      <c r="P46" s="113">
        <v>63.010399999999997</v>
      </c>
      <c r="Q46" s="113">
        <v>62.192900000000002</v>
      </c>
      <c r="R46" s="113">
        <v>61.345199999999998</v>
      </c>
      <c r="S46" s="113">
        <v>60.477699999999999</v>
      </c>
      <c r="T46" s="113">
        <v>59.597200000000001</v>
      </c>
      <c r="U46" s="113">
        <v>58.707999999999998</v>
      </c>
      <c r="V46" s="113">
        <v>57.811300000000003</v>
      </c>
      <c r="W46" s="113">
        <v>56.905700000000003</v>
      </c>
      <c r="X46" s="113">
        <v>55.996000000000002</v>
      </c>
      <c r="Y46" s="113">
        <v>55.086199999999998</v>
      </c>
      <c r="Z46" s="113">
        <v>54.180300000000003</v>
      </c>
      <c r="AA46" s="113">
        <v>53.2819</v>
      </c>
      <c r="AB46" s="113">
        <v>52.395099999999999</v>
      </c>
      <c r="AC46" s="113">
        <v>51.523600000000002</v>
      </c>
      <c r="AD46" s="113">
        <v>50.668300000000002</v>
      </c>
      <c r="AE46" s="113">
        <v>49.824599999999997</v>
      </c>
      <c r="AF46" s="113">
        <v>48.987900000000003</v>
      </c>
      <c r="AG46" s="113">
        <v>48.1556</v>
      </c>
      <c r="AH46" s="113">
        <v>47.324300000000001</v>
      </c>
      <c r="AI46" s="113">
        <v>46.492400000000004</v>
      </c>
      <c r="AJ46" s="113">
        <v>45.6601</v>
      </c>
      <c r="AK46" s="113">
        <v>44.828499999999998</v>
      </c>
      <c r="AL46" s="113">
        <v>43.999099999999999</v>
      </c>
      <c r="AM46" s="113">
        <v>43.173499999999997</v>
      </c>
      <c r="AN46" s="113">
        <v>42.3521</v>
      </c>
      <c r="AO46" s="113">
        <v>41.533799999999999</v>
      </c>
      <c r="AP46" s="113">
        <v>40.719099999999997</v>
      </c>
      <c r="AQ46" s="113">
        <v>39.900700000000001</v>
      </c>
      <c r="AR46" s="113">
        <v>39.079500000000003</v>
      </c>
      <c r="AS46" s="113">
        <v>38.256900000000002</v>
      </c>
      <c r="AT46" s="113">
        <v>37.434199999999997</v>
      </c>
      <c r="AU46" s="113">
        <v>36.612499999999997</v>
      </c>
      <c r="AV46" s="113">
        <v>35.7926</v>
      </c>
      <c r="AW46" s="113">
        <v>34.975200000000001</v>
      </c>
      <c r="AX46" s="113">
        <v>34.160699999999999</v>
      </c>
      <c r="AY46" s="113">
        <v>33.349400000000003</v>
      </c>
      <c r="AZ46" s="113">
        <v>32.541400000000003</v>
      </c>
      <c r="BA46" s="113">
        <v>31.736999999999998</v>
      </c>
      <c r="BB46" s="113">
        <v>30.936199999999999</v>
      </c>
      <c r="BC46" s="113">
        <v>30.138999999999999</v>
      </c>
      <c r="BD46" s="113">
        <v>29.345500000000001</v>
      </c>
      <c r="BE46" s="113">
        <v>28.556000000000001</v>
      </c>
      <c r="BF46" s="113">
        <v>27.770900000000001</v>
      </c>
      <c r="BG46" s="113">
        <v>26.991399999999999</v>
      </c>
      <c r="BH46" s="113">
        <v>26.218699999999998</v>
      </c>
      <c r="BI46" s="113">
        <v>25.453800000000001</v>
      </c>
      <c r="BJ46" s="113">
        <v>24.698</v>
      </c>
      <c r="BK46" s="113">
        <v>23.951899999999998</v>
      </c>
      <c r="BL46" s="113">
        <v>23.215599999999998</v>
      </c>
      <c r="BM46" s="113">
        <v>22.488700000000001</v>
      </c>
      <c r="BN46" s="113">
        <v>21.770900000000001</v>
      </c>
      <c r="BO46" s="113">
        <v>21.061800000000002</v>
      </c>
      <c r="BP46" s="113">
        <v>20.361599999999999</v>
      </c>
      <c r="BQ46" s="113">
        <v>19.671600000000002</v>
      </c>
      <c r="BR46" s="113">
        <v>18.993500000000001</v>
      </c>
      <c r="BS46" s="113">
        <v>18.329999999999998</v>
      </c>
      <c r="BT46" s="113">
        <v>17.682500000000001</v>
      </c>
      <c r="BU46" s="113">
        <v>17.053000000000001</v>
      </c>
      <c r="BV46" s="113">
        <v>16.442399999999999</v>
      </c>
      <c r="BW46" s="113">
        <v>15.85</v>
      </c>
      <c r="BX46" s="113">
        <v>15.2736</v>
      </c>
      <c r="BY46" s="113">
        <v>14.7105</v>
      </c>
      <c r="BZ46" s="113">
        <v>14.1591</v>
      </c>
      <c r="CA46" s="113">
        <v>13.6174</v>
      </c>
      <c r="CB46" s="113">
        <v>13.0863</v>
      </c>
      <c r="CC46" s="113">
        <v>12.568899999999999</v>
      </c>
      <c r="CD46" s="113">
        <v>12.0684</v>
      </c>
      <c r="CE46" s="113">
        <v>11.588100000000001</v>
      </c>
      <c r="CF46" s="113">
        <v>11.130699999999999</v>
      </c>
      <c r="CG46" s="113">
        <v>10.6966</v>
      </c>
      <c r="CH46" s="113">
        <v>10.2844</v>
      </c>
      <c r="CI46" s="113">
        <v>9.8909000000000002</v>
      </c>
      <c r="CJ46" s="113">
        <v>9.5131999999999994</v>
      </c>
      <c r="CK46" s="113">
        <v>9.1484000000000005</v>
      </c>
      <c r="CL46" s="113">
        <v>8.7941000000000003</v>
      </c>
      <c r="CM46" s="113">
        <v>8.4489999999999998</v>
      </c>
      <c r="CN46" s="113">
        <v>8.1135000000000002</v>
      </c>
      <c r="CO46" s="113">
        <v>7.7881999999999998</v>
      </c>
      <c r="CP46" s="113">
        <v>7.4745999999999997</v>
      </c>
      <c r="CQ46" s="113">
        <v>7.1733000000000002</v>
      </c>
      <c r="CR46" s="113">
        <v>6.8859000000000004</v>
      </c>
      <c r="CS46" s="113">
        <v>6.6140999999999996</v>
      </c>
      <c r="CT46" s="113">
        <v>6.3564999999999996</v>
      </c>
      <c r="CU46" s="113">
        <v>6.1087999999999996</v>
      </c>
      <c r="CV46" s="113">
        <v>5.8678999999999997</v>
      </c>
      <c r="CW46" s="113">
        <v>5.6327999999999996</v>
      </c>
      <c r="CX46" s="113">
        <v>5.4025999999999996</v>
      </c>
      <c r="CY46" s="113">
        <v>5.1779000000000002</v>
      </c>
      <c r="CZ46" s="113">
        <v>4.9606000000000003</v>
      </c>
      <c r="DA46" s="113">
        <v>4.7519999999999998</v>
      </c>
      <c r="DB46" s="113">
        <v>4.5533999999999999</v>
      </c>
      <c r="DC46" s="113">
        <v>4.3666</v>
      </c>
      <c r="DD46" s="113">
        <v>4.1870000000000003</v>
      </c>
      <c r="DE46" s="113">
        <v>4.0156999999999998</v>
      </c>
      <c r="DF46" s="113">
        <v>3.8519000000000001</v>
      </c>
      <c r="DG46" s="113">
        <v>3.6962000000000002</v>
      </c>
      <c r="DH46" s="113">
        <v>3.5499000000000001</v>
      </c>
    </row>
    <row r="47" spans="1:112" x14ac:dyDescent="0.75">
      <c r="A47" s="111">
        <v>8746</v>
      </c>
      <c r="B47" s="111" t="s">
        <v>217</v>
      </c>
      <c r="C47" s="129" t="s">
        <v>163</v>
      </c>
      <c r="D47" s="71" t="s">
        <v>218</v>
      </c>
      <c r="E47" s="71">
        <v>764</v>
      </c>
      <c r="F47" s="71" t="s">
        <v>219</v>
      </c>
      <c r="G47" s="71" t="s">
        <v>220</v>
      </c>
      <c r="H47" s="71">
        <v>764</v>
      </c>
      <c r="I47" s="112" t="s">
        <v>221</v>
      </c>
      <c r="J47" s="71">
        <v>920</v>
      </c>
      <c r="K47" s="71">
        <v>1979</v>
      </c>
      <c r="L47" s="113">
        <v>63.209400000000002</v>
      </c>
      <c r="M47" s="113">
        <v>65.492000000000004</v>
      </c>
      <c r="N47" s="113">
        <v>64.821799999999996</v>
      </c>
      <c r="O47" s="113">
        <v>64.084599999999995</v>
      </c>
      <c r="P47" s="113">
        <v>63.296799999999998</v>
      </c>
      <c r="Q47" s="113">
        <v>62.469299999999997</v>
      </c>
      <c r="R47" s="113">
        <v>61.613799999999998</v>
      </c>
      <c r="S47" s="113">
        <v>60.740299999999998</v>
      </c>
      <c r="T47" s="113">
        <v>59.855600000000003</v>
      </c>
      <c r="U47" s="113">
        <v>58.963299999999997</v>
      </c>
      <c r="V47" s="113">
        <v>58.064300000000003</v>
      </c>
      <c r="W47" s="113">
        <v>57.156799999999997</v>
      </c>
      <c r="X47" s="113">
        <v>56.244999999999997</v>
      </c>
      <c r="Y47" s="113">
        <v>55.333199999999998</v>
      </c>
      <c r="Z47" s="113">
        <v>54.425400000000003</v>
      </c>
      <c r="AA47" s="113">
        <v>53.525700000000001</v>
      </c>
      <c r="AB47" s="113">
        <v>52.637300000000003</v>
      </c>
      <c r="AC47" s="113">
        <v>51.763500000000001</v>
      </c>
      <c r="AD47" s="113">
        <v>50.905799999999999</v>
      </c>
      <c r="AE47" s="113">
        <v>50.062199999999997</v>
      </c>
      <c r="AF47" s="113">
        <v>49.225499999999997</v>
      </c>
      <c r="AG47" s="113">
        <v>48.391300000000001</v>
      </c>
      <c r="AH47" s="113">
        <v>47.558100000000003</v>
      </c>
      <c r="AI47" s="113">
        <v>46.724499999999999</v>
      </c>
      <c r="AJ47" s="113">
        <v>45.8904</v>
      </c>
      <c r="AK47" s="113">
        <v>45.057200000000002</v>
      </c>
      <c r="AL47" s="113">
        <v>44.226199999999999</v>
      </c>
      <c r="AM47" s="113">
        <v>43.398699999999998</v>
      </c>
      <c r="AN47" s="113">
        <v>42.575299999999999</v>
      </c>
      <c r="AO47" s="113">
        <v>41.755699999999997</v>
      </c>
      <c r="AP47" s="113">
        <v>40.937899999999999</v>
      </c>
      <c r="AQ47" s="113">
        <v>40.122100000000003</v>
      </c>
      <c r="AR47" s="113">
        <v>39.301900000000003</v>
      </c>
      <c r="AS47" s="113">
        <v>38.478700000000003</v>
      </c>
      <c r="AT47" s="113">
        <v>37.654400000000003</v>
      </c>
      <c r="AU47" s="113">
        <v>36.830399999999997</v>
      </c>
      <c r="AV47" s="113">
        <v>36.007800000000003</v>
      </c>
      <c r="AW47" s="113">
        <v>35.187600000000003</v>
      </c>
      <c r="AX47" s="113">
        <v>34.370199999999997</v>
      </c>
      <c r="AY47" s="113">
        <v>33.556100000000001</v>
      </c>
      <c r="AZ47" s="113">
        <v>32.7453</v>
      </c>
      <c r="BA47" s="113">
        <v>31.937799999999999</v>
      </c>
      <c r="BB47" s="113">
        <v>31.133700000000001</v>
      </c>
      <c r="BC47" s="113">
        <v>30.333100000000002</v>
      </c>
      <c r="BD47" s="113">
        <v>29.536000000000001</v>
      </c>
      <c r="BE47" s="113">
        <v>28.742699999999999</v>
      </c>
      <c r="BF47" s="113">
        <v>27.954000000000001</v>
      </c>
      <c r="BG47" s="113">
        <v>27.1708</v>
      </c>
      <c r="BH47" s="113">
        <v>26.394500000000001</v>
      </c>
      <c r="BI47" s="113">
        <v>25.626200000000001</v>
      </c>
      <c r="BJ47" s="113">
        <v>24.867000000000001</v>
      </c>
      <c r="BK47" s="113">
        <v>24.1174</v>
      </c>
      <c r="BL47" s="113">
        <v>23.377199999999998</v>
      </c>
      <c r="BM47" s="113">
        <v>22.646000000000001</v>
      </c>
      <c r="BN47" s="113">
        <v>21.923100000000002</v>
      </c>
      <c r="BO47" s="113">
        <v>21.208300000000001</v>
      </c>
      <c r="BP47" s="113">
        <v>20.502199999999998</v>
      </c>
      <c r="BQ47" s="113">
        <v>19.805900000000001</v>
      </c>
      <c r="BR47" s="113">
        <v>19.121400000000001</v>
      </c>
      <c r="BS47" s="113">
        <v>18.450900000000001</v>
      </c>
      <c r="BT47" s="113">
        <v>17.7973</v>
      </c>
      <c r="BU47" s="113">
        <v>17.1616</v>
      </c>
      <c r="BV47" s="113">
        <v>16.544499999999999</v>
      </c>
      <c r="BW47" s="113">
        <v>15.9457</v>
      </c>
      <c r="BX47" s="113">
        <v>15.363799999999999</v>
      </c>
      <c r="BY47" s="113">
        <v>14.7964</v>
      </c>
      <c r="BZ47" s="113">
        <v>14.2415</v>
      </c>
      <c r="CA47" s="113">
        <v>13.6972</v>
      </c>
      <c r="CB47" s="113">
        <v>13.164199999999999</v>
      </c>
      <c r="CC47" s="113">
        <v>12.6441</v>
      </c>
      <c r="CD47" s="113">
        <v>12.140599999999999</v>
      </c>
      <c r="CE47" s="113">
        <v>11.6562</v>
      </c>
      <c r="CF47" s="113">
        <v>11.193099999999999</v>
      </c>
      <c r="CG47" s="113">
        <v>10.752599999999999</v>
      </c>
      <c r="CH47" s="113">
        <v>10.3346</v>
      </c>
      <c r="CI47" s="113">
        <v>9.9367999999999999</v>
      </c>
      <c r="CJ47" s="113">
        <v>9.5563000000000002</v>
      </c>
      <c r="CK47" s="113">
        <v>9.1908999999999992</v>
      </c>
      <c r="CL47" s="113">
        <v>8.8377999999999997</v>
      </c>
      <c r="CM47" s="113">
        <v>8.4947999999999997</v>
      </c>
      <c r="CN47" s="113">
        <v>8.1607000000000003</v>
      </c>
      <c r="CO47" s="113">
        <v>7.8356000000000003</v>
      </c>
      <c r="CP47" s="113">
        <v>7.5205000000000002</v>
      </c>
      <c r="CQ47" s="113">
        <v>7.2168999999999999</v>
      </c>
      <c r="CR47" s="113">
        <v>6.9256000000000002</v>
      </c>
      <c r="CS47" s="113">
        <v>6.6485000000000003</v>
      </c>
      <c r="CT47" s="113">
        <v>6.3872999999999998</v>
      </c>
      <c r="CU47" s="113">
        <v>6.141</v>
      </c>
      <c r="CV47" s="113">
        <v>5.9047999999999998</v>
      </c>
      <c r="CW47" s="113">
        <v>5.6749000000000001</v>
      </c>
      <c r="CX47" s="113">
        <v>5.4500999999999999</v>
      </c>
      <c r="CY47" s="113">
        <v>5.2294</v>
      </c>
      <c r="CZ47" s="113">
        <v>5.0133999999999999</v>
      </c>
      <c r="DA47" s="113">
        <v>4.8044000000000002</v>
      </c>
      <c r="DB47" s="113">
        <v>4.6047000000000002</v>
      </c>
      <c r="DC47" s="113">
        <v>4.4162999999999997</v>
      </c>
      <c r="DD47" s="113">
        <v>4.2358000000000002</v>
      </c>
      <c r="DE47" s="113">
        <v>4.0636999999999999</v>
      </c>
      <c r="DF47" s="113">
        <v>3.8995000000000002</v>
      </c>
      <c r="DG47" s="113">
        <v>3.7429999999999999</v>
      </c>
      <c r="DH47" s="113">
        <v>3.5949</v>
      </c>
    </row>
    <row r="48" spans="1:112" x14ac:dyDescent="0.75">
      <c r="A48" s="111">
        <v>8747</v>
      </c>
      <c r="B48" s="111" t="s">
        <v>217</v>
      </c>
      <c r="C48" s="129" t="s">
        <v>163</v>
      </c>
      <c r="D48" s="71" t="s">
        <v>218</v>
      </c>
      <c r="E48" s="71">
        <v>764</v>
      </c>
      <c r="F48" s="71" t="s">
        <v>219</v>
      </c>
      <c r="G48" s="71" t="s">
        <v>220</v>
      </c>
      <c r="H48" s="71">
        <v>764</v>
      </c>
      <c r="I48" s="112" t="s">
        <v>221</v>
      </c>
      <c r="J48" s="71">
        <v>920</v>
      </c>
      <c r="K48" s="71">
        <v>1980</v>
      </c>
      <c r="L48" s="113">
        <v>64.0124</v>
      </c>
      <c r="M48" s="113">
        <v>66.191400000000002</v>
      </c>
      <c r="N48" s="113">
        <v>65.503600000000006</v>
      </c>
      <c r="O48" s="113">
        <v>64.751499999999993</v>
      </c>
      <c r="P48" s="113">
        <v>63.951300000000003</v>
      </c>
      <c r="Q48" s="113">
        <v>63.115099999999998</v>
      </c>
      <c r="R48" s="113">
        <v>62.253599999999999</v>
      </c>
      <c r="S48" s="113">
        <v>61.375399999999999</v>
      </c>
      <c r="T48" s="113">
        <v>60.486400000000003</v>
      </c>
      <c r="U48" s="113">
        <v>59.589799999999997</v>
      </c>
      <c r="V48" s="113">
        <v>58.686700000000002</v>
      </c>
      <c r="W48" s="113">
        <v>57.775700000000001</v>
      </c>
      <c r="X48" s="113">
        <v>56.860700000000001</v>
      </c>
      <c r="Y48" s="113">
        <v>55.945500000000003</v>
      </c>
      <c r="Z48" s="113">
        <v>55.034300000000002</v>
      </c>
      <c r="AA48" s="113">
        <v>54.131</v>
      </c>
      <c r="AB48" s="113">
        <v>53.239400000000003</v>
      </c>
      <c r="AC48" s="113">
        <v>52.362099999999998</v>
      </c>
      <c r="AD48" s="113">
        <v>51.499699999999997</v>
      </c>
      <c r="AE48" s="113">
        <v>50.651200000000003</v>
      </c>
      <c r="AF48" s="113">
        <v>49.8123</v>
      </c>
      <c r="AG48" s="113">
        <v>48.975700000000003</v>
      </c>
      <c r="AH48" s="113">
        <v>48.138300000000001</v>
      </c>
      <c r="AI48" s="113">
        <v>47.300600000000003</v>
      </c>
      <c r="AJ48" s="113">
        <v>46.462499999999999</v>
      </c>
      <c r="AK48" s="113">
        <v>45.625300000000003</v>
      </c>
      <c r="AL48" s="113">
        <v>44.790399999999998</v>
      </c>
      <c r="AM48" s="113">
        <v>43.959000000000003</v>
      </c>
      <c r="AN48" s="113">
        <v>43.131300000000003</v>
      </c>
      <c r="AO48" s="113">
        <v>42.307299999999998</v>
      </c>
      <c r="AP48" s="113">
        <v>41.485500000000002</v>
      </c>
      <c r="AQ48" s="113">
        <v>40.664299999999997</v>
      </c>
      <c r="AR48" s="113">
        <v>39.844200000000001</v>
      </c>
      <c r="AS48" s="113">
        <v>39.019500000000001</v>
      </c>
      <c r="AT48" s="113">
        <v>38.1922</v>
      </c>
      <c r="AU48" s="113">
        <v>37.364100000000001</v>
      </c>
      <c r="AV48" s="113">
        <v>36.536900000000003</v>
      </c>
      <c r="AW48" s="113">
        <v>35.711599999999997</v>
      </c>
      <c r="AX48" s="113">
        <v>34.8889</v>
      </c>
      <c r="AY48" s="113">
        <v>34.069499999999998</v>
      </c>
      <c r="AZ48" s="113">
        <v>33.253300000000003</v>
      </c>
      <c r="BA48" s="113">
        <v>32.440399999999997</v>
      </c>
      <c r="BB48" s="113">
        <v>31.630600000000001</v>
      </c>
      <c r="BC48" s="113">
        <v>30.824100000000001</v>
      </c>
      <c r="BD48" s="113">
        <v>30.020800000000001</v>
      </c>
      <c r="BE48" s="113">
        <v>29.2212</v>
      </c>
      <c r="BF48" s="113">
        <v>28.426100000000002</v>
      </c>
      <c r="BG48" s="113">
        <v>27.636399999999998</v>
      </c>
      <c r="BH48" s="113">
        <v>26.8535</v>
      </c>
      <c r="BI48" s="113">
        <v>26.078600000000002</v>
      </c>
      <c r="BJ48" s="113">
        <v>25.312899999999999</v>
      </c>
      <c r="BK48" s="113">
        <v>24.5566</v>
      </c>
      <c r="BL48" s="113">
        <v>23.8096</v>
      </c>
      <c r="BM48" s="113">
        <v>23.071200000000001</v>
      </c>
      <c r="BN48" s="113">
        <v>22.340499999999999</v>
      </c>
      <c r="BO48" s="113">
        <v>21.6173</v>
      </c>
      <c r="BP48" s="113">
        <v>20.902100000000001</v>
      </c>
      <c r="BQ48" s="113">
        <v>20.196300000000001</v>
      </c>
      <c r="BR48" s="113">
        <v>19.501899999999999</v>
      </c>
      <c r="BS48" s="113">
        <v>18.821300000000001</v>
      </c>
      <c r="BT48" s="113">
        <v>18.1569</v>
      </c>
      <c r="BU48" s="113">
        <v>17.510999999999999</v>
      </c>
      <c r="BV48" s="113">
        <v>16.883500000000002</v>
      </c>
      <c r="BW48" s="113">
        <v>16.274000000000001</v>
      </c>
      <c r="BX48" s="113">
        <v>15.6813</v>
      </c>
      <c r="BY48" s="113">
        <v>15.104100000000001</v>
      </c>
      <c r="BZ48" s="113">
        <v>14.5406</v>
      </c>
      <c r="CA48" s="113">
        <v>13.9885</v>
      </c>
      <c r="CB48" s="113">
        <v>13.448499999999999</v>
      </c>
      <c r="CC48" s="113">
        <v>12.9224</v>
      </c>
      <c r="CD48" s="113">
        <v>12.411899999999999</v>
      </c>
      <c r="CE48" s="113">
        <v>11.9201</v>
      </c>
      <c r="CF48" s="113">
        <v>11.448499999999999</v>
      </c>
      <c r="CG48" s="113">
        <v>10.9977</v>
      </c>
      <c r="CH48" s="113">
        <v>10.5687</v>
      </c>
      <c r="CI48" s="113">
        <v>10.160399999999999</v>
      </c>
      <c r="CJ48" s="113">
        <v>9.7708999999999993</v>
      </c>
      <c r="CK48" s="113">
        <v>9.3979999999999997</v>
      </c>
      <c r="CL48" s="113">
        <v>9.0398999999999994</v>
      </c>
      <c r="CM48" s="113">
        <v>8.6937999999999995</v>
      </c>
      <c r="CN48" s="113">
        <v>8.3574000000000002</v>
      </c>
      <c r="CO48" s="113">
        <v>8.0295000000000005</v>
      </c>
      <c r="CP48" s="113">
        <v>7.7103000000000002</v>
      </c>
      <c r="CQ48" s="113">
        <v>7.4009</v>
      </c>
      <c r="CR48" s="113">
        <v>7.1029</v>
      </c>
      <c r="CS48" s="113">
        <v>6.8174999999999999</v>
      </c>
      <c r="CT48" s="113">
        <v>6.5467000000000004</v>
      </c>
      <c r="CU48" s="113">
        <v>6.2925000000000004</v>
      </c>
      <c r="CV48" s="113">
        <v>6.0533999999999999</v>
      </c>
      <c r="CW48" s="113">
        <v>5.8240999999999996</v>
      </c>
      <c r="CX48" s="113">
        <v>5.6002999999999998</v>
      </c>
      <c r="CY48" s="113">
        <v>5.3808999999999996</v>
      </c>
      <c r="CZ48" s="113">
        <v>5.1646000000000001</v>
      </c>
      <c r="DA48" s="113">
        <v>4.9523000000000001</v>
      </c>
      <c r="DB48" s="113">
        <v>4.7473000000000001</v>
      </c>
      <c r="DC48" s="113">
        <v>4.5526</v>
      </c>
      <c r="DD48" s="113">
        <v>4.3674999999999997</v>
      </c>
      <c r="DE48" s="113">
        <v>4.1905999999999999</v>
      </c>
      <c r="DF48" s="113">
        <v>4.0218999999999996</v>
      </c>
      <c r="DG48" s="113">
        <v>3.8614000000000002</v>
      </c>
      <c r="DH48" s="113">
        <v>3.7090999999999998</v>
      </c>
    </row>
    <row r="49" spans="1:112" x14ac:dyDescent="0.75">
      <c r="A49" s="111">
        <v>8748</v>
      </c>
      <c r="B49" s="111" t="s">
        <v>217</v>
      </c>
      <c r="C49" s="129" t="s">
        <v>163</v>
      </c>
      <c r="D49" s="71" t="s">
        <v>218</v>
      </c>
      <c r="E49" s="71">
        <v>764</v>
      </c>
      <c r="F49" s="71" t="s">
        <v>219</v>
      </c>
      <c r="G49" s="71" t="s">
        <v>220</v>
      </c>
      <c r="H49" s="71">
        <v>764</v>
      </c>
      <c r="I49" s="112" t="s">
        <v>221</v>
      </c>
      <c r="J49" s="71">
        <v>920</v>
      </c>
      <c r="K49" s="71">
        <v>1981</v>
      </c>
      <c r="L49" s="113">
        <v>64.594800000000006</v>
      </c>
      <c r="M49" s="113">
        <v>66.662400000000005</v>
      </c>
      <c r="N49" s="113">
        <v>65.958200000000005</v>
      </c>
      <c r="O49" s="113">
        <v>65.191199999999995</v>
      </c>
      <c r="P49" s="113">
        <v>64.378500000000003</v>
      </c>
      <c r="Q49" s="113">
        <v>63.5319</v>
      </c>
      <c r="R49" s="113">
        <v>62.6616</v>
      </c>
      <c r="S49" s="113">
        <v>61.776200000000003</v>
      </c>
      <c r="T49" s="113">
        <v>60.881300000000003</v>
      </c>
      <c r="U49" s="113">
        <v>59.98</v>
      </c>
      <c r="V49" s="113">
        <v>59.073399999999999</v>
      </c>
      <c r="W49" s="113">
        <v>58.1599</v>
      </c>
      <c r="X49" s="113">
        <v>57.242699999999999</v>
      </c>
      <c r="Y49" s="113">
        <v>56.325499999999998</v>
      </c>
      <c r="Z49" s="113">
        <v>55.411900000000003</v>
      </c>
      <c r="AA49" s="113">
        <v>54.5062</v>
      </c>
      <c r="AB49" s="113">
        <v>53.611899999999999</v>
      </c>
      <c r="AC49" s="113">
        <v>52.732100000000003</v>
      </c>
      <c r="AD49" s="113">
        <v>51.866900000000001</v>
      </c>
      <c r="AE49" s="113">
        <v>51.014299999999999</v>
      </c>
      <c r="AF49" s="113">
        <v>50.170999999999999</v>
      </c>
      <c r="AG49" s="113">
        <v>49.332500000000003</v>
      </c>
      <c r="AH49" s="113">
        <v>48.492800000000003</v>
      </c>
      <c r="AI49" s="113">
        <v>47.6509</v>
      </c>
      <c r="AJ49" s="113">
        <v>46.808799999999998</v>
      </c>
      <c r="AK49" s="113">
        <v>45.967700000000001</v>
      </c>
      <c r="AL49" s="113">
        <v>45.128799999999998</v>
      </c>
      <c r="AM49" s="113">
        <v>44.293599999999998</v>
      </c>
      <c r="AN49" s="113">
        <v>43.462299999999999</v>
      </c>
      <c r="AO49" s="113">
        <v>42.6342</v>
      </c>
      <c r="AP49" s="113">
        <v>41.808500000000002</v>
      </c>
      <c r="AQ49" s="113">
        <v>40.983899999999998</v>
      </c>
      <c r="AR49" s="113">
        <v>40.158999999999999</v>
      </c>
      <c r="AS49" s="113">
        <v>39.335000000000001</v>
      </c>
      <c r="AT49" s="113">
        <v>38.506700000000002</v>
      </c>
      <c r="AU49" s="113">
        <v>37.676299999999998</v>
      </c>
      <c r="AV49" s="113">
        <v>36.845799999999997</v>
      </c>
      <c r="AW49" s="113">
        <v>36.016599999999997</v>
      </c>
      <c r="AX49" s="113">
        <v>35.189799999999998</v>
      </c>
      <c r="AY49" s="113">
        <v>34.366</v>
      </c>
      <c r="AZ49" s="113">
        <v>33.545400000000001</v>
      </c>
      <c r="BA49" s="113">
        <v>32.728299999999997</v>
      </c>
      <c r="BB49" s="113">
        <v>31.914200000000001</v>
      </c>
      <c r="BC49" s="113">
        <v>31.103200000000001</v>
      </c>
      <c r="BD49" s="113">
        <v>30.295400000000001</v>
      </c>
      <c r="BE49" s="113">
        <v>29.491</v>
      </c>
      <c r="BF49" s="113">
        <v>28.690999999999999</v>
      </c>
      <c r="BG49" s="113">
        <v>27.8964</v>
      </c>
      <c r="BH49" s="113">
        <v>27.1084</v>
      </c>
      <c r="BI49" s="113">
        <v>26.328600000000002</v>
      </c>
      <c r="BJ49" s="113">
        <v>25.5578</v>
      </c>
      <c r="BK49" s="113">
        <v>24.796800000000001</v>
      </c>
      <c r="BL49" s="113">
        <v>24.045000000000002</v>
      </c>
      <c r="BM49" s="113">
        <v>23.3017</v>
      </c>
      <c r="BN49" s="113">
        <v>22.565799999999999</v>
      </c>
      <c r="BO49" s="113">
        <v>21.8369</v>
      </c>
      <c r="BP49" s="113">
        <v>21.115400000000001</v>
      </c>
      <c r="BQ49" s="113">
        <v>20.4026</v>
      </c>
      <c r="BR49" s="113">
        <v>19.700800000000001</v>
      </c>
      <c r="BS49" s="113">
        <v>19.012499999999999</v>
      </c>
      <c r="BT49" s="113">
        <v>18.3401</v>
      </c>
      <c r="BU49" s="113">
        <v>17.685600000000001</v>
      </c>
      <c r="BV49" s="113">
        <v>17.0503</v>
      </c>
      <c r="BW49" s="113">
        <v>16.432700000000001</v>
      </c>
      <c r="BX49" s="113">
        <v>15.831899999999999</v>
      </c>
      <c r="BY49" s="113">
        <v>15.246499999999999</v>
      </c>
      <c r="BZ49" s="113">
        <v>14.675800000000001</v>
      </c>
      <c r="CA49" s="113">
        <v>14.117699999999999</v>
      </c>
      <c r="CB49" s="113">
        <v>13.5726</v>
      </c>
      <c r="CC49" s="113">
        <v>13.0421</v>
      </c>
      <c r="CD49" s="113">
        <v>12.5282</v>
      </c>
      <c r="CE49" s="113">
        <v>12.032</v>
      </c>
      <c r="CF49" s="113">
        <v>11.5556</v>
      </c>
      <c r="CG49" s="113">
        <v>11.0991</v>
      </c>
      <c r="CH49" s="113">
        <v>10.662599999999999</v>
      </c>
      <c r="CI49" s="113">
        <v>10.246</v>
      </c>
      <c r="CJ49" s="113">
        <v>9.8488000000000007</v>
      </c>
      <c r="CK49" s="113">
        <v>9.4697999999999993</v>
      </c>
      <c r="CL49" s="113">
        <v>9.1071000000000009</v>
      </c>
      <c r="CM49" s="113">
        <v>8.7586999999999993</v>
      </c>
      <c r="CN49" s="113">
        <v>8.4220000000000006</v>
      </c>
      <c r="CO49" s="113">
        <v>8.0944000000000003</v>
      </c>
      <c r="CP49" s="113">
        <v>7.7748999999999997</v>
      </c>
      <c r="CQ49" s="113">
        <v>7.4635999999999996</v>
      </c>
      <c r="CR49" s="113">
        <v>7.1618000000000004</v>
      </c>
      <c r="CS49" s="113">
        <v>6.8714000000000004</v>
      </c>
      <c r="CT49" s="113">
        <v>6.5940000000000003</v>
      </c>
      <c r="CU49" s="113">
        <v>6.3315999999999999</v>
      </c>
      <c r="CV49" s="113">
        <v>6.0860000000000003</v>
      </c>
      <c r="CW49" s="113">
        <v>5.8552</v>
      </c>
      <c r="CX49" s="113">
        <v>5.6336000000000004</v>
      </c>
      <c r="CY49" s="113">
        <v>5.4166999999999996</v>
      </c>
      <c r="CZ49" s="113">
        <v>5.2031999999999998</v>
      </c>
      <c r="DA49" s="113">
        <v>4.992</v>
      </c>
      <c r="DB49" s="113">
        <v>4.7847</v>
      </c>
      <c r="DC49" s="113">
        <v>4.5853000000000002</v>
      </c>
      <c r="DD49" s="113">
        <v>4.3973000000000004</v>
      </c>
      <c r="DE49" s="113">
        <v>4.218</v>
      </c>
      <c r="DF49" s="113">
        <v>4.0468000000000002</v>
      </c>
      <c r="DG49" s="113">
        <v>3.8841000000000001</v>
      </c>
      <c r="DH49" s="113">
        <v>3.7299000000000002</v>
      </c>
    </row>
    <row r="50" spans="1:112" x14ac:dyDescent="0.75">
      <c r="A50" s="111">
        <v>8749</v>
      </c>
      <c r="B50" s="111" t="s">
        <v>217</v>
      </c>
      <c r="C50" s="129" t="s">
        <v>163</v>
      </c>
      <c r="D50" s="71" t="s">
        <v>218</v>
      </c>
      <c r="E50" s="71">
        <v>764</v>
      </c>
      <c r="F50" s="71" t="s">
        <v>219</v>
      </c>
      <c r="G50" s="71" t="s">
        <v>220</v>
      </c>
      <c r="H50" s="71">
        <v>764</v>
      </c>
      <c r="I50" s="112" t="s">
        <v>221</v>
      </c>
      <c r="J50" s="71">
        <v>920</v>
      </c>
      <c r="K50" s="71">
        <v>1982</v>
      </c>
      <c r="L50" s="113">
        <v>65.163499999999999</v>
      </c>
      <c r="M50" s="113">
        <v>67.1233</v>
      </c>
      <c r="N50" s="113">
        <v>66.402100000000004</v>
      </c>
      <c r="O50" s="113">
        <v>65.623099999999994</v>
      </c>
      <c r="P50" s="113">
        <v>64.799400000000006</v>
      </c>
      <c r="Q50" s="113">
        <v>63.943100000000001</v>
      </c>
      <c r="R50" s="113">
        <v>63.065199999999997</v>
      </c>
      <c r="S50" s="113">
        <v>62.1736</v>
      </c>
      <c r="T50" s="113">
        <v>61.273899999999998</v>
      </c>
      <c r="U50" s="113">
        <v>60.3688</v>
      </c>
      <c r="V50" s="113">
        <v>59.458799999999997</v>
      </c>
      <c r="W50" s="113">
        <v>58.542000000000002</v>
      </c>
      <c r="X50" s="113">
        <v>57.622399999999999</v>
      </c>
      <c r="Y50" s="113">
        <v>56.7029</v>
      </c>
      <c r="Z50" s="113">
        <v>55.787100000000002</v>
      </c>
      <c r="AA50" s="113">
        <v>54.878500000000003</v>
      </c>
      <c r="AB50" s="113">
        <v>53.981299999999997</v>
      </c>
      <c r="AC50" s="113">
        <v>53.098100000000002</v>
      </c>
      <c r="AD50" s="113">
        <v>52.229799999999997</v>
      </c>
      <c r="AE50" s="113">
        <v>51.373899999999999</v>
      </c>
      <c r="AF50" s="113">
        <v>50.526000000000003</v>
      </c>
      <c r="AG50" s="113">
        <v>49.682699999999997</v>
      </c>
      <c r="AH50" s="113">
        <v>48.840899999999998</v>
      </c>
      <c r="AI50" s="113">
        <v>47.9968</v>
      </c>
      <c r="AJ50" s="113">
        <v>47.150700000000001</v>
      </c>
      <c r="AK50" s="113">
        <v>46.305700000000002</v>
      </c>
      <c r="AL50" s="113">
        <v>45.463000000000001</v>
      </c>
      <c r="AM50" s="113">
        <v>44.623899999999999</v>
      </c>
      <c r="AN50" s="113">
        <v>43.788800000000002</v>
      </c>
      <c r="AO50" s="113">
        <v>42.957000000000001</v>
      </c>
      <c r="AP50" s="113">
        <v>42.127200000000002</v>
      </c>
      <c r="AQ50" s="113">
        <v>41.298499999999997</v>
      </c>
      <c r="AR50" s="113">
        <v>40.470100000000002</v>
      </c>
      <c r="AS50" s="113">
        <v>39.641199999999998</v>
      </c>
      <c r="AT50" s="113">
        <v>38.813600000000001</v>
      </c>
      <c r="AU50" s="113">
        <v>37.982199999999999</v>
      </c>
      <c r="AV50" s="113">
        <v>37.1492</v>
      </c>
      <c r="AW50" s="113">
        <v>36.316600000000001</v>
      </c>
      <c r="AX50" s="113">
        <v>35.485799999999998</v>
      </c>
      <c r="AY50" s="113">
        <v>34.657600000000002</v>
      </c>
      <c r="AZ50" s="113">
        <v>33.832599999999999</v>
      </c>
      <c r="BA50" s="113">
        <v>33.011000000000003</v>
      </c>
      <c r="BB50" s="113">
        <v>32.192500000000003</v>
      </c>
      <c r="BC50" s="113">
        <v>31.377099999999999</v>
      </c>
      <c r="BD50" s="113">
        <v>30.564800000000002</v>
      </c>
      <c r="BE50" s="113">
        <v>29.755800000000001</v>
      </c>
      <c r="BF50" s="113">
        <v>28.950900000000001</v>
      </c>
      <c r="BG50" s="113">
        <v>28.151299999999999</v>
      </c>
      <c r="BH50" s="113">
        <v>27.3583</v>
      </c>
      <c r="BI50" s="113">
        <v>26.5733</v>
      </c>
      <c r="BJ50" s="113">
        <v>25.7974</v>
      </c>
      <c r="BK50" s="113">
        <v>25.031099999999999</v>
      </c>
      <c r="BL50" s="113">
        <v>24.2744</v>
      </c>
      <c r="BM50" s="113">
        <v>23.5261</v>
      </c>
      <c r="BN50" s="113">
        <v>22.7851</v>
      </c>
      <c r="BO50" s="113">
        <v>22.050799999999999</v>
      </c>
      <c r="BP50" s="113">
        <v>21.3233</v>
      </c>
      <c r="BQ50" s="113">
        <v>20.603899999999999</v>
      </c>
      <c r="BR50" s="113">
        <v>19.8948</v>
      </c>
      <c r="BS50" s="113">
        <v>19.198599999999999</v>
      </c>
      <c r="BT50" s="113">
        <v>18.517900000000001</v>
      </c>
      <c r="BU50" s="113">
        <v>17.854800000000001</v>
      </c>
      <c r="BV50" s="113">
        <v>17.2103</v>
      </c>
      <c r="BW50" s="113">
        <v>16.584399999999999</v>
      </c>
      <c r="BX50" s="113">
        <v>15.9749</v>
      </c>
      <c r="BY50" s="113">
        <v>15.380800000000001</v>
      </c>
      <c r="BZ50" s="113">
        <v>14.801299999999999</v>
      </c>
      <c r="CA50" s="113">
        <v>14.2354</v>
      </c>
      <c r="CB50" s="113">
        <v>13.6836</v>
      </c>
      <c r="CC50" s="113">
        <v>13.1472</v>
      </c>
      <c r="CD50" s="113">
        <v>12.628</v>
      </c>
      <c r="CE50" s="113">
        <v>12.127599999999999</v>
      </c>
      <c r="CF50" s="113">
        <v>11.646100000000001</v>
      </c>
      <c r="CG50" s="113">
        <v>11.184100000000001</v>
      </c>
      <c r="CH50" s="113">
        <v>10.741099999999999</v>
      </c>
      <c r="CI50" s="113">
        <v>10.3165</v>
      </c>
      <c r="CJ50" s="113">
        <v>9.9106000000000005</v>
      </c>
      <c r="CK50" s="113">
        <v>9.5235000000000003</v>
      </c>
      <c r="CL50" s="113">
        <v>9.1540999999999997</v>
      </c>
      <c r="CM50" s="113">
        <v>8.8004999999999995</v>
      </c>
      <c r="CN50" s="113">
        <v>8.4608000000000008</v>
      </c>
      <c r="CO50" s="113">
        <v>8.1320999999999994</v>
      </c>
      <c r="CP50" s="113">
        <v>7.8118999999999996</v>
      </c>
      <c r="CQ50" s="113">
        <v>7.4991000000000003</v>
      </c>
      <c r="CR50" s="113">
        <v>7.1943000000000001</v>
      </c>
      <c r="CS50" s="113">
        <v>6.899</v>
      </c>
      <c r="CT50" s="113">
        <v>6.6154999999999999</v>
      </c>
      <c r="CU50" s="113">
        <v>6.3452000000000002</v>
      </c>
      <c r="CV50" s="113">
        <v>6.0900999999999996</v>
      </c>
      <c r="CW50" s="113">
        <v>5.8514999999999997</v>
      </c>
      <c r="CX50" s="113">
        <v>5.6271000000000004</v>
      </c>
      <c r="CY50" s="113">
        <v>5.4112</v>
      </c>
      <c r="CZ50" s="113">
        <v>5.1993999999999998</v>
      </c>
      <c r="DA50" s="113">
        <v>4.9903000000000004</v>
      </c>
      <c r="DB50" s="113">
        <v>4.7835999999999999</v>
      </c>
      <c r="DC50" s="113">
        <v>4.5818000000000003</v>
      </c>
      <c r="DD50" s="113">
        <v>4.3913000000000002</v>
      </c>
      <c r="DE50" s="113">
        <v>4.2096</v>
      </c>
      <c r="DF50" s="113">
        <v>4.0364000000000004</v>
      </c>
      <c r="DG50" s="113">
        <v>3.8717000000000001</v>
      </c>
      <c r="DH50" s="113">
        <v>3.7155999999999998</v>
      </c>
    </row>
    <row r="51" spans="1:112" x14ac:dyDescent="0.75">
      <c r="A51" s="111">
        <v>8750</v>
      </c>
      <c r="B51" s="111" t="s">
        <v>217</v>
      </c>
      <c r="C51" s="129" t="s">
        <v>163</v>
      </c>
      <c r="D51" s="71" t="s">
        <v>218</v>
      </c>
      <c r="E51" s="71">
        <v>764</v>
      </c>
      <c r="F51" s="71" t="s">
        <v>219</v>
      </c>
      <c r="G51" s="71" t="s">
        <v>220</v>
      </c>
      <c r="H51" s="71">
        <v>764</v>
      </c>
      <c r="I51" s="112" t="s">
        <v>221</v>
      </c>
      <c r="J51" s="71">
        <v>920</v>
      </c>
      <c r="K51" s="71">
        <v>1983</v>
      </c>
      <c r="L51" s="113">
        <v>65.788600000000002</v>
      </c>
      <c r="M51" s="113">
        <v>67.647800000000004</v>
      </c>
      <c r="N51" s="113">
        <v>66.911600000000007</v>
      </c>
      <c r="O51" s="113">
        <v>66.1203</v>
      </c>
      <c r="P51" s="113">
        <v>65.287800000000004</v>
      </c>
      <c r="Q51" s="113">
        <v>64.423299999999998</v>
      </c>
      <c r="R51" s="113">
        <v>63.537300000000002</v>
      </c>
      <c r="S51" s="113">
        <v>62.638399999999997</v>
      </c>
      <c r="T51" s="113">
        <v>61.732599999999998</v>
      </c>
      <c r="U51" s="113">
        <v>60.822699999999998</v>
      </c>
      <c r="V51" s="113">
        <v>59.908799999999999</v>
      </c>
      <c r="W51" s="113">
        <v>58.988799999999998</v>
      </c>
      <c r="X51" s="113">
        <v>58.065899999999999</v>
      </c>
      <c r="Y51" s="113">
        <v>57.143799999999999</v>
      </c>
      <c r="Z51" s="113">
        <v>56.2254</v>
      </c>
      <c r="AA51" s="113">
        <v>55.3142</v>
      </c>
      <c r="AB51" s="113">
        <v>54.413600000000002</v>
      </c>
      <c r="AC51" s="113">
        <v>53.526899999999998</v>
      </c>
      <c r="AD51" s="113">
        <v>52.654699999999998</v>
      </c>
      <c r="AE51" s="113">
        <v>51.795299999999997</v>
      </c>
      <c r="AF51" s="113">
        <v>50.943600000000004</v>
      </c>
      <c r="AG51" s="113">
        <v>50.095599999999997</v>
      </c>
      <c r="AH51" s="113">
        <v>49.249200000000002</v>
      </c>
      <c r="AI51" s="113">
        <v>48.403100000000002</v>
      </c>
      <c r="AJ51" s="113">
        <v>47.555</v>
      </c>
      <c r="AK51" s="113">
        <v>46.706099999999999</v>
      </c>
      <c r="AL51" s="113">
        <v>45.859699999999997</v>
      </c>
      <c r="AM51" s="113">
        <v>45.016800000000003</v>
      </c>
      <c r="AN51" s="113">
        <v>44.177799999999998</v>
      </c>
      <c r="AO51" s="113">
        <v>43.342199999999998</v>
      </c>
      <c r="AP51" s="113">
        <v>42.508699999999997</v>
      </c>
      <c r="AQ51" s="113">
        <v>41.676000000000002</v>
      </c>
      <c r="AR51" s="113">
        <v>40.843499999999999</v>
      </c>
      <c r="AS51" s="113">
        <v>40.011200000000002</v>
      </c>
      <c r="AT51" s="113">
        <v>39.1785</v>
      </c>
      <c r="AU51" s="113">
        <v>38.3476</v>
      </c>
      <c r="AV51" s="113">
        <v>37.513599999999997</v>
      </c>
      <c r="AW51" s="113">
        <v>36.6785</v>
      </c>
      <c r="AX51" s="113">
        <v>35.844099999999997</v>
      </c>
      <c r="AY51" s="113">
        <v>35.011899999999997</v>
      </c>
      <c r="AZ51" s="113">
        <v>34.182400000000001</v>
      </c>
      <c r="BA51" s="113">
        <v>33.356000000000002</v>
      </c>
      <c r="BB51" s="113">
        <v>32.532899999999998</v>
      </c>
      <c r="BC51" s="113">
        <v>31.712900000000001</v>
      </c>
      <c r="BD51" s="113">
        <v>30.895900000000001</v>
      </c>
      <c r="BE51" s="113">
        <v>30.0822</v>
      </c>
      <c r="BF51" s="113">
        <v>29.272300000000001</v>
      </c>
      <c r="BG51" s="113">
        <v>28.467500000000001</v>
      </c>
      <c r="BH51" s="113">
        <v>27.6691</v>
      </c>
      <c r="BI51" s="113">
        <v>26.878599999999999</v>
      </c>
      <c r="BJ51" s="113">
        <v>26.097100000000001</v>
      </c>
      <c r="BK51" s="113">
        <v>25.325199999999999</v>
      </c>
      <c r="BL51" s="113">
        <v>24.5627</v>
      </c>
      <c r="BM51" s="113">
        <v>23.808900000000001</v>
      </c>
      <c r="BN51" s="113">
        <v>23.0624</v>
      </c>
      <c r="BO51" s="113">
        <v>22.322500000000002</v>
      </c>
      <c r="BP51" s="113">
        <v>21.588999999999999</v>
      </c>
      <c r="BQ51" s="113">
        <v>20.863099999999999</v>
      </c>
      <c r="BR51" s="113">
        <v>20.146799999999999</v>
      </c>
      <c r="BS51" s="113">
        <v>19.442699999999999</v>
      </c>
      <c r="BT51" s="113">
        <v>18.753499999999999</v>
      </c>
      <c r="BU51" s="113">
        <v>18.081299999999999</v>
      </c>
      <c r="BV51" s="113">
        <v>17.427399999999999</v>
      </c>
      <c r="BW51" s="113">
        <v>16.791399999999999</v>
      </c>
      <c r="BX51" s="113">
        <v>16.172799999999999</v>
      </c>
      <c r="BY51" s="113">
        <v>15.5693</v>
      </c>
      <c r="BZ51" s="113">
        <v>14.980399999999999</v>
      </c>
      <c r="CA51" s="113">
        <v>14.4049</v>
      </c>
      <c r="CB51" s="113">
        <v>13.8446</v>
      </c>
      <c r="CC51" s="113">
        <v>13.300800000000001</v>
      </c>
      <c r="CD51" s="113">
        <v>12.7751</v>
      </c>
      <c r="CE51" s="113">
        <v>12.268800000000001</v>
      </c>
      <c r="CF51" s="113">
        <v>11.782299999999999</v>
      </c>
      <c r="CG51" s="113">
        <v>11.314399999999999</v>
      </c>
      <c r="CH51" s="113">
        <v>10.8651</v>
      </c>
      <c r="CI51" s="113">
        <v>10.433199999999999</v>
      </c>
      <c r="CJ51" s="113">
        <v>10.0184</v>
      </c>
      <c r="CK51" s="113">
        <v>9.6217000000000006</v>
      </c>
      <c r="CL51" s="113">
        <v>9.2431999999999999</v>
      </c>
      <c r="CM51" s="113">
        <v>8.8819999999999997</v>
      </c>
      <c r="CN51" s="113">
        <v>8.5360999999999994</v>
      </c>
      <c r="CO51" s="113">
        <v>8.2035</v>
      </c>
      <c r="CP51" s="113">
        <v>7.8813000000000004</v>
      </c>
      <c r="CQ51" s="113">
        <v>7.5670999999999999</v>
      </c>
      <c r="CR51" s="113">
        <v>7.26</v>
      </c>
      <c r="CS51" s="113">
        <v>6.9610000000000003</v>
      </c>
      <c r="CT51" s="113">
        <v>6.6718000000000002</v>
      </c>
      <c r="CU51" s="113">
        <v>6.3947000000000003</v>
      </c>
      <c r="CV51" s="113">
        <v>6.1311</v>
      </c>
      <c r="CW51" s="113">
        <v>5.8821000000000003</v>
      </c>
      <c r="CX51" s="113">
        <v>5.6489000000000003</v>
      </c>
      <c r="CY51" s="113">
        <v>5.4290000000000003</v>
      </c>
      <c r="CZ51" s="113">
        <v>5.2168000000000001</v>
      </c>
      <c r="DA51" s="113">
        <v>5.0076000000000001</v>
      </c>
      <c r="DB51" s="113">
        <v>4.8009000000000004</v>
      </c>
      <c r="DC51" s="113">
        <v>4.5972</v>
      </c>
      <c r="DD51" s="113">
        <v>4.4042000000000003</v>
      </c>
      <c r="DE51" s="113">
        <v>4.2190000000000003</v>
      </c>
      <c r="DF51" s="113">
        <v>4.0427</v>
      </c>
      <c r="DG51" s="113">
        <v>3.8753000000000002</v>
      </c>
      <c r="DH51" s="113">
        <v>3.7164999999999999</v>
      </c>
    </row>
    <row r="52" spans="1:112" x14ac:dyDescent="0.75">
      <c r="A52" s="111">
        <v>8751</v>
      </c>
      <c r="B52" s="111" t="s">
        <v>217</v>
      </c>
      <c r="C52" s="129" t="s">
        <v>163</v>
      </c>
      <c r="D52" s="71" t="s">
        <v>218</v>
      </c>
      <c r="E52" s="71">
        <v>764</v>
      </c>
      <c r="F52" s="71" t="s">
        <v>219</v>
      </c>
      <c r="G52" s="71" t="s">
        <v>220</v>
      </c>
      <c r="H52" s="71">
        <v>764</v>
      </c>
      <c r="I52" s="112" t="s">
        <v>221</v>
      </c>
      <c r="J52" s="71">
        <v>920</v>
      </c>
      <c r="K52" s="71">
        <v>1984</v>
      </c>
      <c r="L52" s="113">
        <v>66.733000000000004</v>
      </c>
      <c r="M52" s="113">
        <v>68.5047</v>
      </c>
      <c r="N52" s="113">
        <v>67.754900000000006</v>
      </c>
      <c r="O52" s="113">
        <v>66.951999999999998</v>
      </c>
      <c r="P52" s="113">
        <v>66.110100000000003</v>
      </c>
      <c r="Q52" s="113">
        <v>65.238900000000001</v>
      </c>
      <c r="R52" s="113">
        <v>64.347800000000007</v>
      </c>
      <c r="S52" s="113">
        <v>63.444299999999998</v>
      </c>
      <c r="T52" s="113">
        <v>62.533700000000003</v>
      </c>
      <c r="U52" s="113">
        <v>61.618499999999997</v>
      </c>
      <c r="V52" s="113">
        <v>60.699399999999997</v>
      </c>
      <c r="W52" s="113">
        <v>59.774700000000003</v>
      </c>
      <c r="X52" s="113">
        <v>58.847499999999997</v>
      </c>
      <c r="Y52" s="113">
        <v>57.920999999999999</v>
      </c>
      <c r="Z52" s="113">
        <v>56.998699999999999</v>
      </c>
      <c r="AA52" s="113">
        <v>56.083399999999997</v>
      </c>
      <c r="AB52" s="113">
        <v>55.1785</v>
      </c>
      <c r="AC52" s="113">
        <v>54.2866</v>
      </c>
      <c r="AD52" s="113">
        <v>53.408700000000003</v>
      </c>
      <c r="AE52" s="113">
        <v>52.543300000000002</v>
      </c>
      <c r="AF52" s="113">
        <v>51.686</v>
      </c>
      <c r="AG52" s="113">
        <v>50.832299999999996</v>
      </c>
      <c r="AH52" s="113">
        <v>49.979300000000002</v>
      </c>
      <c r="AI52" s="113">
        <v>49.126600000000003</v>
      </c>
      <c r="AJ52" s="113">
        <v>48.2746</v>
      </c>
      <c r="AK52" s="113">
        <v>47.421599999999998</v>
      </c>
      <c r="AL52" s="113">
        <v>46.569400000000002</v>
      </c>
      <c r="AM52" s="113">
        <v>45.720700000000001</v>
      </c>
      <c r="AN52" s="113">
        <v>44.875900000000001</v>
      </c>
      <c r="AO52" s="113">
        <v>44.034399999999998</v>
      </c>
      <c r="AP52" s="113">
        <v>43.195</v>
      </c>
      <c r="AQ52" s="113">
        <v>42.356499999999997</v>
      </c>
      <c r="AR52" s="113">
        <v>41.518099999999997</v>
      </c>
      <c r="AS52" s="113">
        <v>40.679699999999997</v>
      </c>
      <c r="AT52" s="113">
        <v>39.841500000000003</v>
      </c>
      <c r="AU52" s="113">
        <v>39.003599999999999</v>
      </c>
      <c r="AV52" s="113">
        <v>38.167900000000003</v>
      </c>
      <c r="AW52" s="113">
        <v>37.329700000000003</v>
      </c>
      <c r="AX52" s="113">
        <v>36.490699999999997</v>
      </c>
      <c r="AY52" s="113">
        <v>35.652900000000002</v>
      </c>
      <c r="AZ52" s="113">
        <v>34.8172</v>
      </c>
      <c r="BA52" s="113">
        <v>33.984299999999998</v>
      </c>
      <c r="BB52" s="113">
        <v>33.154400000000003</v>
      </c>
      <c r="BC52" s="113">
        <v>32.327500000000001</v>
      </c>
      <c r="BD52" s="113">
        <v>31.503699999999998</v>
      </c>
      <c r="BE52" s="113">
        <v>30.6831</v>
      </c>
      <c r="BF52" s="113">
        <v>29.866099999999999</v>
      </c>
      <c r="BG52" s="113">
        <v>29.053999999999998</v>
      </c>
      <c r="BH52" s="113">
        <v>28.248000000000001</v>
      </c>
      <c r="BI52" s="113">
        <v>27.4495</v>
      </c>
      <c r="BJ52" s="113">
        <v>26.6599</v>
      </c>
      <c r="BK52" s="113">
        <v>25.8796</v>
      </c>
      <c r="BL52" s="113">
        <v>25.108599999999999</v>
      </c>
      <c r="BM52" s="113">
        <v>24.3462</v>
      </c>
      <c r="BN52" s="113">
        <v>23.5913</v>
      </c>
      <c r="BO52" s="113">
        <v>22.8429</v>
      </c>
      <c r="BP52" s="113">
        <v>22.100999999999999</v>
      </c>
      <c r="BQ52" s="113">
        <v>21.366199999999999</v>
      </c>
      <c r="BR52" s="113">
        <v>20.6404</v>
      </c>
      <c r="BS52" s="113">
        <v>19.925999999999998</v>
      </c>
      <c r="BT52" s="113">
        <v>19.2257</v>
      </c>
      <c r="BU52" s="113">
        <v>18.541699999999999</v>
      </c>
      <c r="BV52" s="113">
        <v>17.8752</v>
      </c>
      <c r="BW52" s="113">
        <v>17.226400000000002</v>
      </c>
      <c r="BX52" s="113">
        <v>16.594100000000001</v>
      </c>
      <c r="BY52" s="113">
        <v>15.9779</v>
      </c>
      <c r="BZ52" s="113">
        <v>15.375999999999999</v>
      </c>
      <c r="CA52" s="113">
        <v>14.787599999999999</v>
      </c>
      <c r="CB52" s="113">
        <v>14.2142</v>
      </c>
      <c r="CC52" s="113">
        <v>13.658300000000001</v>
      </c>
      <c r="CD52" s="113">
        <v>13.121700000000001</v>
      </c>
      <c r="CE52" s="113">
        <v>12.6052</v>
      </c>
      <c r="CF52" s="113">
        <v>12.1091</v>
      </c>
      <c r="CG52" s="113">
        <v>11.6325</v>
      </c>
      <c r="CH52" s="113">
        <v>11.1736</v>
      </c>
      <c r="CI52" s="113">
        <v>10.7315</v>
      </c>
      <c r="CJ52" s="113">
        <v>10.3055</v>
      </c>
      <c r="CK52" s="113">
        <v>9.8960000000000008</v>
      </c>
      <c r="CL52" s="113">
        <v>9.5039999999999996</v>
      </c>
      <c r="CM52" s="113">
        <v>9.1297999999999995</v>
      </c>
      <c r="CN52" s="113">
        <v>8.7723999999999993</v>
      </c>
      <c r="CO52" s="113">
        <v>8.4298999999999999</v>
      </c>
      <c r="CP52" s="113">
        <v>8.1001999999999992</v>
      </c>
      <c r="CQ52" s="113">
        <v>7.7807000000000004</v>
      </c>
      <c r="CR52" s="113">
        <v>7.4690000000000003</v>
      </c>
      <c r="CS52" s="113">
        <v>7.1645000000000003</v>
      </c>
      <c r="CT52" s="113">
        <v>6.8684000000000003</v>
      </c>
      <c r="CU52" s="113">
        <v>6.5826000000000002</v>
      </c>
      <c r="CV52" s="113">
        <v>6.3091999999999997</v>
      </c>
      <c r="CW52" s="113">
        <v>6.0488</v>
      </c>
      <c r="CX52" s="113">
        <v>5.8022999999999998</v>
      </c>
      <c r="CY52" s="113">
        <v>5.5708000000000002</v>
      </c>
      <c r="CZ52" s="113">
        <v>5.3517000000000001</v>
      </c>
      <c r="DA52" s="113">
        <v>5.1391</v>
      </c>
      <c r="DB52" s="113">
        <v>4.9291</v>
      </c>
      <c r="DC52" s="113">
        <v>4.7218999999999998</v>
      </c>
      <c r="DD52" s="113">
        <v>4.5239000000000003</v>
      </c>
      <c r="DE52" s="113">
        <v>4.3324999999999996</v>
      </c>
      <c r="DF52" s="113">
        <v>4.1493000000000002</v>
      </c>
      <c r="DG52" s="113">
        <v>3.9750999999999999</v>
      </c>
      <c r="DH52" s="113">
        <v>3.8100999999999998</v>
      </c>
    </row>
    <row r="53" spans="1:112" x14ac:dyDescent="0.75">
      <c r="A53" s="111">
        <v>8752</v>
      </c>
      <c r="B53" s="111" t="s">
        <v>217</v>
      </c>
      <c r="C53" s="129" t="s">
        <v>163</v>
      </c>
      <c r="D53" s="71" t="s">
        <v>218</v>
      </c>
      <c r="E53" s="71">
        <v>764</v>
      </c>
      <c r="F53" s="71" t="s">
        <v>219</v>
      </c>
      <c r="G53" s="71" t="s">
        <v>220</v>
      </c>
      <c r="H53" s="71">
        <v>764</v>
      </c>
      <c r="I53" s="112" t="s">
        <v>221</v>
      </c>
      <c r="J53" s="71">
        <v>920</v>
      </c>
      <c r="K53" s="71">
        <v>1985</v>
      </c>
      <c r="L53" s="113">
        <v>67.587400000000002</v>
      </c>
      <c r="M53" s="113">
        <v>69.268600000000006</v>
      </c>
      <c r="N53" s="113">
        <v>68.507499999999993</v>
      </c>
      <c r="O53" s="113">
        <v>67.693799999999996</v>
      </c>
      <c r="P53" s="113">
        <v>66.842399999999998</v>
      </c>
      <c r="Q53" s="113">
        <v>65.963300000000004</v>
      </c>
      <c r="R53" s="113">
        <v>65.0655</v>
      </c>
      <c r="S53" s="113">
        <v>64.156099999999995</v>
      </c>
      <c r="T53" s="113">
        <v>63.239800000000002</v>
      </c>
      <c r="U53" s="113">
        <v>62.319400000000002</v>
      </c>
      <c r="V53" s="113">
        <v>61.395400000000002</v>
      </c>
      <c r="W53" s="113">
        <v>60.4664</v>
      </c>
      <c r="X53" s="113">
        <v>59.535299999999999</v>
      </c>
      <c r="Y53" s="113">
        <v>58.6051</v>
      </c>
      <c r="Z53" s="113">
        <v>57.678699999999999</v>
      </c>
      <c r="AA53" s="113">
        <v>56.759599999999999</v>
      </c>
      <c r="AB53" s="113">
        <v>55.8508</v>
      </c>
      <c r="AC53" s="113">
        <v>54.954599999999999</v>
      </c>
      <c r="AD53" s="113">
        <v>54.071599999999997</v>
      </c>
      <c r="AE53" s="113">
        <v>53.200699999999998</v>
      </c>
      <c r="AF53" s="113">
        <v>52.337899999999998</v>
      </c>
      <c r="AG53" s="113">
        <v>51.479199999999999</v>
      </c>
      <c r="AH53" s="113">
        <v>50.621200000000002</v>
      </c>
      <c r="AI53" s="113">
        <v>49.762799999999999</v>
      </c>
      <c r="AJ53" s="113">
        <v>48.905000000000001</v>
      </c>
      <c r="AK53" s="113">
        <v>48.0488</v>
      </c>
      <c r="AL53" s="113">
        <v>47.193100000000001</v>
      </c>
      <c r="AM53" s="113">
        <v>46.339300000000001</v>
      </c>
      <c r="AN53" s="113">
        <v>45.4893</v>
      </c>
      <c r="AO53" s="113">
        <v>44.642699999999998</v>
      </c>
      <c r="AP53" s="113">
        <v>43.798099999999998</v>
      </c>
      <c r="AQ53" s="113">
        <v>42.954599999999999</v>
      </c>
      <c r="AR53" s="113">
        <v>42.1111</v>
      </c>
      <c r="AS53" s="113">
        <v>41.267499999999998</v>
      </c>
      <c r="AT53" s="113">
        <v>40.424100000000003</v>
      </c>
      <c r="AU53" s="113">
        <v>39.581499999999998</v>
      </c>
      <c r="AV53" s="113">
        <v>38.7395</v>
      </c>
      <c r="AW53" s="113">
        <v>37.900199999999998</v>
      </c>
      <c r="AX53" s="113">
        <v>37.058799999999998</v>
      </c>
      <c r="AY53" s="113">
        <v>36.217100000000002</v>
      </c>
      <c r="AZ53" s="113">
        <v>35.3765</v>
      </c>
      <c r="BA53" s="113">
        <v>34.5381</v>
      </c>
      <c r="BB53" s="113">
        <v>33.702300000000001</v>
      </c>
      <c r="BC53" s="113">
        <v>32.869399999999999</v>
      </c>
      <c r="BD53" s="113">
        <v>32.039499999999997</v>
      </c>
      <c r="BE53" s="113">
        <v>31.212800000000001</v>
      </c>
      <c r="BF53" s="113">
        <v>30.389700000000001</v>
      </c>
      <c r="BG53" s="113">
        <v>29.571200000000001</v>
      </c>
      <c r="BH53" s="113">
        <v>28.758600000000001</v>
      </c>
      <c r="BI53" s="113">
        <v>27.953199999999999</v>
      </c>
      <c r="BJ53" s="113">
        <v>27.156300000000002</v>
      </c>
      <c r="BK53" s="113">
        <v>26.368500000000001</v>
      </c>
      <c r="BL53" s="113">
        <v>25.5898</v>
      </c>
      <c r="BM53" s="113">
        <v>24.819700000000001</v>
      </c>
      <c r="BN53" s="113">
        <v>24.057099999999998</v>
      </c>
      <c r="BO53" s="113">
        <v>23.301200000000001</v>
      </c>
      <c r="BP53" s="113">
        <v>22.5518</v>
      </c>
      <c r="BQ53" s="113">
        <v>21.8094</v>
      </c>
      <c r="BR53" s="113">
        <v>21.075500000000002</v>
      </c>
      <c r="BS53" s="113">
        <v>20.352399999999999</v>
      </c>
      <c r="BT53" s="113">
        <v>19.642499999999998</v>
      </c>
      <c r="BU53" s="113">
        <v>18.9481</v>
      </c>
      <c r="BV53" s="113">
        <v>18.270600000000002</v>
      </c>
      <c r="BW53" s="113">
        <v>17.61</v>
      </c>
      <c r="BX53" s="113">
        <v>16.965699999999998</v>
      </c>
      <c r="BY53" s="113">
        <v>16.3367</v>
      </c>
      <c r="BZ53" s="113">
        <v>15.723100000000001</v>
      </c>
      <c r="CA53" s="113">
        <v>15.1228</v>
      </c>
      <c r="CB53" s="113">
        <v>14.5374</v>
      </c>
      <c r="CC53" s="113">
        <v>13.9694</v>
      </c>
      <c r="CD53" s="113">
        <v>13.4216</v>
      </c>
      <c r="CE53" s="113">
        <v>12.895099999999999</v>
      </c>
      <c r="CF53" s="113">
        <v>12.389699999999999</v>
      </c>
      <c r="CG53" s="113">
        <v>11.904500000000001</v>
      </c>
      <c r="CH53" s="113">
        <v>11.437900000000001</v>
      </c>
      <c r="CI53" s="113">
        <v>10.9872</v>
      </c>
      <c r="CJ53" s="113">
        <v>10.552199999999999</v>
      </c>
      <c r="CK53" s="113">
        <v>10.1325</v>
      </c>
      <c r="CL53" s="113">
        <v>9.7286999999999999</v>
      </c>
      <c r="CM53" s="113">
        <v>9.3420000000000005</v>
      </c>
      <c r="CN53" s="113">
        <v>8.9726999999999997</v>
      </c>
      <c r="CO53" s="113">
        <v>8.6196999999999999</v>
      </c>
      <c r="CP53" s="113">
        <v>8.2812000000000001</v>
      </c>
      <c r="CQ53" s="113">
        <v>7.9553000000000003</v>
      </c>
      <c r="CR53" s="113">
        <v>7.6391999999999998</v>
      </c>
      <c r="CS53" s="113">
        <v>7.3311000000000002</v>
      </c>
      <c r="CT53" s="113">
        <v>7.0305</v>
      </c>
      <c r="CU53" s="113">
        <v>6.7389000000000001</v>
      </c>
      <c r="CV53" s="113">
        <v>6.4577</v>
      </c>
      <c r="CW53" s="113">
        <v>6.1885000000000003</v>
      </c>
      <c r="CX53" s="113">
        <v>5.9316000000000004</v>
      </c>
      <c r="CY53" s="113">
        <v>5.6879</v>
      </c>
      <c r="CZ53" s="113">
        <v>5.4581999999999997</v>
      </c>
      <c r="DA53" s="113">
        <v>5.2398999999999996</v>
      </c>
      <c r="DB53" s="113">
        <v>5.0278</v>
      </c>
      <c r="DC53" s="113">
        <v>4.8186999999999998</v>
      </c>
      <c r="DD53" s="113">
        <v>4.6173999999999999</v>
      </c>
      <c r="DE53" s="113">
        <v>4.4223999999999997</v>
      </c>
      <c r="DF53" s="113">
        <v>4.2343000000000002</v>
      </c>
      <c r="DG53" s="113">
        <v>4.0545999999999998</v>
      </c>
      <c r="DH53" s="113">
        <v>3.8843000000000001</v>
      </c>
    </row>
    <row r="54" spans="1:112" x14ac:dyDescent="0.75">
      <c r="A54" s="111">
        <v>8753</v>
      </c>
      <c r="B54" s="111" t="s">
        <v>217</v>
      </c>
      <c r="C54" s="129" t="s">
        <v>163</v>
      </c>
      <c r="D54" s="71" t="s">
        <v>218</v>
      </c>
      <c r="E54" s="71">
        <v>764</v>
      </c>
      <c r="F54" s="71" t="s">
        <v>219</v>
      </c>
      <c r="G54" s="71" t="s">
        <v>220</v>
      </c>
      <c r="H54" s="71">
        <v>764</v>
      </c>
      <c r="I54" s="112" t="s">
        <v>221</v>
      </c>
      <c r="J54" s="71">
        <v>920</v>
      </c>
      <c r="K54" s="71">
        <v>1986</v>
      </c>
      <c r="L54" s="113">
        <v>68.419399999999996</v>
      </c>
      <c r="M54" s="113">
        <v>70.010199999999998</v>
      </c>
      <c r="N54" s="113">
        <v>69.236999999999995</v>
      </c>
      <c r="O54" s="113">
        <v>68.414000000000001</v>
      </c>
      <c r="P54" s="113">
        <v>67.553799999999995</v>
      </c>
      <c r="Q54" s="113">
        <v>66.667000000000002</v>
      </c>
      <c r="R54" s="113">
        <v>65.7624</v>
      </c>
      <c r="S54" s="113">
        <v>64.846699999999998</v>
      </c>
      <c r="T54" s="113">
        <v>63.924500000000002</v>
      </c>
      <c r="U54" s="113">
        <v>62.9985</v>
      </c>
      <c r="V54" s="113">
        <v>62.069299999999998</v>
      </c>
      <c r="W54" s="113">
        <v>61.136099999999999</v>
      </c>
      <c r="X54" s="113">
        <v>60.2012</v>
      </c>
      <c r="Y54" s="113">
        <v>59.267200000000003</v>
      </c>
      <c r="Z54" s="113">
        <v>58.3371</v>
      </c>
      <c r="AA54" s="113">
        <v>57.413899999999998</v>
      </c>
      <c r="AB54" s="113">
        <v>56.501100000000001</v>
      </c>
      <c r="AC54" s="113">
        <v>55.600700000000003</v>
      </c>
      <c r="AD54" s="113">
        <v>54.713200000000001</v>
      </c>
      <c r="AE54" s="113">
        <v>53.837000000000003</v>
      </c>
      <c r="AF54" s="113">
        <v>52.968699999999998</v>
      </c>
      <c r="AG54" s="113">
        <v>52.104599999999998</v>
      </c>
      <c r="AH54" s="113">
        <v>51.241900000000001</v>
      </c>
      <c r="AI54" s="113">
        <v>50.378799999999998</v>
      </c>
      <c r="AJ54" s="113">
        <v>49.515500000000003</v>
      </c>
      <c r="AK54" s="113">
        <v>48.653799999999997</v>
      </c>
      <c r="AL54" s="113">
        <v>47.795099999999998</v>
      </c>
      <c r="AM54" s="113">
        <v>46.938099999999999</v>
      </c>
      <c r="AN54" s="113">
        <v>46.083100000000002</v>
      </c>
      <c r="AO54" s="113">
        <v>45.231499999999997</v>
      </c>
      <c r="AP54" s="113">
        <v>44.381999999999998</v>
      </c>
      <c r="AQ54" s="113">
        <v>43.533499999999997</v>
      </c>
      <c r="AR54" s="113">
        <v>42.685200000000002</v>
      </c>
      <c r="AS54" s="113">
        <v>41.8369</v>
      </c>
      <c r="AT54" s="113">
        <v>40.988599999999998</v>
      </c>
      <c r="AU54" s="113">
        <v>40.140900000000002</v>
      </c>
      <c r="AV54" s="113">
        <v>39.294400000000003</v>
      </c>
      <c r="AW54" s="113">
        <v>38.449199999999998</v>
      </c>
      <c r="AX54" s="113">
        <v>37.606900000000003</v>
      </c>
      <c r="AY54" s="113">
        <v>36.762799999999999</v>
      </c>
      <c r="AZ54" s="113">
        <v>35.918500000000002</v>
      </c>
      <c r="BA54" s="113">
        <v>35.075400000000002</v>
      </c>
      <c r="BB54" s="113">
        <v>34.234400000000001</v>
      </c>
      <c r="BC54" s="113">
        <v>33.395800000000001</v>
      </c>
      <c r="BD54" s="113">
        <v>32.560099999999998</v>
      </c>
      <c r="BE54" s="113">
        <v>31.727499999999999</v>
      </c>
      <c r="BF54" s="113">
        <v>30.898700000000002</v>
      </c>
      <c r="BG54" s="113">
        <v>30.074300000000001</v>
      </c>
      <c r="BH54" s="113">
        <v>29.255500000000001</v>
      </c>
      <c r="BI54" s="113">
        <v>28.4436</v>
      </c>
      <c r="BJ54" s="113">
        <v>27.639800000000001</v>
      </c>
      <c r="BK54" s="113">
        <v>26.844899999999999</v>
      </c>
      <c r="BL54" s="113">
        <v>26.058900000000001</v>
      </c>
      <c r="BM54" s="113">
        <v>25.281300000000002</v>
      </c>
      <c r="BN54" s="113">
        <v>24.511199999999999</v>
      </c>
      <c r="BO54" s="113">
        <v>23.747800000000002</v>
      </c>
      <c r="BP54" s="113">
        <v>22.991099999999999</v>
      </c>
      <c r="BQ54" s="113">
        <v>22.241399999999999</v>
      </c>
      <c r="BR54" s="113">
        <v>21.5002</v>
      </c>
      <c r="BS54" s="113">
        <v>20.769200000000001</v>
      </c>
      <c r="BT54" s="113">
        <v>20.050699999999999</v>
      </c>
      <c r="BU54" s="113">
        <v>19.346800000000002</v>
      </c>
      <c r="BV54" s="113">
        <v>18.658899999999999</v>
      </c>
      <c r="BW54" s="113">
        <v>17.987300000000001</v>
      </c>
      <c r="BX54" s="113">
        <v>17.331399999999999</v>
      </c>
      <c r="BY54" s="113">
        <v>16.6907</v>
      </c>
      <c r="BZ54" s="113">
        <v>16.064599999999999</v>
      </c>
      <c r="CA54" s="113">
        <v>15.4528</v>
      </c>
      <c r="CB54" s="113">
        <v>14.855700000000001</v>
      </c>
      <c r="CC54" s="113">
        <v>14.276</v>
      </c>
      <c r="CD54" s="113">
        <v>13.7163</v>
      </c>
      <c r="CE54" s="113">
        <v>13.178699999999999</v>
      </c>
      <c r="CF54" s="113">
        <v>12.663600000000001</v>
      </c>
      <c r="CG54" s="113">
        <v>12.1694</v>
      </c>
      <c r="CH54" s="113">
        <v>11.6944</v>
      </c>
      <c r="CI54" s="113">
        <v>11.2362</v>
      </c>
      <c r="CJ54" s="113">
        <v>10.792899999999999</v>
      </c>
      <c r="CK54" s="113">
        <v>10.3644</v>
      </c>
      <c r="CL54" s="113">
        <v>9.9509000000000007</v>
      </c>
      <c r="CM54" s="113">
        <v>9.5527999999999995</v>
      </c>
      <c r="CN54" s="113">
        <v>9.1714000000000002</v>
      </c>
      <c r="CO54" s="113">
        <v>8.8069000000000006</v>
      </c>
      <c r="CP54" s="113">
        <v>8.4582999999999995</v>
      </c>
      <c r="CQ54" s="113">
        <v>8.1239000000000008</v>
      </c>
      <c r="CR54" s="113">
        <v>7.8018999999999998</v>
      </c>
      <c r="CS54" s="113">
        <v>7.4898999999999996</v>
      </c>
      <c r="CT54" s="113">
        <v>7.1863999999999999</v>
      </c>
      <c r="CU54" s="113">
        <v>6.8909000000000002</v>
      </c>
      <c r="CV54" s="113">
        <v>6.6044</v>
      </c>
      <c r="CW54" s="113">
        <v>6.3281999999999998</v>
      </c>
      <c r="CX54" s="113">
        <v>6.0633999999999997</v>
      </c>
      <c r="CY54" s="113">
        <v>5.8102</v>
      </c>
      <c r="CZ54" s="113">
        <v>5.5693999999999999</v>
      </c>
      <c r="DA54" s="113">
        <v>5.3417000000000003</v>
      </c>
      <c r="DB54" s="113">
        <v>5.1254</v>
      </c>
      <c r="DC54" s="113">
        <v>4.9158999999999997</v>
      </c>
      <c r="DD54" s="113">
        <v>4.7114000000000003</v>
      </c>
      <c r="DE54" s="113">
        <v>4.5136000000000003</v>
      </c>
      <c r="DF54" s="113">
        <v>4.3224</v>
      </c>
      <c r="DG54" s="113">
        <v>4.1383999999999999</v>
      </c>
      <c r="DH54" s="113">
        <v>3.9632000000000001</v>
      </c>
    </row>
    <row r="55" spans="1:112" x14ac:dyDescent="0.75">
      <c r="A55" s="111">
        <v>8754</v>
      </c>
      <c r="B55" s="111" t="s">
        <v>217</v>
      </c>
      <c r="C55" s="129" t="s">
        <v>163</v>
      </c>
      <c r="D55" s="71" t="s">
        <v>218</v>
      </c>
      <c r="E55" s="71">
        <v>764</v>
      </c>
      <c r="F55" s="71" t="s">
        <v>219</v>
      </c>
      <c r="G55" s="71" t="s">
        <v>220</v>
      </c>
      <c r="H55" s="71">
        <v>764</v>
      </c>
      <c r="I55" s="112" t="s">
        <v>221</v>
      </c>
      <c r="J55" s="71">
        <v>920</v>
      </c>
      <c r="K55" s="71">
        <v>1987</v>
      </c>
      <c r="L55" s="113">
        <v>69.447800000000001</v>
      </c>
      <c r="M55" s="113">
        <v>70.954499999999996</v>
      </c>
      <c r="N55" s="113">
        <v>70.1691</v>
      </c>
      <c r="O55" s="113">
        <v>69.3369</v>
      </c>
      <c r="P55" s="113">
        <v>68.469700000000003</v>
      </c>
      <c r="Q55" s="113">
        <v>67.575999999999993</v>
      </c>
      <c r="R55" s="113">
        <v>66.664599999999993</v>
      </c>
      <c r="S55" s="113">
        <v>65.7423</v>
      </c>
      <c r="T55" s="113">
        <v>64.813900000000004</v>
      </c>
      <c r="U55" s="113">
        <v>63.882100000000001</v>
      </c>
      <c r="V55" s="113">
        <v>62.947600000000001</v>
      </c>
      <c r="W55" s="113">
        <v>62.0092</v>
      </c>
      <c r="X55" s="113">
        <v>61.069800000000001</v>
      </c>
      <c r="Y55" s="113">
        <v>60.131500000000003</v>
      </c>
      <c r="Z55" s="113">
        <v>59.197000000000003</v>
      </c>
      <c r="AA55" s="113">
        <v>58.269199999999998</v>
      </c>
      <c r="AB55" s="113">
        <v>57.350999999999999</v>
      </c>
      <c r="AC55" s="113">
        <v>56.445300000000003</v>
      </c>
      <c r="AD55" s="113">
        <v>55.552</v>
      </c>
      <c r="AE55" s="113">
        <v>54.669699999999999</v>
      </c>
      <c r="AF55" s="113">
        <v>53.794699999999999</v>
      </c>
      <c r="AG55" s="113">
        <v>52.923900000000003</v>
      </c>
      <c r="AH55" s="113">
        <v>52.054499999999997</v>
      </c>
      <c r="AI55" s="113">
        <v>51.185400000000001</v>
      </c>
      <c r="AJ55" s="113">
        <v>50.316099999999999</v>
      </c>
      <c r="AK55" s="113">
        <v>49.447800000000001</v>
      </c>
      <c r="AL55" s="113">
        <v>48.582299999999996</v>
      </c>
      <c r="AM55" s="113">
        <v>47.720799999999997</v>
      </c>
      <c r="AN55" s="113">
        <v>46.8611</v>
      </c>
      <c r="AO55" s="113">
        <v>46.003100000000003</v>
      </c>
      <c r="AP55" s="113">
        <v>45.147199999999998</v>
      </c>
      <c r="AQ55" s="113">
        <v>44.292400000000001</v>
      </c>
      <c r="AR55" s="113">
        <v>43.437899999999999</v>
      </c>
      <c r="AS55" s="113">
        <v>42.583399999999997</v>
      </c>
      <c r="AT55" s="113">
        <v>41.729100000000003</v>
      </c>
      <c r="AU55" s="113">
        <v>40.875100000000003</v>
      </c>
      <c r="AV55" s="113">
        <v>40.022300000000001</v>
      </c>
      <c r="AW55" s="113">
        <v>39.171100000000003</v>
      </c>
      <c r="AX55" s="113">
        <v>38.3215</v>
      </c>
      <c r="AY55" s="113">
        <v>37.475000000000001</v>
      </c>
      <c r="AZ55" s="113">
        <v>36.627000000000002</v>
      </c>
      <c r="BA55" s="113">
        <v>35.778799999999997</v>
      </c>
      <c r="BB55" s="113">
        <v>34.931800000000003</v>
      </c>
      <c r="BC55" s="113">
        <v>34.086599999999997</v>
      </c>
      <c r="BD55" s="113">
        <v>33.243899999999996</v>
      </c>
      <c r="BE55" s="113">
        <v>32.404200000000003</v>
      </c>
      <c r="BF55" s="113">
        <v>31.568100000000001</v>
      </c>
      <c r="BG55" s="113">
        <v>30.7364</v>
      </c>
      <c r="BH55" s="113">
        <v>29.9102</v>
      </c>
      <c r="BI55" s="113">
        <v>29.090599999999998</v>
      </c>
      <c r="BJ55" s="113">
        <v>28.278700000000001</v>
      </c>
      <c r="BK55" s="113">
        <v>27.475300000000001</v>
      </c>
      <c r="BL55" s="113">
        <v>26.680399999999999</v>
      </c>
      <c r="BM55" s="113">
        <v>25.893699999999999</v>
      </c>
      <c r="BN55" s="113">
        <v>25.1144</v>
      </c>
      <c r="BO55" s="113">
        <v>24.341799999999999</v>
      </c>
      <c r="BP55" s="113">
        <v>23.575900000000001</v>
      </c>
      <c r="BQ55" s="113">
        <v>22.8172</v>
      </c>
      <c r="BR55" s="113">
        <v>22.066800000000001</v>
      </c>
      <c r="BS55" s="113">
        <v>21.326499999999999</v>
      </c>
      <c r="BT55" s="113">
        <v>20.598099999999999</v>
      </c>
      <c r="BU55" s="113">
        <v>19.883500000000002</v>
      </c>
      <c r="BV55" s="113">
        <v>19.183900000000001</v>
      </c>
      <c r="BW55" s="113">
        <v>18.499700000000001</v>
      </c>
      <c r="BX55" s="113">
        <v>17.830500000000001</v>
      </c>
      <c r="BY55" s="113">
        <v>17.175799999999999</v>
      </c>
      <c r="BZ55" s="113">
        <v>16.535699999999999</v>
      </c>
      <c r="CA55" s="113">
        <v>15.9091</v>
      </c>
      <c r="CB55" s="113">
        <v>15.298299999999999</v>
      </c>
      <c r="CC55" s="113">
        <v>14.704599999999999</v>
      </c>
      <c r="CD55" s="113">
        <v>14.1305</v>
      </c>
      <c r="CE55" s="113">
        <v>13.5785</v>
      </c>
      <c r="CF55" s="113">
        <v>13.0497</v>
      </c>
      <c r="CG55" s="113">
        <v>12.543100000000001</v>
      </c>
      <c r="CH55" s="113">
        <v>12.0565</v>
      </c>
      <c r="CI55" s="113">
        <v>11.587400000000001</v>
      </c>
      <c r="CJ55" s="113">
        <v>11.1341</v>
      </c>
      <c r="CK55" s="113">
        <v>10.694900000000001</v>
      </c>
      <c r="CL55" s="113">
        <v>10.270099999999999</v>
      </c>
      <c r="CM55" s="113">
        <v>9.8598999999999997</v>
      </c>
      <c r="CN55" s="113">
        <v>9.4647000000000006</v>
      </c>
      <c r="CO55" s="113">
        <v>9.0856999999999992</v>
      </c>
      <c r="CP55" s="113">
        <v>8.7232000000000003</v>
      </c>
      <c r="CQ55" s="113">
        <v>8.3764000000000003</v>
      </c>
      <c r="CR55" s="113">
        <v>8.0437999999999992</v>
      </c>
      <c r="CS55" s="113">
        <v>7.7239000000000004</v>
      </c>
      <c r="CT55" s="113">
        <v>7.4145000000000003</v>
      </c>
      <c r="CU55" s="113">
        <v>7.1140999999999996</v>
      </c>
      <c r="CV55" s="113">
        <v>6.8221999999999996</v>
      </c>
      <c r="CW55" s="113">
        <v>6.5391000000000004</v>
      </c>
      <c r="CX55" s="113">
        <v>6.2659000000000002</v>
      </c>
      <c r="CY55" s="113">
        <v>6.0037000000000003</v>
      </c>
      <c r="CZ55" s="113">
        <v>5.7523999999999997</v>
      </c>
      <c r="DA55" s="113">
        <v>5.5130999999999997</v>
      </c>
      <c r="DB55" s="113">
        <v>5.2873000000000001</v>
      </c>
      <c r="DC55" s="113">
        <v>5.0736999999999997</v>
      </c>
      <c r="DD55" s="113">
        <v>4.8644999999999996</v>
      </c>
      <c r="DE55" s="113">
        <v>4.6620999999999997</v>
      </c>
      <c r="DF55" s="113">
        <v>4.4667000000000003</v>
      </c>
      <c r="DG55" s="113">
        <v>4.2782999999999998</v>
      </c>
      <c r="DH55" s="113">
        <v>4.0975999999999999</v>
      </c>
    </row>
    <row r="56" spans="1:112" x14ac:dyDescent="0.75">
      <c r="A56" s="111">
        <v>8755</v>
      </c>
      <c r="B56" s="111" t="s">
        <v>217</v>
      </c>
      <c r="C56" s="129" t="s">
        <v>163</v>
      </c>
      <c r="D56" s="71" t="s">
        <v>218</v>
      </c>
      <c r="E56" s="71">
        <v>764</v>
      </c>
      <c r="F56" s="71" t="s">
        <v>219</v>
      </c>
      <c r="G56" s="71" t="s">
        <v>220</v>
      </c>
      <c r="H56" s="71">
        <v>764</v>
      </c>
      <c r="I56" s="112" t="s">
        <v>221</v>
      </c>
      <c r="J56" s="71">
        <v>920</v>
      </c>
      <c r="K56" s="71">
        <v>1988</v>
      </c>
      <c r="L56" s="113">
        <v>69.688500000000005</v>
      </c>
      <c r="M56" s="113">
        <v>71.0929</v>
      </c>
      <c r="N56" s="113">
        <v>70.299099999999996</v>
      </c>
      <c r="O56" s="113">
        <v>69.457700000000003</v>
      </c>
      <c r="P56" s="113">
        <v>68.582800000000006</v>
      </c>
      <c r="Q56" s="113">
        <v>67.683300000000003</v>
      </c>
      <c r="R56" s="113">
        <v>66.767300000000006</v>
      </c>
      <c r="S56" s="113">
        <v>65.8416</v>
      </c>
      <c r="T56" s="113">
        <v>64.910499999999999</v>
      </c>
      <c r="U56" s="113">
        <v>63.976599999999998</v>
      </c>
      <c r="V56" s="113">
        <v>63.040100000000002</v>
      </c>
      <c r="W56" s="113">
        <v>62.099699999999999</v>
      </c>
      <c r="X56" s="113">
        <v>61.158200000000001</v>
      </c>
      <c r="Y56" s="113">
        <v>60.218200000000003</v>
      </c>
      <c r="Z56" s="113">
        <v>59.2821</v>
      </c>
      <c r="AA56" s="113">
        <v>58.352800000000002</v>
      </c>
      <c r="AB56" s="113">
        <v>57.433100000000003</v>
      </c>
      <c r="AC56" s="113">
        <v>56.525300000000001</v>
      </c>
      <c r="AD56" s="113">
        <v>55.630800000000001</v>
      </c>
      <c r="AE56" s="113">
        <v>54.747300000000003</v>
      </c>
      <c r="AF56" s="113">
        <v>53.871400000000001</v>
      </c>
      <c r="AG56" s="113">
        <v>52.999200000000002</v>
      </c>
      <c r="AH56" s="113">
        <v>52.128700000000002</v>
      </c>
      <c r="AI56" s="113">
        <v>51.258499999999998</v>
      </c>
      <c r="AJ56" s="113">
        <v>50.389000000000003</v>
      </c>
      <c r="AK56" s="113">
        <v>49.520200000000003</v>
      </c>
      <c r="AL56" s="113">
        <v>48.653599999999997</v>
      </c>
      <c r="AM56" s="113">
        <v>47.790900000000001</v>
      </c>
      <c r="AN56" s="113">
        <v>46.932600000000001</v>
      </c>
      <c r="AO56" s="113">
        <v>46.075600000000001</v>
      </c>
      <c r="AP56" s="113">
        <v>45.219299999999997</v>
      </c>
      <c r="AQ56" s="113">
        <v>44.363999999999997</v>
      </c>
      <c r="AR56" s="113">
        <v>43.5092</v>
      </c>
      <c r="AS56" s="113">
        <v>42.654299999999999</v>
      </c>
      <c r="AT56" s="113">
        <v>41.799700000000001</v>
      </c>
      <c r="AU56" s="113">
        <v>40.945599999999999</v>
      </c>
      <c r="AV56" s="113">
        <v>40.092300000000002</v>
      </c>
      <c r="AW56" s="113">
        <v>39.240699999999997</v>
      </c>
      <c r="AX56" s="113">
        <v>38.390900000000002</v>
      </c>
      <c r="AY56" s="113">
        <v>37.542999999999999</v>
      </c>
      <c r="AZ56" s="113">
        <v>36.698399999999999</v>
      </c>
      <c r="BA56" s="113">
        <v>35.852200000000003</v>
      </c>
      <c r="BB56" s="113">
        <v>35.005800000000001</v>
      </c>
      <c r="BC56" s="113">
        <v>34.160299999999999</v>
      </c>
      <c r="BD56" s="113">
        <v>33.316800000000001</v>
      </c>
      <c r="BE56" s="113">
        <v>32.4758</v>
      </c>
      <c r="BF56" s="113">
        <v>31.638400000000001</v>
      </c>
      <c r="BG56" s="113">
        <v>30.805299999999999</v>
      </c>
      <c r="BH56" s="113">
        <v>29.977799999999998</v>
      </c>
      <c r="BI56" s="113">
        <v>29.1568</v>
      </c>
      <c r="BJ56" s="113">
        <v>28.343299999999999</v>
      </c>
      <c r="BK56" s="113">
        <v>27.5381</v>
      </c>
      <c r="BL56" s="113">
        <v>26.741199999999999</v>
      </c>
      <c r="BM56" s="113">
        <v>25.952300000000001</v>
      </c>
      <c r="BN56" s="113">
        <v>25.1707</v>
      </c>
      <c r="BO56" s="113">
        <v>24.395900000000001</v>
      </c>
      <c r="BP56" s="113">
        <v>23.627800000000001</v>
      </c>
      <c r="BQ56" s="113">
        <v>22.867000000000001</v>
      </c>
      <c r="BR56" s="113">
        <v>22.114799999999999</v>
      </c>
      <c r="BS56" s="113">
        <v>21.372800000000002</v>
      </c>
      <c r="BT56" s="113">
        <v>20.642600000000002</v>
      </c>
      <c r="BU56" s="113">
        <v>19.925799999999999</v>
      </c>
      <c r="BV56" s="113">
        <v>19.223500000000001</v>
      </c>
      <c r="BW56" s="113">
        <v>18.535699999999999</v>
      </c>
      <c r="BX56" s="113">
        <v>17.862400000000001</v>
      </c>
      <c r="BY56" s="113">
        <v>17.203099999999999</v>
      </c>
      <c r="BZ56" s="113">
        <v>16.5579</v>
      </c>
      <c r="CA56" s="113">
        <v>15.926299999999999</v>
      </c>
      <c r="CB56" s="113">
        <v>15.309900000000001</v>
      </c>
      <c r="CC56" s="113">
        <v>14.7117</v>
      </c>
      <c r="CD56" s="113">
        <v>14.132999999999999</v>
      </c>
      <c r="CE56" s="113">
        <v>13.5763</v>
      </c>
      <c r="CF56" s="113">
        <v>13.0428</v>
      </c>
      <c r="CG56" s="113">
        <v>12.532500000000001</v>
      </c>
      <c r="CH56" s="113">
        <v>12.043799999999999</v>
      </c>
      <c r="CI56" s="113">
        <v>11.573499999999999</v>
      </c>
      <c r="CJ56" s="113">
        <v>11.1196</v>
      </c>
      <c r="CK56" s="113">
        <v>10.680899999999999</v>
      </c>
      <c r="CL56" s="113">
        <v>10.255699999999999</v>
      </c>
      <c r="CM56" s="113">
        <v>9.8446999999999996</v>
      </c>
      <c r="CN56" s="113">
        <v>9.4475999999999996</v>
      </c>
      <c r="CO56" s="113">
        <v>9.0652000000000008</v>
      </c>
      <c r="CP56" s="113">
        <v>8.6984999999999992</v>
      </c>
      <c r="CQ56" s="113">
        <v>8.3483000000000001</v>
      </c>
      <c r="CR56" s="113">
        <v>8.0137999999999998</v>
      </c>
      <c r="CS56" s="113">
        <v>7.6936999999999998</v>
      </c>
      <c r="CT56" s="113">
        <v>7.3868</v>
      </c>
      <c r="CU56" s="113">
        <v>7.0909000000000004</v>
      </c>
      <c r="CV56" s="113">
        <v>6.8041</v>
      </c>
      <c r="CW56" s="113">
        <v>6.5255999999999998</v>
      </c>
      <c r="CX56" s="113">
        <v>6.2553999999999998</v>
      </c>
      <c r="CY56" s="113">
        <v>5.9946000000000002</v>
      </c>
      <c r="CZ56" s="113">
        <v>5.7443</v>
      </c>
      <c r="DA56" s="113">
        <v>5.5046999999999997</v>
      </c>
      <c r="DB56" s="113">
        <v>5.2775999999999996</v>
      </c>
      <c r="DC56" s="113">
        <v>5.0652999999999997</v>
      </c>
      <c r="DD56" s="113">
        <v>4.8592000000000004</v>
      </c>
      <c r="DE56" s="113">
        <v>4.6605999999999996</v>
      </c>
      <c r="DF56" s="113">
        <v>4.4686000000000003</v>
      </c>
      <c r="DG56" s="113">
        <v>4.2835000000000001</v>
      </c>
      <c r="DH56" s="113">
        <v>4.1055000000000001</v>
      </c>
    </row>
    <row r="57" spans="1:112" x14ac:dyDescent="0.75">
      <c r="A57" s="111">
        <v>8756</v>
      </c>
      <c r="B57" s="111" t="s">
        <v>217</v>
      </c>
      <c r="C57" s="129" t="s">
        <v>163</v>
      </c>
      <c r="D57" s="71" t="s">
        <v>218</v>
      </c>
      <c r="E57" s="71">
        <v>764</v>
      </c>
      <c r="F57" s="71" t="s">
        <v>219</v>
      </c>
      <c r="G57" s="71" t="s">
        <v>220</v>
      </c>
      <c r="H57" s="71">
        <v>764</v>
      </c>
      <c r="I57" s="112" t="s">
        <v>221</v>
      </c>
      <c r="J57" s="71">
        <v>920</v>
      </c>
      <c r="K57" s="71">
        <v>1989</v>
      </c>
      <c r="L57" s="113">
        <v>70.121899999999997</v>
      </c>
      <c r="M57" s="113">
        <v>71.415499999999994</v>
      </c>
      <c r="N57" s="113">
        <v>70.602999999999994</v>
      </c>
      <c r="O57" s="113">
        <v>69.751800000000003</v>
      </c>
      <c r="P57" s="113">
        <v>68.869299999999996</v>
      </c>
      <c r="Q57" s="113">
        <v>67.963899999999995</v>
      </c>
      <c r="R57" s="113">
        <v>67.043700000000001</v>
      </c>
      <c r="S57" s="113">
        <v>66.114999999999995</v>
      </c>
      <c r="T57" s="113">
        <v>65.181799999999996</v>
      </c>
      <c r="U57" s="113">
        <v>64.245999999999995</v>
      </c>
      <c r="V57" s="113">
        <v>63.307600000000001</v>
      </c>
      <c r="W57" s="113">
        <v>62.364899999999999</v>
      </c>
      <c r="X57" s="113">
        <v>61.420900000000003</v>
      </c>
      <c r="Y57" s="113">
        <v>60.478299999999997</v>
      </c>
      <c r="Z57" s="113">
        <v>59.539900000000003</v>
      </c>
      <c r="AA57" s="113">
        <v>58.6083</v>
      </c>
      <c r="AB57" s="113">
        <v>57.686100000000003</v>
      </c>
      <c r="AC57" s="113">
        <v>56.7759</v>
      </c>
      <c r="AD57" s="113">
        <v>55.878300000000003</v>
      </c>
      <c r="AE57" s="113">
        <v>54.9925</v>
      </c>
      <c r="AF57" s="113">
        <v>54.114400000000003</v>
      </c>
      <c r="AG57" s="113">
        <v>53.240299999999998</v>
      </c>
      <c r="AH57" s="113">
        <v>52.367600000000003</v>
      </c>
      <c r="AI57" s="113">
        <v>51.495399999999997</v>
      </c>
      <c r="AJ57" s="113">
        <v>50.623899999999999</v>
      </c>
      <c r="AK57" s="113">
        <v>49.753799999999998</v>
      </c>
      <c r="AL57" s="113">
        <v>48.885899999999999</v>
      </c>
      <c r="AM57" s="113">
        <v>48.021099999999997</v>
      </c>
      <c r="AN57" s="113">
        <v>47.160699999999999</v>
      </c>
      <c r="AO57" s="113">
        <v>46.304099999999998</v>
      </c>
      <c r="AP57" s="113">
        <v>45.447899999999997</v>
      </c>
      <c r="AQ57" s="113">
        <v>44.591200000000001</v>
      </c>
      <c r="AR57" s="113">
        <v>43.734900000000003</v>
      </c>
      <c r="AS57" s="113">
        <v>42.878799999999998</v>
      </c>
      <c r="AT57" s="113">
        <v>42.0229</v>
      </c>
      <c r="AU57" s="113">
        <v>41.1676</v>
      </c>
      <c r="AV57" s="113">
        <v>40.313200000000002</v>
      </c>
      <c r="AW57" s="113">
        <v>39.460099999999997</v>
      </c>
      <c r="AX57" s="113">
        <v>38.608899999999998</v>
      </c>
      <c r="AY57" s="113">
        <v>37.759900000000002</v>
      </c>
      <c r="AZ57" s="113">
        <v>36.912799999999997</v>
      </c>
      <c r="BA57" s="113">
        <v>36.069099999999999</v>
      </c>
      <c r="BB57" s="113">
        <v>35.223599999999998</v>
      </c>
      <c r="BC57" s="113">
        <v>34.377699999999997</v>
      </c>
      <c r="BD57" s="113">
        <v>33.532800000000002</v>
      </c>
      <c r="BE57" s="113">
        <v>32.69</v>
      </c>
      <c r="BF57" s="113">
        <v>31.850200000000001</v>
      </c>
      <c r="BG57" s="113">
        <v>31.014700000000001</v>
      </c>
      <c r="BH57" s="113">
        <v>30.1846</v>
      </c>
      <c r="BI57" s="113">
        <v>29.3611</v>
      </c>
      <c r="BJ57" s="113">
        <v>28.545000000000002</v>
      </c>
      <c r="BK57" s="113">
        <v>27.736799999999999</v>
      </c>
      <c r="BL57" s="113">
        <v>26.936800000000002</v>
      </c>
      <c r="BM57" s="113">
        <v>26.144500000000001</v>
      </c>
      <c r="BN57" s="113">
        <v>25.359300000000001</v>
      </c>
      <c r="BO57" s="113">
        <v>24.5808</v>
      </c>
      <c r="BP57" s="113">
        <v>23.809100000000001</v>
      </c>
      <c r="BQ57" s="113">
        <v>23.044699999999999</v>
      </c>
      <c r="BR57" s="113">
        <v>22.289000000000001</v>
      </c>
      <c r="BS57" s="113">
        <v>21.543600000000001</v>
      </c>
      <c r="BT57" s="113">
        <v>20.810199999999998</v>
      </c>
      <c r="BU57" s="113">
        <v>20.09</v>
      </c>
      <c r="BV57" s="113">
        <v>19.383800000000001</v>
      </c>
      <c r="BW57" s="113">
        <v>18.691500000000001</v>
      </c>
      <c r="BX57" s="113">
        <v>18.012899999999998</v>
      </c>
      <c r="BY57" s="113">
        <v>17.3477</v>
      </c>
      <c r="BZ57" s="113">
        <v>16.696000000000002</v>
      </c>
      <c r="CA57" s="113">
        <v>16.057600000000001</v>
      </c>
      <c r="CB57" s="113">
        <v>15.434200000000001</v>
      </c>
      <c r="CC57" s="113">
        <v>14.8284</v>
      </c>
      <c r="CD57" s="113">
        <v>14.2432</v>
      </c>
      <c r="CE57" s="113">
        <v>13.6797</v>
      </c>
      <c r="CF57" s="113">
        <v>13.1394</v>
      </c>
      <c r="CG57" s="113">
        <v>12.622199999999999</v>
      </c>
      <c r="CH57" s="113">
        <v>12.127599999999999</v>
      </c>
      <c r="CI57" s="113">
        <v>11.653</v>
      </c>
      <c r="CJ57" s="113">
        <v>11.1957</v>
      </c>
      <c r="CK57" s="113">
        <v>10.754200000000001</v>
      </c>
      <c r="CL57" s="113">
        <v>10.327500000000001</v>
      </c>
      <c r="CM57" s="113">
        <v>9.9138999999999999</v>
      </c>
      <c r="CN57" s="113">
        <v>9.5139999999999993</v>
      </c>
      <c r="CO57" s="113">
        <v>9.1278000000000006</v>
      </c>
      <c r="CP57" s="113">
        <v>8.7558000000000007</v>
      </c>
      <c r="CQ57" s="113">
        <v>8.3994</v>
      </c>
      <c r="CR57" s="113">
        <v>8.0594999999999999</v>
      </c>
      <c r="CS57" s="113">
        <v>7.7355999999999998</v>
      </c>
      <c r="CT57" s="113">
        <v>7.4264999999999999</v>
      </c>
      <c r="CU57" s="113">
        <v>7.1311</v>
      </c>
      <c r="CV57" s="113">
        <v>6.8471000000000002</v>
      </c>
      <c r="CW57" s="113">
        <v>6.5720000000000001</v>
      </c>
      <c r="CX57" s="113">
        <v>6.3045</v>
      </c>
      <c r="CY57" s="113">
        <v>6.0449999999999999</v>
      </c>
      <c r="CZ57" s="113">
        <v>5.7945000000000002</v>
      </c>
      <c r="DA57" s="113">
        <v>5.5541999999999998</v>
      </c>
      <c r="DB57" s="113">
        <v>5.3250999999999999</v>
      </c>
      <c r="DC57" s="113">
        <v>5.1098999999999997</v>
      </c>
      <c r="DD57" s="113">
        <v>4.9034000000000004</v>
      </c>
      <c r="DE57" s="113">
        <v>4.7061000000000002</v>
      </c>
      <c r="DF57" s="113">
        <v>4.5159000000000002</v>
      </c>
      <c r="DG57" s="113">
        <v>4.3323999999999998</v>
      </c>
      <c r="DH57" s="113">
        <v>4.1558000000000002</v>
      </c>
    </row>
    <row r="58" spans="1:112" x14ac:dyDescent="0.75">
      <c r="A58" s="111">
        <v>8757</v>
      </c>
      <c r="B58" s="111" t="s">
        <v>217</v>
      </c>
      <c r="C58" s="129" t="s">
        <v>163</v>
      </c>
      <c r="D58" s="71" t="s">
        <v>218</v>
      </c>
      <c r="E58" s="71">
        <v>764</v>
      </c>
      <c r="F58" s="71" t="s">
        <v>219</v>
      </c>
      <c r="G58" s="71" t="s">
        <v>220</v>
      </c>
      <c r="H58" s="71">
        <v>764</v>
      </c>
      <c r="I58" s="112" t="s">
        <v>221</v>
      </c>
      <c r="J58" s="71">
        <v>920</v>
      </c>
      <c r="K58" s="71">
        <v>1990</v>
      </c>
      <c r="L58" s="113">
        <v>70.444900000000004</v>
      </c>
      <c r="M58" s="113">
        <v>71.630499999999998</v>
      </c>
      <c r="N58" s="113">
        <v>70.802899999999994</v>
      </c>
      <c r="O58" s="113">
        <v>69.939300000000003</v>
      </c>
      <c r="P58" s="113">
        <v>69.049099999999996</v>
      </c>
      <c r="Q58" s="113">
        <v>68.137100000000004</v>
      </c>
      <c r="R58" s="113">
        <v>67.210700000000003</v>
      </c>
      <c r="S58" s="113">
        <v>66.276499999999999</v>
      </c>
      <c r="T58" s="113">
        <v>65.3386</v>
      </c>
      <c r="U58" s="113">
        <v>64.399199999999993</v>
      </c>
      <c r="V58" s="113">
        <v>63.458100000000002</v>
      </c>
      <c r="W58" s="113">
        <v>62.513300000000001</v>
      </c>
      <c r="X58" s="113">
        <v>61.566899999999997</v>
      </c>
      <c r="Y58" s="113">
        <v>60.621699999999997</v>
      </c>
      <c r="Z58" s="113">
        <v>59.680599999999998</v>
      </c>
      <c r="AA58" s="113">
        <v>58.746400000000001</v>
      </c>
      <c r="AB58" s="113">
        <v>57.821899999999999</v>
      </c>
      <c r="AC58" s="113">
        <v>56.909199999999998</v>
      </c>
      <c r="AD58" s="113">
        <v>56.009300000000003</v>
      </c>
      <c r="AE58" s="113">
        <v>55.120699999999999</v>
      </c>
      <c r="AF58" s="113">
        <v>54.2408</v>
      </c>
      <c r="AG58" s="113">
        <v>53.365099999999998</v>
      </c>
      <c r="AH58" s="113">
        <v>52.491</v>
      </c>
      <c r="AI58" s="113">
        <v>51.617100000000001</v>
      </c>
      <c r="AJ58" s="113">
        <v>50.744100000000003</v>
      </c>
      <c r="AK58" s="113">
        <v>49.872700000000002</v>
      </c>
      <c r="AL58" s="113">
        <v>49.004100000000001</v>
      </c>
      <c r="AM58" s="113">
        <v>48.138599999999997</v>
      </c>
      <c r="AN58" s="113">
        <v>47.276699999999998</v>
      </c>
      <c r="AO58" s="113">
        <v>46.418700000000001</v>
      </c>
      <c r="AP58" s="113">
        <v>45.563499999999998</v>
      </c>
      <c r="AQ58" s="113">
        <v>44.707599999999999</v>
      </c>
      <c r="AR58" s="113">
        <v>43.8506</v>
      </c>
      <c r="AS58" s="113">
        <v>42.993699999999997</v>
      </c>
      <c r="AT58" s="113">
        <v>42.1372</v>
      </c>
      <c r="AU58" s="113">
        <v>41.281199999999998</v>
      </c>
      <c r="AV58" s="113">
        <v>40.426299999999998</v>
      </c>
      <c r="AW58" s="113">
        <v>39.572800000000001</v>
      </c>
      <c r="AX58" s="113">
        <v>38.720799999999997</v>
      </c>
      <c r="AY58" s="113">
        <v>37.871000000000002</v>
      </c>
      <c r="AZ58" s="113">
        <v>37.023499999999999</v>
      </c>
      <c r="BA58" s="113">
        <v>36.177999999999997</v>
      </c>
      <c r="BB58" s="113">
        <v>35.335599999999999</v>
      </c>
      <c r="BC58" s="113">
        <v>34.491399999999999</v>
      </c>
      <c r="BD58" s="113">
        <v>33.646799999999999</v>
      </c>
      <c r="BE58" s="113">
        <v>32.8033</v>
      </c>
      <c r="BF58" s="113">
        <v>31.962299999999999</v>
      </c>
      <c r="BG58" s="113">
        <v>31.125299999999999</v>
      </c>
      <c r="BH58" s="113">
        <v>30.293500000000002</v>
      </c>
      <c r="BI58" s="113">
        <v>29.4681</v>
      </c>
      <c r="BJ58" s="113">
        <v>28.650200000000002</v>
      </c>
      <c r="BK58" s="113">
        <v>27.840199999999999</v>
      </c>
      <c r="BL58" s="113">
        <v>27.0381</v>
      </c>
      <c r="BM58" s="113">
        <v>26.243500000000001</v>
      </c>
      <c r="BN58" s="113">
        <v>25.4559</v>
      </c>
      <c r="BO58" s="113">
        <v>24.674800000000001</v>
      </c>
      <c r="BP58" s="113">
        <v>23.900400000000001</v>
      </c>
      <c r="BQ58" s="113">
        <v>23.133299999999998</v>
      </c>
      <c r="BR58" s="113">
        <v>22.375</v>
      </c>
      <c r="BS58" s="113">
        <v>21.627199999999998</v>
      </c>
      <c r="BT58" s="113">
        <v>20.891400000000001</v>
      </c>
      <c r="BU58" s="113">
        <v>20.1691</v>
      </c>
      <c r="BV58" s="113">
        <v>19.460599999999999</v>
      </c>
      <c r="BW58" s="113">
        <v>18.765699999999999</v>
      </c>
      <c r="BX58" s="113">
        <v>18.0838</v>
      </c>
      <c r="BY58" s="113">
        <v>17.4145</v>
      </c>
      <c r="BZ58" s="113">
        <v>16.758199999999999</v>
      </c>
      <c r="CA58" s="113">
        <v>16.114699999999999</v>
      </c>
      <c r="CB58" s="113">
        <v>15.485799999999999</v>
      </c>
      <c r="CC58" s="113">
        <v>14.8744</v>
      </c>
      <c r="CD58" s="113">
        <v>14.282999999999999</v>
      </c>
      <c r="CE58" s="113">
        <v>13.714399999999999</v>
      </c>
      <c r="CF58" s="113">
        <v>13.168699999999999</v>
      </c>
      <c r="CG58" s="113">
        <v>12.6462</v>
      </c>
      <c r="CH58" s="113">
        <v>12.1462</v>
      </c>
      <c r="CI58" s="113">
        <v>11.667299999999999</v>
      </c>
      <c r="CJ58" s="113">
        <v>11.2074</v>
      </c>
      <c r="CK58" s="113">
        <v>10.764200000000001</v>
      </c>
      <c r="CL58" s="113">
        <v>10.336499999999999</v>
      </c>
      <c r="CM58" s="113">
        <v>9.9231999999999996</v>
      </c>
      <c r="CN58" s="113">
        <v>9.5227000000000004</v>
      </c>
      <c r="CO58" s="113">
        <v>9.1356000000000002</v>
      </c>
      <c r="CP58" s="113">
        <v>8.7615999999999996</v>
      </c>
      <c r="CQ58" s="113">
        <v>8.4016000000000002</v>
      </c>
      <c r="CR58" s="113">
        <v>8.0571000000000002</v>
      </c>
      <c r="CS58" s="113">
        <v>7.7293000000000003</v>
      </c>
      <c r="CT58" s="113">
        <v>7.4177999999999997</v>
      </c>
      <c r="CU58" s="113">
        <v>7.1218000000000004</v>
      </c>
      <c r="CV58" s="113">
        <v>6.8395000000000001</v>
      </c>
      <c r="CW58" s="113">
        <v>6.5683999999999996</v>
      </c>
      <c r="CX58" s="113">
        <v>6.3056000000000001</v>
      </c>
      <c r="CY58" s="113">
        <v>6.0499000000000001</v>
      </c>
      <c r="CZ58" s="113">
        <v>5.8015999999999996</v>
      </c>
      <c r="DA58" s="113">
        <v>5.5618999999999996</v>
      </c>
      <c r="DB58" s="113">
        <v>5.3326000000000002</v>
      </c>
      <c r="DC58" s="113">
        <v>5.1158999999999999</v>
      </c>
      <c r="DD58" s="113">
        <v>4.9092000000000002</v>
      </c>
      <c r="DE58" s="113">
        <v>4.7122999999999999</v>
      </c>
      <c r="DF58" s="113">
        <v>4.5244</v>
      </c>
      <c r="DG58" s="113">
        <v>4.3437000000000001</v>
      </c>
      <c r="DH58" s="113">
        <v>4.1692999999999998</v>
      </c>
    </row>
    <row r="59" spans="1:112" x14ac:dyDescent="0.75">
      <c r="A59" s="111">
        <v>8758</v>
      </c>
      <c r="B59" s="111" t="s">
        <v>217</v>
      </c>
      <c r="C59" s="129" t="s">
        <v>163</v>
      </c>
      <c r="D59" s="71" t="s">
        <v>218</v>
      </c>
      <c r="E59" s="71">
        <v>764</v>
      </c>
      <c r="F59" s="71" t="s">
        <v>219</v>
      </c>
      <c r="G59" s="71" t="s">
        <v>220</v>
      </c>
      <c r="H59" s="71">
        <v>764</v>
      </c>
      <c r="I59" s="112" t="s">
        <v>221</v>
      </c>
      <c r="J59" s="71">
        <v>920</v>
      </c>
      <c r="K59" s="71">
        <v>1991</v>
      </c>
      <c r="L59" s="113">
        <v>70.716800000000006</v>
      </c>
      <c r="M59" s="113">
        <v>71.799700000000001</v>
      </c>
      <c r="N59" s="113">
        <v>70.959800000000001</v>
      </c>
      <c r="O59" s="113">
        <v>70.086799999999997</v>
      </c>
      <c r="P59" s="113">
        <v>69.188699999999997</v>
      </c>
      <c r="Q59" s="113">
        <v>68.272000000000006</v>
      </c>
      <c r="R59" s="113">
        <v>67.343199999999996</v>
      </c>
      <c r="S59" s="113">
        <v>66.407600000000002</v>
      </c>
      <c r="T59" s="113">
        <v>65.468500000000006</v>
      </c>
      <c r="U59" s="113">
        <v>64.527500000000003</v>
      </c>
      <c r="V59" s="113">
        <v>63.584499999999998</v>
      </c>
      <c r="W59" s="113">
        <v>62.637799999999999</v>
      </c>
      <c r="X59" s="113">
        <v>61.689900000000002</v>
      </c>
      <c r="Y59" s="113">
        <v>60.742800000000003</v>
      </c>
      <c r="Z59" s="113">
        <v>59.799399999999999</v>
      </c>
      <c r="AA59" s="113">
        <v>58.862699999999997</v>
      </c>
      <c r="AB59" s="113">
        <v>57.935699999999997</v>
      </c>
      <c r="AC59" s="113">
        <v>57.020600000000002</v>
      </c>
      <c r="AD59" s="113">
        <v>56.118000000000002</v>
      </c>
      <c r="AE59" s="113">
        <v>55.226999999999997</v>
      </c>
      <c r="AF59" s="113">
        <v>54.344099999999997</v>
      </c>
      <c r="AG59" s="113">
        <v>53.4664</v>
      </c>
      <c r="AH59" s="113">
        <v>52.590400000000002</v>
      </c>
      <c r="AI59" s="113">
        <v>51.7151</v>
      </c>
      <c r="AJ59" s="113">
        <v>50.840400000000002</v>
      </c>
      <c r="AK59" s="113">
        <v>49.967500000000001</v>
      </c>
      <c r="AL59" s="113">
        <v>49.0974</v>
      </c>
      <c r="AM59" s="113">
        <v>48.231200000000001</v>
      </c>
      <c r="AN59" s="113">
        <v>47.368600000000001</v>
      </c>
      <c r="AO59" s="113">
        <v>46.5092</v>
      </c>
      <c r="AP59" s="113">
        <v>45.6526</v>
      </c>
      <c r="AQ59" s="113">
        <v>44.797800000000002</v>
      </c>
      <c r="AR59" s="113">
        <v>43.941699999999997</v>
      </c>
      <c r="AS59" s="113">
        <v>43.084299999999999</v>
      </c>
      <c r="AT59" s="113">
        <v>42.227499999999999</v>
      </c>
      <c r="AU59" s="113">
        <v>41.371200000000002</v>
      </c>
      <c r="AV59" s="113">
        <v>40.515799999999999</v>
      </c>
      <c r="AW59" s="113">
        <v>39.661999999999999</v>
      </c>
      <c r="AX59" s="113">
        <v>38.809899999999999</v>
      </c>
      <c r="AY59" s="113">
        <v>37.959699999999998</v>
      </c>
      <c r="AZ59" s="113">
        <v>37.111699999999999</v>
      </c>
      <c r="BA59" s="113">
        <v>36.265999999999998</v>
      </c>
      <c r="BB59" s="113">
        <v>35.422199999999997</v>
      </c>
      <c r="BC59" s="113">
        <v>34.581600000000002</v>
      </c>
      <c r="BD59" s="113">
        <v>33.738999999999997</v>
      </c>
      <c r="BE59" s="113">
        <v>32.896000000000001</v>
      </c>
      <c r="BF59" s="113">
        <v>32.054400000000001</v>
      </c>
      <c r="BG59" s="113">
        <v>31.216100000000001</v>
      </c>
      <c r="BH59" s="113">
        <v>30.3828</v>
      </c>
      <c r="BI59" s="113">
        <v>29.555700000000002</v>
      </c>
      <c r="BJ59" s="113">
        <v>28.736000000000001</v>
      </c>
      <c r="BK59" s="113">
        <v>27.924199999999999</v>
      </c>
      <c r="BL59" s="113">
        <v>27.1204</v>
      </c>
      <c r="BM59" s="113">
        <v>26.324000000000002</v>
      </c>
      <c r="BN59" s="113">
        <v>25.534300000000002</v>
      </c>
      <c r="BO59" s="113">
        <v>24.750900000000001</v>
      </c>
      <c r="BP59" s="113">
        <v>23.974</v>
      </c>
      <c r="BQ59" s="113">
        <v>23.204499999999999</v>
      </c>
      <c r="BR59" s="113">
        <v>22.4437</v>
      </c>
      <c r="BS59" s="113">
        <v>21.6934</v>
      </c>
      <c r="BT59" s="113">
        <v>20.955400000000001</v>
      </c>
      <c r="BU59" s="113">
        <v>20.230799999999999</v>
      </c>
      <c r="BV59" s="113">
        <v>19.520199999999999</v>
      </c>
      <c r="BW59" s="113">
        <v>18.823</v>
      </c>
      <c r="BX59" s="113">
        <v>18.138400000000001</v>
      </c>
      <c r="BY59" s="113">
        <v>17.465900000000001</v>
      </c>
      <c r="BZ59" s="113">
        <v>16.805599999999998</v>
      </c>
      <c r="CA59" s="113">
        <v>16.157399999999999</v>
      </c>
      <c r="CB59" s="113">
        <v>15.5236</v>
      </c>
      <c r="CC59" s="113">
        <v>14.906599999999999</v>
      </c>
      <c r="CD59" s="113">
        <v>14.3094</v>
      </c>
      <c r="CE59" s="113">
        <v>13.7341</v>
      </c>
      <c r="CF59" s="113">
        <v>13.183</v>
      </c>
      <c r="CG59" s="113">
        <v>12.6548</v>
      </c>
      <c r="CH59" s="113">
        <v>12.1493</v>
      </c>
      <c r="CI59" s="113">
        <v>11.6647</v>
      </c>
      <c r="CJ59" s="113">
        <v>11.200200000000001</v>
      </c>
      <c r="CK59" s="113">
        <v>10.754099999999999</v>
      </c>
      <c r="CL59" s="113">
        <v>10.3245</v>
      </c>
      <c r="CM59" s="113">
        <v>9.9101999999999997</v>
      </c>
      <c r="CN59" s="113">
        <v>9.5101999999999993</v>
      </c>
      <c r="CO59" s="113">
        <v>9.1227</v>
      </c>
      <c r="CP59" s="113">
        <v>8.7484000000000002</v>
      </c>
      <c r="CQ59" s="113">
        <v>8.3873999999999995</v>
      </c>
      <c r="CR59" s="113">
        <v>8.0402000000000005</v>
      </c>
      <c r="CS59" s="113">
        <v>7.7088999999999999</v>
      </c>
      <c r="CT59" s="113">
        <v>7.3944999999999999</v>
      </c>
      <c r="CU59" s="113">
        <v>7.0967000000000002</v>
      </c>
      <c r="CV59" s="113">
        <v>6.8141999999999996</v>
      </c>
      <c r="CW59" s="113">
        <v>6.5450999999999997</v>
      </c>
      <c r="CX59" s="113">
        <v>6.2861000000000002</v>
      </c>
      <c r="CY59" s="113">
        <v>6.0346000000000002</v>
      </c>
      <c r="CZ59" s="113">
        <v>5.7892999999999999</v>
      </c>
      <c r="DA59" s="113">
        <v>5.5505000000000004</v>
      </c>
      <c r="DB59" s="113">
        <v>5.3201999999999998</v>
      </c>
      <c r="DC59" s="113">
        <v>5.1013999999999999</v>
      </c>
      <c r="DD59" s="113">
        <v>4.8944000000000001</v>
      </c>
      <c r="DE59" s="113">
        <v>4.6965000000000003</v>
      </c>
      <c r="DF59" s="113">
        <v>4.5080999999999998</v>
      </c>
      <c r="DG59" s="113">
        <v>4.3285999999999998</v>
      </c>
      <c r="DH59" s="113">
        <v>4.1559999999999997</v>
      </c>
    </row>
    <row r="60" spans="1:112" x14ac:dyDescent="0.75">
      <c r="A60" s="111">
        <v>8759</v>
      </c>
      <c r="B60" s="111" t="s">
        <v>217</v>
      </c>
      <c r="C60" s="129" t="s">
        <v>163</v>
      </c>
      <c r="D60" s="71" t="s">
        <v>218</v>
      </c>
      <c r="E60" s="71">
        <v>764</v>
      </c>
      <c r="F60" s="71" t="s">
        <v>219</v>
      </c>
      <c r="G60" s="71" t="s">
        <v>220</v>
      </c>
      <c r="H60" s="71">
        <v>764</v>
      </c>
      <c r="I60" s="112" t="s">
        <v>221</v>
      </c>
      <c r="J60" s="71">
        <v>920</v>
      </c>
      <c r="K60" s="71">
        <v>1992</v>
      </c>
      <c r="L60" s="113">
        <v>70.885300000000001</v>
      </c>
      <c r="M60" s="113">
        <v>71.866600000000005</v>
      </c>
      <c r="N60" s="113">
        <v>71.0154</v>
      </c>
      <c r="O60" s="113">
        <v>70.133499999999998</v>
      </c>
      <c r="P60" s="113">
        <v>69.2286</v>
      </c>
      <c r="Q60" s="113">
        <v>68.305899999999994</v>
      </c>
      <c r="R60" s="113">
        <v>67.372200000000007</v>
      </c>
      <c r="S60" s="113">
        <v>66.432699999999997</v>
      </c>
      <c r="T60" s="113">
        <v>65.490899999999996</v>
      </c>
      <c r="U60" s="113">
        <v>64.548100000000005</v>
      </c>
      <c r="V60" s="113">
        <v>63.6038</v>
      </c>
      <c r="W60" s="113">
        <v>62.655700000000003</v>
      </c>
      <c r="X60" s="113">
        <v>61.706299999999999</v>
      </c>
      <c r="Y60" s="113">
        <v>60.758000000000003</v>
      </c>
      <c r="Z60" s="113">
        <v>59.812800000000003</v>
      </c>
      <c r="AA60" s="113">
        <v>58.874000000000002</v>
      </c>
      <c r="AB60" s="113">
        <v>57.944600000000001</v>
      </c>
      <c r="AC60" s="113">
        <v>57.027299999999997</v>
      </c>
      <c r="AD60" s="113">
        <v>56.122599999999998</v>
      </c>
      <c r="AE60" s="113">
        <v>55.229300000000002</v>
      </c>
      <c r="AF60" s="113">
        <v>54.344499999999996</v>
      </c>
      <c r="AG60" s="113">
        <v>53.464500000000001</v>
      </c>
      <c r="AH60" s="113">
        <v>52.587400000000002</v>
      </c>
      <c r="AI60" s="113">
        <v>51.710999999999999</v>
      </c>
      <c r="AJ60" s="113">
        <v>50.835599999999999</v>
      </c>
      <c r="AK60" s="113">
        <v>49.9617</v>
      </c>
      <c r="AL60" s="113">
        <v>49.090899999999998</v>
      </c>
      <c r="AM60" s="113">
        <v>48.2239</v>
      </c>
      <c r="AN60" s="113">
        <v>47.3613</v>
      </c>
      <c r="AO60" s="113">
        <v>46.502000000000002</v>
      </c>
      <c r="AP60" s="113">
        <v>45.644799999999996</v>
      </c>
      <c r="AQ60" s="113">
        <v>44.789400000000001</v>
      </c>
      <c r="AR60" s="113">
        <v>43.935099999999998</v>
      </c>
      <c r="AS60" s="113">
        <v>43.079300000000003</v>
      </c>
      <c r="AT60" s="113">
        <v>42.222499999999997</v>
      </c>
      <c r="AU60" s="113">
        <v>41.366599999999998</v>
      </c>
      <c r="AV60" s="113">
        <v>40.511699999999998</v>
      </c>
      <c r="AW60" s="113">
        <v>39.658200000000001</v>
      </c>
      <c r="AX60" s="113">
        <v>38.806399999999996</v>
      </c>
      <c r="AY60" s="113">
        <v>37.956699999999998</v>
      </c>
      <c r="AZ60" s="113">
        <v>37.109000000000002</v>
      </c>
      <c r="BA60" s="113">
        <v>36.263599999999997</v>
      </c>
      <c r="BB60" s="113">
        <v>35.420400000000001</v>
      </c>
      <c r="BC60" s="113">
        <v>34.579000000000001</v>
      </c>
      <c r="BD60" s="113">
        <v>33.7408</v>
      </c>
      <c r="BE60" s="113">
        <v>32.900599999999997</v>
      </c>
      <c r="BF60" s="113">
        <v>32.060400000000001</v>
      </c>
      <c r="BG60" s="113">
        <v>31.222300000000001</v>
      </c>
      <c r="BH60" s="113">
        <v>30.388500000000001</v>
      </c>
      <c r="BI60" s="113">
        <v>29.560700000000001</v>
      </c>
      <c r="BJ60" s="113">
        <v>28.74</v>
      </c>
      <c r="BK60" s="113">
        <v>27.927299999999999</v>
      </c>
      <c r="BL60" s="113">
        <v>27.122399999999999</v>
      </c>
      <c r="BM60" s="113">
        <v>26.324999999999999</v>
      </c>
      <c r="BN60" s="113">
        <v>25.534300000000002</v>
      </c>
      <c r="BO60" s="113">
        <v>24.7498</v>
      </c>
      <c r="BP60" s="113">
        <v>23.971599999999999</v>
      </c>
      <c r="BQ60" s="113">
        <v>23.200500000000002</v>
      </c>
      <c r="BR60" s="113">
        <v>22.438099999999999</v>
      </c>
      <c r="BS60" s="113">
        <v>21.686199999999999</v>
      </c>
      <c r="BT60" s="113">
        <v>20.9466</v>
      </c>
      <c r="BU60" s="113">
        <v>20.220700000000001</v>
      </c>
      <c r="BV60" s="113">
        <v>19.508900000000001</v>
      </c>
      <c r="BW60" s="113">
        <v>18.810600000000001</v>
      </c>
      <c r="BX60" s="113">
        <v>18.1248</v>
      </c>
      <c r="BY60" s="113">
        <v>17.450600000000001</v>
      </c>
      <c r="BZ60" s="113">
        <v>16.788</v>
      </c>
      <c r="CA60" s="113">
        <v>16.137</v>
      </c>
      <c r="CB60" s="113">
        <v>15.499599999999999</v>
      </c>
      <c r="CC60" s="113">
        <v>14.8787</v>
      </c>
      <c r="CD60" s="113">
        <v>14.277100000000001</v>
      </c>
      <c r="CE60" s="113">
        <v>13.697100000000001</v>
      </c>
      <c r="CF60" s="113">
        <v>13.1403</v>
      </c>
      <c r="CG60" s="113">
        <v>12.6075</v>
      </c>
      <c r="CH60" s="113">
        <v>12.097200000000001</v>
      </c>
      <c r="CI60" s="113">
        <v>11.6082</v>
      </c>
      <c r="CJ60" s="113">
        <v>11.139200000000001</v>
      </c>
      <c r="CK60" s="113">
        <v>10.689500000000001</v>
      </c>
      <c r="CL60" s="113">
        <v>10.257999999999999</v>
      </c>
      <c r="CM60" s="113">
        <v>9.843</v>
      </c>
      <c r="CN60" s="113">
        <v>9.4431999999999992</v>
      </c>
      <c r="CO60" s="113">
        <v>9.0571999999999999</v>
      </c>
      <c r="CP60" s="113">
        <v>8.6836000000000002</v>
      </c>
      <c r="CQ60" s="113">
        <v>8.3231000000000002</v>
      </c>
      <c r="CR60" s="113">
        <v>7.976</v>
      </c>
      <c r="CS60" s="113">
        <v>7.6429</v>
      </c>
      <c r="CT60" s="113">
        <v>7.3258999999999999</v>
      </c>
      <c r="CU60" s="113">
        <v>7.0259999999999998</v>
      </c>
      <c r="CV60" s="113">
        <v>6.7427999999999999</v>
      </c>
      <c r="CW60" s="113">
        <v>6.4741999999999997</v>
      </c>
      <c r="CX60" s="113">
        <v>6.2179000000000002</v>
      </c>
      <c r="CY60" s="113">
        <v>5.9706999999999999</v>
      </c>
      <c r="CZ60" s="113">
        <v>5.7298</v>
      </c>
      <c r="DA60" s="113">
        <v>5.4936999999999996</v>
      </c>
      <c r="DB60" s="113">
        <v>5.2636000000000003</v>
      </c>
      <c r="DC60" s="113">
        <v>5.0423999999999998</v>
      </c>
      <c r="DD60" s="113">
        <v>4.8358999999999996</v>
      </c>
      <c r="DE60" s="113">
        <v>4.6388999999999996</v>
      </c>
      <c r="DF60" s="113">
        <v>4.4500999999999999</v>
      </c>
      <c r="DG60" s="113">
        <v>4.2706999999999997</v>
      </c>
      <c r="DH60" s="113">
        <v>4.0999999999999996</v>
      </c>
    </row>
    <row r="61" spans="1:112" x14ac:dyDescent="0.75">
      <c r="A61" s="111">
        <v>8760</v>
      </c>
      <c r="B61" s="111" t="s">
        <v>217</v>
      </c>
      <c r="C61" s="129" t="s">
        <v>163</v>
      </c>
      <c r="D61" s="71" t="s">
        <v>218</v>
      </c>
      <c r="E61" s="71">
        <v>764</v>
      </c>
      <c r="F61" s="71" t="s">
        <v>219</v>
      </c>
      <c r="G61" s="71" t="s">
        <v>220</v>
      </c>
      <c r="H61" s="71">
        <v>764</v>
      </c>
      <c r="I61" s="112" t="s">
        <v>221</v>
      </c>
      <c r="J61" s="71">
        <v>920</v>
      </c>
      <c r="K61" s="71">
        <v>1993</v>
      </c>
      <c r="L61" s="113">
        <v>71.067800000000005</v>
      </c>
      <c r="M61" s="113">
        <v>71.955100000000002</v>
      </c>
      <c r="N61" s="113">
        <v>71.094200000000001</v>
      </c>
      <c r="O61" s="113">
        <v>70.204499999999996</v>
      </c>
      <c r="P61" s="113">
        <v>69.293300000000002</v>
      </c>
      <c r="Q61" s="113">
        <v>68.365700000000004</v>
      </c>
      <c r="R61" s="113">
        <v>67.428399999999996</v>
      </c>
      <c r="S61" s="113">
        <v>66.486699999999999</v>
      </c>
      <c r="T61" s="113">
        <v>65.543499999999995</v>
      </c>
      <c r="U61" s="113">
        <v>64.599800000000002</v>
      </c>
      <c r="V61" s="113">
        <v>63.654699999999998</v>
      </c>
      <c r="W61" s="113">
        <v>62.705399999999997</v>
      </c>
      <c r="X61" s="113">
        <v>61.754600000000003</v>
      </c>
      <c r="Y61" s="113">
        <v>60.804900000000004</v>
      </c>
      <c r="Z61" s="113">
        <v>59.858600000000003</v>
      </c>
      <c r="AA61" s="113">
        <v>58.917999999999999</v>
      </c>
      <c r="AB61" s="113">
        <v>57.986199999999997</v>
      </c>
      <c r="AC61" s="113">
        <v>57.066099999999999</v>
      </c>
      <c r="AD61" s="113">
        <v>56.158999999999999</v>
      </c>
      <c r="AE61" s="113">
        <v>55.263399999999997</v>
      </c>
      <c r="AF61" s="113">
        <v>54.376100000000001</v>
      </c>
      <c r="AG61" s="113">
        <v>53.494</v>
      </c>
      <c r="AH61" s="113">
        <v>52.614600000000003</v>
      </c>
      <c r="AI61" s="113">
        <v>51.736899999999999</v>
      </c>
      <c r="AJ61" s="113">
        <v>50.860100000000003</v>
      </c>
      <c r="AK61" s="113">
        <v>49.985300000000002</v>
      </c>
      <c r="AL61" s="113">
        <v>49.113500000000002</v>
      </c>
      <c r="AM61" s="113">
        <v>48.245699999999999</v>
      </c>
      <c r="AN61" s="113">
        <v>47.382100000000001</v>
      </c>
      <c r="AO61" s="113">
        <v>46.522599999999997</v>
      </c>
      <c r="AP61" s="113">
        <v>45.665500000000002</v>
      </c>
      <c r="AQ61" s="113">
        <v>44.8095</v>
      </c>
      <c r="AR61" s="113">
        <v>43.954599999999999</v>
      </c>
      <c r="AS61" s="113">
        <v>43.100499999999997</v>
      </c>
      <c r="AT61" s="113">
        <v>42.245100000000001</v>
      </c>
      <c r="AU61" s="113">
        <v>41.389400000000002</v>
      </c>
      <c r="AV61" s="113">
        <v>40.5351</v>
      </c>
      <c r="AW61" s="113">
        <v>39.682200000000002</v>
      </c>
      <c r="AX61" s="113">
        <v>38.830800000000004</v>
      </c>
      <c r="AY61" s="113">
        <v>37.981499999999997</v>
      </c>
      <c r="AZ61" s="113">
        <v>37.134399999999999</v>
      </c>
      <c r="BA61" s="113">
        <v>36.289299999999997</v>
      </c>
      <c r="BB61" s="113">
        <v>35.4465</v>
      </c>
      <c r="BC61" s="113">
        <v>34.605699999999999</v>
      </c>
      <c r="BD61" s="113">
        <v>33.766800000000003</v>
      </c>
      <c r="BE61" s="113">
        <v>32.9313</v>
      </c>
      <c r="BF61" s="113">
        <v>32.094200000000001</v>
      </c>
      <c r="BG61" s="113">
        <v>31.2575</v>
      </c>
      <c r="BH61" s="113">
        <v>30.4238</v>
      </c>
      <c r="BI61" s="113">
        <v>29.595400000000001</v>
      </c>
      <c r="BJ61" s="113">
        <v>28.773900000000001</v>
      </c>
      <c r="BK61" s="113">
        <v>27.96</v>
      </c>
      <c r="BL61" s="113">
        <v>27.154</v>
      </c>
      <c r="BM61" s="113">
        <v>26.355399999999999</v>
      </c>
      <c r="BN61" s="113">
        <v>25.563600000000001</v>
      </c>
      <c r="BO61" s="113">
        <v>24.777999999999999</v>
      </c>
      <c r="BP61" s="113">
        <v>23.998699999999999</v>
      </c>
      <c r="BQ61" s="113">
        <v>23.226299999999998</v>
      </c>
      <c r="BR61" s="113">
        <v>22.4621</v>
      </c>
      <c r="BS61" s="113">
        <v>21.708400000000001</v>
      </c>
      <c r="BT61" s="113">
        <v>20.967099999999999</v>
      </c>
      <c r="BU61" s="113">
        <v>20.2395</v>
      </c>
      <c r="BV61" s="113">
        <v>19.5261</v>
      </c>
      <c r="BW61" s="113">
        <v>18.826599999999999</v>
      </c>
      <c r="BX61" s="113">
        <v>18.139500000000002</v>
      </c>
      <c r="BY61" s="113">
        <v>17.463999999999999</v>
      </c>
      <c r="BZ61" s="113">
        <v>16.799499999999998</v>
      </c>
      <c r="CA61" s="113">
        <v>16.145900000000001</v>
      </c>
      <c r="CB61" s="113">
        <v>15.5053</v>
      </c>
      <c r="CC61" s="113">
        <v>14.880699999999999</v>
      </c>
      <c r="CD61" s="113">
        <v>14.274900000000001</v>
      </c>
      <c r="CE61" s="113">
        <v>13.6904</v>
      </c>
      <c r="CF61" s="113">
        <v>13.128500000000001</v>
      </c>
      <c r="CG61" s="113">
        <v>12.589499999999999</v>
      </c>
      <c r="CH61" s="113">
        <v>12.074</v>
      </c>
      <c r="CI61" s="113">
        <v>11.579599999999999</v>
      </c>
      <c r="CJ61" s="113">
        <v>11.105600000000001</v>
      </c>
      <c r="CK61" s="113">
        <v>10.651</v>
      </c>
      <c r="CL61" s="113">
        <v>10.215400000000001</v>
      </c>
      <c r="CM61" s="113">
        <v>9.798</v>
      </c>
      <c r="CN61" s="113">
        <v>9.3971999999999998</v>
      </c>
      <c r="CO61" s="113">
        <v>9.0113000000000003</v>
      </c>
      <c r="CP61" s="113">
        <v>8.6389999999999993</v>
      </c>
      <c r="CQ61" s="113">
        <v>8.2786000000000008</v>
      </c>
      <c r="CR61" s="113">
        <v>7.9314999999999998</v>
      </c>
      <c r="CS61" s="113">
        <v>7.5979999999999999</v>
      </c>
      <c r="CT61" s="113">
        <v>7.2789000000000001</v>
      </c>
      <c r="CU61" s="113">
        <v>6.9760999999999997</v>
      </c>
      <c r="CV61" s="113">
        <v>6.6902999999999997</v>
      </c>
      <c r="CW61" s="113">
        <v>6.4204999999999997</v>
      </c>
      <c r="CX61" s="113">
        <v>6.1642999999999999</v>
      </c>
      <c r="CY61" s="113">
        <v>5.9191000000000003</v>
      </c>
      <c r="CZ61" s="113">
        <v>5.6814999999999998</v>
      </c>
      <c r="DA61" s="113">
        <v>5.4484000000000004</v>
      </c>
      <c r="DB61" s="113">
        <v>5.2191000000000001</v>
      </c>
      <c r="DC61" s="113">
        <v>4.9954000000000001</v>
      </c>
      <c r="DD61" s="113">
        <v>4.7872000000000003</v>
      </c>
      <c r="DE61" s="113">
        <v>4.5906000000000002</v>
      </c>
      <c r="DF61" s="113">
        <v>4.4028999999999998</v>
      </c>
      <c r="DG61" s="113">
        <v>4.2222</v>
      </c>
      <c r="DH61" s="113">
        <v>4.0509000000000004</v>
      </c>
    </row>
    <row r="62" spans="1:112" x14ac:dyDescent="0.75">
      <c r="A62" s="111">
        <v>8761</v>
      </c>
      <c r="B62" s="111" t="s">
        <v>217</v>
      </c>
      <c r="C62" s="129" t="s">
        <v>163</v>
      </c>
      <c r="D62" s="71" t="s">
        <v>218</v>
      </c>
      <c r="E62" s="71">
        <v>764</v>
      </c>
      <c r="F62" s="71" t="s">
        <v>219</v>
      </c>
      <c r="G62" s="71" t="s">
        <v>220</v>
      </c>
      <c r="H62" s="71">
        <v>764</v>
      </c>
      <c r="I62" s="112" t="s">
        <v>221</v>
      </c>
      <c r="J62" s="71">
        <v>920</v>
      </c>
      <c r="K62" s="71">
        <v>1994</v>
      </c>
      <c r="L62" s="113">
        <v>71.226500000000001</v>
      </c>
      <c r="M62" s="113">
        <v>72.025000000000006</v>
      </c>
      <c r="N62" s="113">
        <v>71.155699999999996</v>
      </c>
      <c r="O62" s="113">
        <v>70.259</v>
      </c>
      <c r="P62" s="113">
        <v>69.341999999999999</v>
      </c>
      <c r="Q62" s="113">
        <v>68.409800000000004</v>
      </c>
      <c r="R62" s="113">
        <v>67.468900000000005</v>
      </c>
      <c r="S62" s="113">
        <v>66.524299999999997</v>
      </c>
      <c r="T62" s="113">
        <v>65.5792</v>
      </c>
      <c r="U62" s="113">
        <v>64.634299999999996</v>
      </c>
      <c r="V62" s="113">
        <v>63.688499999999998</v>
      </c>
      <c r="W62" s="113">
        <v>62.738500000000002</v>
      </c>
      <c r="X62" s="113">
        <v>61.786700000000003</v>
      </c>
      <c r="Y62" s="113">
        <v>60.835700000000003</v>
      </c>
      <c r="Z62" s="113">
        <v>59.887999999999998</v>
      </c>
      <c r="AA62" s="113">
        <v>58.946199999999997</v>
      </c>
      <c r="AB62" s="113">
        <v>58.012599999999999</v>
      </c>
      <c r="AC62" s="113">
        <v>57.0899</v>
      </c>
      <c r="AD62" s="113">
        <v>56.179699999999997</v>
      </c>
      <c r="AE62" s="113">
        <v>55.281599999999997</v>
      </c>
      <c r="AF62" s="113">
        <v>54.3919</v>
      </c>
      <c r="AG62" s="113">
        <v>53.507399999999997</v>
      </c>
      <c r="AH62" s="113">
        <v>52.625900000000001</v>
      </c>
      <c r="AI62" s="113">
        <v>51.745899999999999</v>
      </c>
      <c r="AJ62" s="113">
        <v>50.867899999999999</v>
      </c>
      <c r="AK62" s="113">
        <v>49.991700000000002</v>
      </c>
      <c r="AL62" s="113">
        <v>49.1188</v>
      </c>
      <c r="AM62" s="113">
        <v>48.2502</v>
      </c>
      <c r="AN62" s="113">
        <v>47.385899999999999</v>
      </c>
      <c r="AO62" s="113">
        <v>46.525300000000001</v>
      </c>
      <c r="AP62" s="113">
        <v>45.667900000000003</v>
      </c>
      <c r="AQ62" s="113">
        <v>44.811900000000001</v>
      </c>
      <c r="AR62" s="113">
        <v>43.956499999999998</v>
      </c>
      <c r="AS62" s="113">
        <v>43.101900000000001</v>
      </c>
      <c r="AT62" s="113">
        <v>42.248199999999997</v>
      </c>
      <c r="AU62" s="113">
        <v>41.393799999999999</v>
      </c>
      <c r="AV62" s="113">
        <v>40.5396</v>
      </c>
      <c r="AW62" s="113">
        <v>39.687399999999997</v>
      </c>
      <c r="AX62" s="113">
        <v>38.836799999999997</v>
      </c>
      <c r="AY62" s="113">
        <v>37.9878</v>
      </c>
      <c r="AZ62" s="113">
        <v>37.141100000000002</v>
      </c>
      <c r="BA62" s="113">
        <v>36.296700000000001</v>
      </c>
      <c r="BB62" s="113">
        <v>35.454300000000003</v>
      </c>
      <c r="BC62" s="113">
        <v>34.613999999999997</v>
      </c>
      <c r="BD62" s="113">
        <v>33.775599999999997</v>
      </c>
      <c r="BE62" s="113">
        <v>32.939500000000002</v>
      </c>
      <c r="BF62" s="113">
        <v>32.107399999999998</v>
      </c>
      <c r="BG62" s="113">
        <v>31.2742</v>
      </c>
      <c r="BH62" s="113">
        <v>30.4422</v>
      </c>
      <c r="BI62" s="113">
        <v>29.614000000000001</v>
      </c>
      <c r="BJ62" s="113">
        <v>28.792000000000002</v>
      </c>
      <c r="BK62" s="113">
        <v>27.9773</v>
      </c>
      <c r="BL62" s="113">
        <v>27.170100000000001</v>
      </c>
      <c r="BM62" s="113">
        <v>26.3704</v>
      </c>
      <c r="BN62" s="113">
        <v>25.577500000000001</v>
      </c>
      <c r="BO62" s="113">
        <v>24.790700000000001</v>
      </c>
      <c r="BP62" s="113">
        <v>24.010400000000001</v>
      </c>
      <c r="BQ62" s="113">
        <v>23.237200000000001</v>
      </c>
      <c r="BR62" s="113">
        <v>22.472000000000001</v>
      </c>
      <c r="BS62" s="113">
        <v>21.716699999999999</v>
      </c>
      <c r="BT62" s="113">
        <v>20.973600000000001</v>
      </c>
      <c r="BU62" s="113">
        <v>20.244299999999999</v>
      </c>
      <c r="BV62" s="113">
        <v>19.529399999999999</v>
      </c>
      <c r="BW62" s="113">
        <v>18.828499999999998</v>
      </c>
      <c r="BX62" s="113">
        <v>18.1403</v>
      </c>
      <c r="BY62" s="113">
        <v>17.463699999999999</v>
      </c>
      <c r="BZ62" s="113">
        <v>16.798100000000002</v>
      </c>
      <c r="CA62" s="113">
        <v>16.142700000000001</v>
      </c>
      <c r="CB62" s="113">
        <v>15.499499999999999</v>
      </c>
      <c r="CC62" s="113">
        <v>14.871700000000001</v>
      </c>
      <c r="CD62" s="113">
        <v>14.2623</v>
      </c>
      <c r="CE62" s="113">
        <v>13.6737</v>
      </c>
      <c r="CF62" s="113">
        <v>13.1074</v>
      </c>
      <c r="CG62" s="113">
        <v>12.5634</v>
      </c>
      <c r="CH62" s="113">
        <v>12.041600000000001</v>
      </c>
      <c r="CI62" s="113">
        <v>11.5418</v>
      </c>
      <c r="CJ62" s="113">
        <v>11.0623</v>
      </c>
      <c r="CK62" s="113">
        <v>10.6028</v>
      </c>
      <c r="CL62" s="113">
        <v>10.1625</v>
      </c>
      <c r="CM62" s="113">
        <v>9.7408999999999999</v>
      </c>
      <c r="CN62" s="113">
        <v>9.3375000000000004</v>
      </c>
      <c r="CO62" s="113">
        <v>8.9506999999999994</v>
      </c>
      <c r="CP62" s="113">
        <v>8.5785999999999998</v>
      </c>
      <c r="CQ62" s="113">
        <v>8.2194000000000003</v>
      </c>
      <c r="CR62" s="113">
        <v>7.8719000000000001</v>
      </c>
      <c r="CS62" s="113">
        <v>7.5377999999999998</v>
      </c>
      <c r="CT62" s="113">
        <v>7.2179000000000002</v>
      </c>
      <c r="CU62" s="113">
        <v>6.9128999999999996</v>
      </c>
      <c r="CV62" s="113">
        <v>6.6242999999999999</v>
      </c>
      <c r="CW62" s="113">
        <v>6.3522999999999996</v>
      </c>
      <c r="CX62" s="113">
        <v>6.0952000000000002</v>
      </c>
      <c r="CY62" s="113">
        <v>5.8505000000000003</v>
      </c>
      <c r="CZ62" s="113">
        <v>5.6151999999999997</v>
      </c>
      <c r="DA62" s="113">
        <v>5.3856999999999999</v>
      </c>
      <c r="DB62" s="113">
        <v>5.1593999999999998</v>
      </c>
      <c r="DC62" s="113">
        <v>4.9359000000000002</v>
      </c>
      <c r="DD62" s="113">
        <v>4.7271999999999998</v>
      </c>
      <c r="DE62" s="113">
        <v>4.5284000000000004</v>
      </c>
      <c r="DF62" s="113">
        <v>4.3422000000000001</v>
      </c>
      <c r="DG62" s="113">
        <v>4.1643999999999997</v>
      </c>
      <c r="DH62" s="113">
        <v>3.9921000000000002</v>
      </c>
    </row>
    <row r="63" spans="1:112" x14ac:dyDescent="0.75">
      <c r="A63" s="111">
        <v>8762</v>
      </c>
      <c r="B63" s="111" t="s">
        <v>217</v>
      </c>
      <c r="C63" s="129" t="s">
        <v>163</v>
      </c>
      <c r="D63" s="71" t="s">
        <v>218</v>
      </c>
      <c r="E63" s="71">
        <v>764</v>
      </c>
      <c r="F63" s="71" t="s">
        <v>219</v>
      </c>
      <c r="G63" s="71" t="s">
        <v>220</v>
      </c>
      <c r="H63" s="71">
        <v>764</v>
      </c>
      <c r="I63" s="112" t="s">
        <v>221</v>
      </c>
      <c r="J63" s="71">
        <v>920</v>
      </c>
      <c r="K63" s="71">
        <v>1995</v>
      </c>
      <c r="L63" s="113">
        <v>70.947500000000005</v>
      </c>
      <c r="M63" s="113">
        <v>71.652900000000002</v>
      </c>
      <c r="N63" s="113">
        <v>70.775700000000001</v>
      </c>
      <c r="O63" s="113">
        <v>69.872200000000007</v>
      </c>
      <c r="P63" s="113">
        <v>68.9495</v>
      </c>
      <c r="Q63" s="113">
        <v>68.012699999999995</v>
      </c>
      <c r="R63" s="113">
        <v>67.068399999999997</v>
      </c>
      <c r="S63" s="113">
        <v>66.121799999999993</v>
      </c>
      <c r="T63" s="113">
        <v>65.175700000000006</v>
      </c>
      <c r="U63" s="113">
        <v>64.230800000000002</v>
      </c>
      <c r="V63" s="113">
        <v>63.285400000000003</v>
      </c>
      <c r="W63" s="113">
        <v>62.335900000000002</v>
      </c>
      <c r="X63" s="113">
        <v>61.384700000000002</v>
      </c>
      <c r="Y63" s="113">
        <v>60.433900000000001</v>
      </c>
      <c r="Z63" s="113">
        <v>59.4861</v>
      </c>
      <c r="AA63" s="113">
        <v>58.544199999999996</v>
      </c>
      <c r="AB63" s="113">
        <v>57.6111</v>
      </c>
      <c r="AC63" s="113">
        <v>56.688400000000001</v>
      </c>
      <c r="AD63" s="113">
        <v>55.777700000000003</v>
      </c>
      <c r="AE63" s="113">
        <v>54.878900000000002</v>
      </c>
      <c r="AF63" s="113">
        <v>53.9895</v>
      </c>
      <c r="AG63" s="113">
        <v>53.105699999999999</v>
      </c>
      <c r="AH63" s="113">
        <v>52.224800000000002</v>
      </c>
      <c r="AI63" s="113">
        <v>51.345799999999997</v>
      </c>
      <c r="AJ63" s="113">
        <v>50.468800000000002</v>
      </c>
      <c r="AK63" s="113">
        <v>49.5946</v>
      </c>
      <c r="AL63" s="113">
        <v>48.723399999999998</v>
      </c>
      <c r="AM63" s="113">
        <v>47.856900000000003</v>
      </c>
      <c r="AN63" s="113">
        <v>46.995199999999997</v>
      </c>
      <c r="AO63" s="113">
        <v>46.137599999999999</v>
      </c>
      <c r="AP63" s="113">
        <v>45.282699999999998</v>
      </c>
      <c r="AQ63" s="113">
        <v>44.430100000000003</v>
      </c>
      <c r="AR63" s="113">
        <v>43.578400000000002</v>
      </c>
      <c r="AS63" s="113">
        <v>42.726999999999997</v>
      </c>
      <c r="AT63" s="113">
        <v>41.876600000000003</v>
      </c>
      <c r="AU63" s="113">
        <v>41.027500000000003</v>
      </c>
      <c r="AV63" s="113">
        <v>40.178199999999997</v>
      </c>
      <c r="AW63" s="113">
        <v>39.329700000000003</v>
      </c>
      <c r="AX63" s="113">
        <v>38.483800000000002</v>
      </c>
      <c r="AY63" s="113">
        <v>37.639600000000002</v>
      </c>
      <c r="AZ63" s="113">
        <v>36.796999999999997</v>
      </c>
      <c r="BA63" s="113">
        <v>35.956699999999998</v>
      </c>
      <c r="BB63" s="113">
        <v>35.1188</v>
      </c>
      <c r="BC63" s="113">
        <v>34.282800000000002</v>
      </c>
      <c r="BD63" s="113">
        <v>33.448900000000002</v>
      </c>
      <c r="BE63" s="113">
        <v>32.617199999999997</v>
      </c>
      <c r="BF63" s="113">
        <v>31.7882</v>
      </c>
      <c r="BG63" s="113">
        <v>30.964200000000002</v>
      </c>
      <c r="BH63" s="113">
        <v>30.139900000000001</v>
      </c>
      <c r="BI63" s="113">
        <v>29.317299999999999</v>
      </c>
      <c r="BJ63" s="113">
        <v>28.499199999999998</v>
      </c>
      <c r="BK63" s="113">
        <v>27.687799999999999</v>
      </c>
      <c r="BL63" s="113">
        <v>26.883800000000001</v>
      </c>
      <c r="BM63" s="113">
        <v>26.0869</v>
      </c>
      <c r="BN63" s="113">
        <v>25.296800000000001</v>
      </c>
      <c r="BO63" s="113">
        <v>24.513100000000001</v>
      </c>
      <c r="BP63" s="113">
        <v>23.735700000000001</v>
      </c>
      <c r="BQ63" s="113">
        <v>22.965599999999998</v>
      </c>
      <c r="BR63" s="113">
        <v>22.2041</v>
      </c>
      <c r="BS63" s="113">
        <v>21.452400000000001</v>
      </c>
      <c r="BT63" s="113">
        <v>20.7121</v>
      </c>
      <c r="BU63" s="113">
        <v>19.985600000000002</v>
      </c>
      <c r="BV63" s="113">
        <v>19.273800000000001</v>
      </c>
      <c r="BW63" s="113">
        <v>18.5761</v>
      </c>
      <c r="BX63" s="113">
        <v>17.8916</v>
      </c>
      <c r="BY63" s="113">
        <v>17.219100000000001</v>
      </c>
      <c r="BZ63" s="113">
        <v>16.557600000000001</v>
      </c>
      <c r="CA63" s="113">
        <v>15.9063</v>
      </c>
      <c r="CB63" s="113">
        <v>15.266500000000001</v>
      </c>
      <c r="CC63" s="113">
        <v>14.641400000000001</v>
      </c>
      <c r="CD63" s="113">
        <v>14.0341</v>
      </c>
      <c r="CE63" s="113">
        <v>13.4473</v>
      </c>
      <c r="CF63" s="113">
        <v>12.8826</v>
      </c>
      <c r="CG63" s="113">
        <v>12.34</v>
      </c>
      <c r="CH63" s="113">
        <v>11.818899999999999</v>
      </c>
      <c r="CI63" s="113">
        <v>11.318099999999999</v>
      </c>
      <c r="CJ63" s="113">
        <v>10.8385</v>
      </c>
      <c r="CK63" s="113">
        <v>10.3788</v>
      </c>
      <c r="CL63" s="113">
        <v>9.9393999999999991</v>
      </c>
      <c r="CM63" s="113">
        <v>9.5190000000000001</v>
      </c>
      <c r="CN63" s="113">
        <v>9.1171000000000006</v>
      </c>
      <c r="CO63" s="113">
        <v>8.7337000000000007</v>
      </c>
      <c r="CP63" s="113">
        <v>8.3670000000000009</v>
      </c>
      <c r="CQ63" s="113">
        <v>8.0145</v>
      </c>
      <c r="CR63" s="113">
        <v>7.6741999999999999</v>
      </c>
      <c r="CS63" s="113">
        <v>7.3452000000000002</v>
      </c>
      <c r="CT63" s="113">
        <v>7.0301</v>
      </c>
      <c r="CU63" s="113">
        <v>6.73</v>
      </c>
      <c r="CV63" s="113">
        <v>6.4451000000000001</v>
      </c>
      <c r="CW63" s="113">
        <v>6.1763000000000003</v>
      </c>
      <c r="CX63" s="113">
        <v>5.9234</v>
      </c>
      <c r="CY63" s="113">
        <v>5.6843000000000004</v>
      </c>
      <c r="CZ63" s="113">
        <v>5.4558</v>
      </c>
      <c r="DA63" s="113">
        <v>5.2347000000000001</v>
      </c>
      <c r="DB63" s="113">
        <v>5.0175000000000001</v>
      </c>
      <c r="DC63" s="113">
        <v>4.8019999999999996</v>
      </c>
      <c r="DD63" s="113">
        <v>4.5986000000000002</v>
      </c>
      <c r="DE63" s="113">
        <v>4.4032</v>
      </c>
      <c r="DF63" s="113">
        <v>4.2178000000000004</v>
      </c>
      <c r="DG63" s="113">
        <v>4.0473999999999997</v>
      </c>
      <c r="DH63" s="113">
        <v>3.8841000000000001</v>
      </c>
    </row>
    <row r="64" spans="1:112" x14ac:dyDescent="0.75">
      <c r="A64" s="111">
        <v>8763</v>
      </c>
      <c r="B64" s="111" t="s">
        <v>217</v>
      </c>
      <c r="C64" s="129" t="s">
        <v>163</v>
      </c>
      <c r="D64" s="71" t="s">
        <v>218</v>
      </c>
      <c r="E64" s="71">
        <v>764</v>
      </c>
      <c r="F64" s="71" t="s">
        <v>219</v>
      </c>
      <c r="G64" s="71" t="s">
        <v>220</v>
      </c>
      <c r="H64" s="71">
        <v>764</v>
      </c>
      <c r="I64" s="112" t="s">
        <v>221</v>
      </c>
      <c r="J64" s="71">
        <v>920</v>
      </c>
      <c r="K64" s="71">
        <v>1996</v>
      </c>
      <c r="L64" s="113">
        <v>71.652500000000003</v>
      </c>
      <c r="M64" s="113">
        <v>72.288899999999998</v>
      </c>
      <c r="N64" s="113">
        <v>71.402500000000003</v>
      </c>
      <c r="O64" s="113">
        <v>70.493700000000004</v>
      </c>
      <c r="P64" s="113">
        <v>69.566800000000001</v>
      </c>
      <c r="Q64" s="113">
        <v>68.626300000000001</v>
      </c>
      <c r="R64" s="113">
        <v>67.679000000000002</v>
      </c>
      <c r="S64" s="113">
        <v>66.729699999999994</v>
      </c>
      <c r="T64" s="113">
        <v>65.781199999999998</v>
      </c>
      <c r="U64" s="113">
        <v>64.8339</v>
      </c>
      <c r="V64" s="113">
        <v>63.886200000000002</v>
      </c>
      <c r="W64" s="113">
        <v>62.934399999999997</v>
      </c>
      <c r="X64" s="113">
        <v>61.980899999999998</v>
      </c>
      <c r="Y64" s="113">
        <v>61.027900000000002</v>
      </c>
      <c r="Z64" s="113">
        <v>60.077599999999997</v>
      </c>
      <c r="AA64" s="113">
        <v>59.132599999999996</v>
      </c>
      <c r="AB64" s="113">
        <v>58.195599999999999</v>
      </c>
      <c r="AC64" s="113">
        <v>57.269300000000001</v>
      </c>
      <c r="AD64" s="113">
        <v>56.353900000000003</v>
      </c>
      <c r="AE64" s="113">
        <v>55.449100000000001</v>
      </c>
      <c r="AF64" s="113">
        <v>54.552999999999997</v>
      </c>
      <c r="AG64" s="113">
        <v>53.663200000000003</v>
      </c>
      <c r="AH64" s="113">
        <v>52.776600000000002</v>
      </c>
      <c r="AI64" s="113">
        <v>51.8919</v>
      </c>
      <c r="AJ64" s="113">
        <v>51.009300000000003</v>
      </c>
      <c r="AK64" s="113">
        <v>50.1295</v>
      </c>
      <c r="AL64" s="113">
        <v>49.253599999999999</v>
      </c>
      <c r="AM64" s="113">
        <v>48.381700000000002</v>
      </c>
      <c r="AN64" s="113">
        <v>47.514800000000001</v>
      </c>
      <c r="AO64" s="113">
        <v>46.6524</v>
      </c>
      <c r="AP64" s="113">
        <v>45.792900000000003</v>
      </c>
      <c r="AQ64" s="113">
        <v>44.934899999999999</v>
      </c>
      <c r="AR64" s="113">
        <v>44.078600000000002</v>
      </c>
      <c r="AS64" s="113">
        <v>43.223100000000002</v>
      </c>
      <c r="AT64" s="113">
        <v>42.368099999999998</v>
      </c>
      <c r="AU64" s="113">
        <v>41.514499999999998</v>
      </c>
      <c r="AV64" s="113">
        <v>40.662599999999998</v>
      </c>
      <c r="AW64" s="113">
        <v>39.811</v>
      </c>
      <c r="AX64" s="113">
        <v>38.960700000000003</v>
      </c>
      <c r="AY64" s="113">
        <v>38.113199999999999</v>
      </c>
      <c r="AZ64" s="113">
        <v>37.267499999999998</v>
      </c>
      <c r="BA64" s="113">
        <v>36.423299999999998</v>
      </c>
      <c r="BB64" s="113">
        <v>35.581299999999999</v>
      </c>
      <c r="BC64" s="113">
        <v>34.741599999999998</v>
      </c>
      <c r="BD64" s="113">
        <v>33.9039</v>
      </c>
      <c r="BE64" s="113">
        <v>33.068399999999997</v>
      </c>
      <c r="BF64" s="113">
        <v>32.235599999999998</v>
      </c>
      <c r="BG64" s="113">
        <v>31.406300000000002</v>
      </c>
      <c r="BH64" s="113">
        <v>30.583100000000002</v>
      </c>
      <c r="BI64" s="113">
        <v>29.760400000000001</v>
      </c>
      <c r="BJ64" s="113">
        <v>28.940200000000001</v>
      </c>
      <c r="BK64" s="113">
        <v>28.124600000000001</v>
      </c>
      <c r="BL64" s="113">
        <v>27.3155</v>
      </c>
      <c r="BM64" s="113">
        <v>26.513200000000001</v>
      </c>
      <c r="BN64" s="113">
        <v>25.717199999999998</v>
      </c>
      <c r="BO64" s="113">
        <v>24.927299999999999</v>
      </c>
      <c r="BP64" s="113">
        <v>24.143799999999999</v>
      </c>
      <c r="BQ64" s="113">
        <v>23.3673</v>
      </c>
      <c r="BR64" s="113">
        <v>22.599499999999999</v>
      </c>
      <c r="BS64" s="113">
        <v>21.841899999999999</v>
      </c>
      <c r="BT64" s="113">
        <v>21.095500000000001</v>
      </c>
      <c r="BU64" s="113">
        <v>20.361799999999999</v>
      </c>
      <c r="BV64" s="113">
        <v>19.642299999999999</v>
      </c>
      <c r="BW64" s="113">
        <v>18.937100000000001</v>
      </c>
      <c r="BX64" s="113">
        <v>18.245000000000001</v>
      </c>
      <c r="BY64" s="113">
        <v>17.565000000000001</v>
      </c>
      <c r="BZ64" s="113">
        <v>16.8964</v>
      </c>
      <c r="CA64" s="113">
        <v>16.2379</v>
      </c>
      <c r="CB64" s="113">
        <v>15.5908</v>
      </c>
      <c r="CC64" s="113">
        <v>14.9573</v>
      </c>
      <c r="CD64" s="113">
        <v>14.3406</v>
      </c>
      <c r="CE64" s="113">
        <v>13.7437</v>
      </c>
      <c r="CF64" s="113">
        <v>13.1683</v>
      </c>
      <c r="CG64" s="113">
        <v>12.614800000000001</v>
      </c>
      <c r="CH64" s="113">
        <v>12.0825</v>
      </c>
      <c r="CI64" s="113">
        <v>11.569800000000001</v>
      </c>
      <c r="CJ64" s="113">
        <v>11.0762</v>
      </c>
      <c r="CK64" s="113">
        <v>10.603300000000001</v>
      </c>
      <c r="CL64" s="113">
        <v>10.150399999999999</v>
      </c>
      <c r="CM64" s="113">
        <v>9.718</v>
      </c>
      <c r="CN64" s="113">
        <v>9.3043999999999993</v>
      </c>
      <c r="CO64" s="113">
        <v>8.9088999999999992</v>
      </c>
      <c r="CP64" s="113">
        <v>8.5318000000000005</v>
      </c>
      <c r="CQ64" s="113">
        <v>8.1712000000000007</v>
      </c>
      <c r="CR64" s="113">
        <v>7.8242000000000003</v>
      </c>
      <c r="CS64" s="113">
        <v>7.4886999999999997</v>
      </c>
      <c r="CT64" s="113">
        <v>7.1642999999999999</v>
      </c>
      <c r="CU64" s="113">
        <v>6.8550000000000004</v>
      </c>
      <c r="CV64" s="113">
        <v>6.5617999999999999</v>
      </c>
      <c r="CW64" s="113">
        <v>6.2842000000000002</v>
      </c>
      <c r="CX64" s="113">
        <v>6.0227000000000004</v>
      </c>
      <c r="CY64" s="113">
        <v>5.7766000000000002</v>
      </c>
      <c r="CZ64" s="113">
        <v>5.5431999999999997</v>
      </c>
      <c r="DA64" s="113">
        <v>5.3189000000000002</v>
      </c>
      <c r="DB64" s="113">
        <v>5.1005000000000003</v>
      </c>
      <c r="DC64" s="113">
        <v>4.8849</v>
      </c>
      <c r="DD64" s="113">
        <v>4.6787999999999998</v>
      </c>
      <c r="DE64" s="113">
        <v>4.4794</v>
      </c>
      <c r="DF64" s="113">
        <v>4.2876000000000003</v>
      </c>
      <c r="DG64" s="113">
        <v>4.1063000000000001</v>
      </c>
      <c r="DH64" s="113">
        <v>3.9430999999999998</v>
      </c>
    </row>
    <row r="65" spans="1:112" x14ac:dyDescent="0.75">
      <c r="A65" s="111">
        <v>8764</v>
      </c>
      <c r="B65" s="111" t="s">
        <v>217</v>
      </c>
      <c r="C65" s="129" t="s">
        <v>163</v>
      </c>
      <c r="D65" s="71" t="s">
        <v>218</v>
      </c>
      <c r="E65" s="71">
        <v>764</v>
      </c>
      <c r="F65" s="71" t="s">
        <v>219</v>
      </c>
      <c r="G65" s="71" t="s">
        <v>220</v>
      </c>
      <c r="H65" s="71">
        <v>764</v>
      </c>
      <c r="I65" s="112" t="s">
        <v>221</v>
      </c>
      <c r="J65" s="71">
        <v>920</v>
      </c>
      <c r="K65" s="71">
        <v>1997</v>
      </c>
      <c r="L65" s="113">
        <v>72.500500000000002</v>
      </c>
      <c r="M65" s="113">
        <v>73.075599999999994</v>
      </c>
      <c r="N65" s="113">
        <v>72.184600000000003</v>
      </c>
      <c r="O65" s="113">
        <v>71.2697</v>
      </c>
      <c r="P65" s="113">
        <v>70.339200000000005</v>
      </c>
      <c r="Q65" s="113">
        <v>69.395799999999994</v>
      </c>
      <c r="R65" s="113">
        <v>68.4452</v>
      </c>
      <c r="S65" s="113">
        <v>67.492500000000007</v>
      </c>
      <c r="T65" s="113">
        <v>66.540400000000005</v>
      </c>
      <c r="U65" s="113">
        <v>65.589399999999998</v>
      </c>
      <c r="V65" s="113">
        <v>64.638300000000001</v>
      </c>
      <c r="W65" s="113">
        <v>63.6843</v>
      </c>
      <c r="X65" s="113">
        <v>62.728400000000001</v>
      </c>
      <c r="Y65" s="113">
        <v>61.773000000000003</v>
      </c>
      <c r="Z65" s="113">
        <v>60.8202</v>
      </c>
      <c r="AA65" s="113">
        <v>59.872100000000003</v>
      </c>
      <c r="AB65" s="113">
        <v>58.9313</v>
      </c>
      <c r="AC65" s="113">
        <v>58.0002</v>
      </c>
      <c r="AD65" s="113">
        <v>57.079900000000002</v>
      </c>
      <c r="AE65" s="113">
        <v>56.1691</v>
      </c>
      <c r="AF65" s="113">
        <v>55.265799999999999</v>
      </c>
      <c r="AG65" s="113">
        <v>54.368099999999998</v>
      </c>
      <c r="AH65" s="113">
        <v>53.474400000000003</v>
      </c>
      <c r="AI65" s="113">
        <v>52.582900000000002</v>
      </c>
      <c r="AJ65" s="113">
        <v>51.693399999999997</v>
      </c>
      <c r="AK65" s="113">
        <v>50.806699999999999</v>
      </c>
      <c r="AL65" s="113">
        <v>49.923900000000003</v>
      </c>
      <c r="AM65" s="113">
        <v>49.045900000000003</v>
      </c>
      <c r="AN65" s="113">
        <v>48.171999999999997</v>
      </c>
      <c r="AO65" s="113">
        <v>47.302599999999998</v>
      </c>
      <c r="AP65" s="113">
        <v>46.436799999999998</v>
      </c>
      <c r="AQ65" s="113">
        <v>45.572699999999998</v>
      </c>
      <c r="AR65" s="113">
        <v>44.709400000000002</v>
      </c>
      <c r="AS65" s="113">
        <v>43.8476</v>
      </c>
      <c r="AT65" s="113">
        <v>42.986899999999999</v>
      </c>
      <c r="AU65" s="113">
        <v>42.127099999999999</v>
      </c>
      <c r="AV65" s="113">
        <v>41.269100000000002</v>
      </c>
      <c r="AW65" s="113">
        <v>40.413200000000003</v>
      </c>
      <c r="AX65" s="113">
        <v>39.558</v>
      </c>
      <c r="AY65" s="113">
        <v>38.7044</v>
      </c>
      <c r="AZ65" s="113">
        <v>37.8538</v>
      </c>
      <c r="BA65" s="113">
        <v>37.004899999999999</v>
      </c>
      <c r="BB65" s="113">
        <v>36.157400000000003</v>
      </c>
      <c r="BC65" s="113">
        <v>35.311900000000001</v>
      </c>
      <c r="BD65" s="113">
        <v>34.468899999999998</v>
      </c>
      <c r="BE65" s="113">
        <v>33.627899999999997</v>
      </c>
      <c r="BF65" s="113">
        <v>32.789700000000003</v>
      </c>
      <c r="BG65" s="113">
        <v>31.954799999999999</v>
      </c>
      <c r="BH65" s="113">
        <v>31.124600000000001</v>
      </c>
      <c r="BI65" s="113">
        <v>30.301500000000001</v>
      </c>
      <c r="BJ65" s="113">
        <v>29.479600000000001</v>
      </c>
      <c r="BK65" s="113">
        <v>28.660299999999999</v>
      </c>
      <c r="BL65" s="113">
        <v>27.845500000000001</v>
      </c>
      <c r="BM65" s="113">
        <v>27.0365</v>
      </c>
      <c r="BN65" s="113">
        <v>26.233499999999999</v>
      </c>
      <c r="BO65" s="113">
        <v>25.4361</v>
      </c>
      <c r="BP65" s="113">
        <v>24.6449</v>
      </c>
      <c r="BQ65" s="113">
        <v>23.860600000000002</v>
      </c>
      <c r="BR65" s="113">
        <v>23.084599999999998</v>
      </c>
      <c r="BS65" s="113">
        <v>22.3187</v>
      </c>
      <c r="BT65" s="113">
        <v>21.564800000000002</v>
      </c>
      <c r="BU65" s="113">
        <v>20.8231</v>
      </c>
      <c r="BV65" s="113">
        <v>20.0945</v>
      </c>
      <c r="BW65" s="113">
        <v>19.3796</v>
      </c>
      <c r="BX65" s="113">
        <v>18.678000000000001</v>
      </c>
      <c r="BY65" s="113">
        <v>17.988399999999999</v>
      </c>
      <c r="BZ65" s="113">
        <v>17.310500000000001</v>
      </c>
      <c r="CA65" s="113">
        <v>16.643000000000001</v>
      </c>
      <c r="CB65" s="113">
        <v>15.986800000000001</v>
      </c>
      <c r="CC65" s="113">
        <v>15.343999999999999</v>
      </c>
      <c r="CD65" s="113">
        <v>14.716699999999999</v>
      </c>
      <c r="CE65" s="113">
        <v>14.107900000000001</v>
      </c>
      <c r="CF65" s="113">
        <v>13.52</v>
      </c>
      <c r="CG65" s="113">
        <v>12.9534</v>
      </c>
      <c r="CH65" s="113">
        <v>12.4079</v>
      </c>
      <c r="CI65" s="113">
        <v>11.882</v>
      </c>
      <c r="CJ65" s="113">
        <v>11.374700000000001</v>
      </c>
      <c r="CK65" s="113">
        <v>10.885999999999999</v>
      </c>
      <c r="CL65" s="113">
        <v>10.4176</v>
      </c>
      <c r="CM65" s="113">
        <v>9.9693000000000005</v>
      </c>
      <c r="CN65" s="113">
        <v>9.5416000000000007</v>
      </c>
      <c r="CO65" s="113">
        <v>9.1324000000000005</v>
      </c>
      <c r="CP65" s="113">
        <v>8.7406000000000006</v>
      </c>
      <c r="CQ65" s="113">
        <v>8.3665000000000003</v>
      </c>
      <c r="CR65" s="113">
        <v>8.0086999999999993</v>
      </c>
      <c r="CS65" s="113">
        <v>7.6638999999999999</v>
      </c>
      <c r="CT65" s="113">
        <v>7.3301999999999996</v>
      </c>
      <c r="CU65" s="113">
        <v>7.008</v>
      </c>
      <c r="CV65" s="113">
        <v>6.7018000000000004</v>
      </c>
      <c r="CW65" s="113">
        <v>6.4127999999999998</v>
      </c>
      <c r="CX65" s="113">
        <v>6.1401000000000003</v>
      </c>
      <c r="CY65" s="113">
        <v>5.8837000000000002</v>
      </c>
      <c r="CZ65" s="113">
        <v>5.6425999999999998</v>
      </c>
      <c r="DA65" s="113">
        <v>5.4132999999999996</v>
      </c>
      <c r="DB65" s="113">
        <v>5.1924000000000001</v>
      </c>
      <c r="DC65" s="113">
        <v>4.9770000000000003</v>
      </c>
      <c r="DD65" s="113">
        <v>4.7689000000000004</v>
      </c>
      <c r="DE65" s="113">
        <v>4.5667</v>
      </c>
      <c r="DF65" s="113">
        <v>4.3700999999999999</v>
      </c>
      <c r="DG65" s="113">
        <v>4.1805000000000003</v>
      </c>
      <c r="DH65" s="113">
        <v>4.0022000000000002</v>
      </c>
    </row>
    <row r="66" spans="1:112" x14ac:dyDescent="0.75">
      <c r="A66" s="111">
        <v>8765</v>
      </c>
      <c r="B66" s="111" t="s">
        <v>217</v>
      </c>
      <c r="C66" s="129" t="s">
        <v>163</v>
      </c>
      <c r="D66" s="71" t="s">
        <v>218</v>
      </c>
      <c r="E66" s="71">
        <v>764</v>
      </c>
      <c r="F66" s="71" t="s">
        <v>219</v>
      </c>
      <c r="G66" s="71" t="s">
        <v>220</v>
      </c>
      <c r="H66" s="71">
        <v>764</v>
      </c>
      <c r="I66" s="112" t="s">
        <v>221</v>
      </c>
      <c r="J66" s="71">
        <v>920</v>
      </c>
      <c r="K66" s="71">
        <v>1998</v>
      </c>
      <c r="L66" s="113">
        <v>72.862300000000005</v>
      </c>
      <c r="M66" s="113">
        <v>73.367000000000004</v>
      </c>
      <c r="N66" s="113">
        <v>72.469399999999993</v>
      </c>
      <c r="O66" s="113">
        <v>71.549700000000001</v>
      </c>
      <c r="P66" s="113">
        <v>70.613299999999995</v>
      </c>
      <c r="Q66" s="113">
        <v>69.665899999999993</v>
      </c>
      <c r="R66" s="113">
        <v>68.713099999999997</v>
      </c>
      <c r="S66" s="113">
        <v>67.758799999999994</v>
      </c>
      <c r="T66" s="113">
        <v>66.805099999999996</v>
      </c>
      <c r="U66" s="113">
        <v>65.852400000000003</v>
      </c>
      <c r="V66" s="113">
        <v>64.899199999999993</v>
      </c>
      <c r="W66" s="113">
        <v>63.942999999999998</v>
      </c>
      <c r="X66" s="113">
        <v>62.985900000000001</v>
      </c>
      <c r="Y66" s="113">
        <v>62.029000000000003</v>
      </c>
      <c r="Z66" s="113">
        <v>61.074599999999997</v>
      </c>
      <c r="AA66" s="113">
        <v>60.125</v>
      </c>
      <c r="AB66" s="113">
        <v>59.182099999999998</v>
      </c>
      <c r="AC66" s="113">
        <v>58.2483</v>
      </c>
      <c r="AD66" s="113">
        <v>57.324599999999997</v>
      </c>
      <c r="AE66" s="113">
        <v>56.410800000000002</v>
      </c>
      <c r="AF66" s="113">
        <v>55.503799999999998</v>
      </c>
      <c r="AG66" s="113">
        <v>54.601300000000002</v>
      </c>
      <c r="AH66" s="113">
        <v>53.702500000000001</v>
      </c>
      <c r="AI66" s="113">
        <v>52.806800000000003</v>
      </c>
      <c r="AJ66" s="113">
        <v>51.913400000000003</v>
      </c>
      <c r="AK66" s="113">
        <v>51.022799999999997</v>
      </c>
      <c r="AL66" s="113">
        <v>50.136099999999999</v>
      </c>
      <c r="AM66" s="113">
        <v>49.254100000000001</v>
      </c>
      <c r="AN66" s="113">
        <v>48.377200000000002</v>
      </c>
      <c r="AO66" s="113">
        <v>47.503900000000002</v>
      </c>
      <c r="AP66" s="113">
        <v>46.6342</v>
      </c>
      <c r="AQ66" s="113">
        <v>45.767200000000003</v>
      </c>
      <c r="AR66" s="113">
        <v>44.901200000000003</v>
      </c>
      <c r="AS66" s="113">
        <v>44.035800000000002</v>
      </c>
      <c r="AT66" s="113">
        <v>43.172199999999997</v>
      </c>
      <c r="AU66" s="113">
        <v>42.31</v>
      </c>
      <c r="AV66" s="113">
        <v>41.449199999999998</v>
      </c>
      <c r="AW66" s="113">
        <v>40.590699999999998</v>
      </c>
      <c r="AX66" s="113">
        <v>39.7346</v>
      </c>
      <c r="AY66" s="113">
        <v>38.879399999999997</v>
      </c>
      <c r="AZ66" s="113">
        <v>38.0261</v>
      </c>
      <c r="BA66" s="113">
        <v>37.175800000000002</v>
      </c>
      <c r="BB66" s="113">
        <v>36.327100000000002</v>
      </c>
      <c r="BC66" s="113">
        <v>35.479700000000001</v>
      </c>
      <c r="BD66" s="113">
        <v>34.634399999999999</v>
      </c>
      <c r="BE66" s="113">
        <v>33.791600000000003</v>
      </c>
      <c r="BF66" s="113">
        <v>32.951500000000003</v>
      </c>
      <c r="BG66" s="113">
        <v>32.114899999999999</v>
      </c>
      <c r="BH66" s="113">
        <v>31.282599999999999</v>
      </c>
      <c r="BI66" s="113">
        <v>30.456099999999999</v>
      </c>
      <c r="BJ66" s="113">
        <v>29.637599999999999</v>
      </c>
      <c r="BK66" s="113">
        <v>28.820599999999999</v>
      </c>
      <c r="BL66" s="113">
        <v>28.0061</v>
      </c>
      <c r="BM66" s="113">
        <v>27.1952</v>
      </c>
      <c r="BN66" s="113">
        <v>26.389399999999998</v>
      </c>
      <c r="BO66" s="113">
        <v>25.589099999999998</v>
      </c>
      <c r="BP66" s="113">
        <v>24.7944</v>
      </c>
      <c r="BQ66" s="113">
        <v>24.006499999999999</v>
      </c>
      <c r="BR66" s="113">
        <v>23.226900000000001</v>
      </c>
      <c r="BS66" s="113">
        <v>22.457100000000001</v>
      </c>
      <c r="BT66" s="113">
        <v>21.699200000000001</v>
      </c>
      <c r="BU66" s="113">
        <v>20.954499999999999</v>
      </c>
      <c r="BV66" s="113">
        <v>20.2227</v>
      </c>
      <c r="BW66" s="113">
        <v>19.503399999999999</v>
      </c>
      <c r="BX66" s="113">
        <v>18.7972</v>
      </c>
      <c r="BY66" s="113">
        <v>18.103300000000001</v>
      </c>
      <c r="BZ66" s="113">
        <v>17.420999999999999</v>
      </c>
      <c r="CA66" s="113">
        <v>16.749600000000001</v>
      </c>
      <c r="CB66" s="113">
        <v>16.0899</v>
      </c>
      <c r="CC66" s="113">
        <v>15.4435</v>
      </c>
      <c r="CD66" s="113">
        <v>14.8126</v>
      </c>
      <c r="CE66" s="113">
        <v>14.1989</v>
      </c>
      <c r="CF66" s="113">
        <v>13.604699999999999</v>
      </c>
      <c r="CG66" s="113">
        <v>13.0313</v>
      </c>
      <c r="CH66" s="113">
        <v>12.4787</v>
      </c>
      <c r="CI66" s="113">
        <v>11.9458</v>
      </c>
      <c r="CJ66" s="113">
        <v>11.4316</v>
      </c>
      <c r="CK66" s="113">
        <v>10.9354</v>
      </c>
      <c r="CL66" s="113">
        <v>10.4574</v>
      </c>
      <c r="CM66" s="113">
        <v>9.9994999999999994</v>
      </c>
      <c r="CN66" s="113">
        <v>9.5617999999999999</v>
      </c>
      <c r="CO66" s="113">
        <v>9.1448999999999998</v>
      </c>
      <c r="CP66" s="113">
        <v>8.7457999999999991</v>
      </c>
      <c r="CQ66" s="113">
        <v>8.3632000000000009</v>
      </c>
      <c r="CR66" s="113">
        <v>7.9980000000000002</v>
      </c>
      <c r="CS66" s="113">
        <v>7.6489000000000003</v>
      </c>
      <c r="CT66" s="113">
        <v>7.3122999999999996</v>
      </c>
      <c r="CU66" s="113">
        <v>6.9866000000000001</v>
      </c>
      <c r="CV66" s="113">
        <v>6.6725000000000003</v>
      </c>
      <c r="CW66" s="113">
        <v>6.3752000000000004</v>
      </c>
      <c r="CX66" s="113">
        <v>6.0963000000000003</v>
      </c>
      <c r="CY66" s="113">
        <v>5.8348000000000004</v>
      </c>
      <c r="CZ66" s="113">
        <v>5.5902000000000003</v>
      </c>
      <c r="DA66" s="113">
        <v>5.3609</v>
      </c>
      <c r="DB66" s="113">
        <v>5.1436000000000002</v>
      </c>
      <c r="DC66" s="113">
        <v>4.9347000000000003</v>
      </c>
      <c r="DD66" s="113">
        <v>4.7328000000000001</v>
      </c>
      <c r="DE66" s="113">
        <v>4.5366999999999997</v>
      </c>
      <c r="DF66" s="113">
        <v>4.3453999999999997</v>
      </c>
      <c r="DG66" s="113">
        <v>4.1585999999999999</v>
      </c>
      <c r="DH66" s="113">
        <v>3.9777999999999998</v>
      </c>
    </row>
    <row r="67" spans="1:112" x14ac:dyDescent="0.75">
      <c r="A67" s="111">
        <v>8766</v>
      </c>
      <c r="B67" s="111" t="s">
        <v>217</v>
      </c>
      <c r="C67" s="129" t="s">
        <v>163</v>
      </c>
      <c r="D67" s="71" t="s">
        <v>218</v>
      </c>
      <c r="E67" s="71">
        <v>764</v>
      </c>
      <c r="F67" s="71" t="s">
        <v>219</v>
      </c>
      <c r="G67" s="71" t="s">
        <v>220</v>
      </c>
      <c r="H67" s="71">
        <v>764</v>
      </c>
      <c r="I67" s="112" t="s">
        <v>221</v>
      </c>
      <c r="J67" s="71">
        <v>920</v>
      </c>
      <c r="K67" s="71">
        <v>1999</v>
      </c>
      <c r="L67" s="113">
        <v>72.541899999999998</v>
      </c>
      <c r="M67" s="113">
        <v>72.967500000000001</v>
      </c>
      <c r="N67" s="113">
        <v>72.062299999999993</v>
      </c>
      <c r="O67" s="113">
        <v>71.138000000000005</v>
      </c>
      <c r="P67" s="113">
        <v>70.198099999999997</v>
      </c>
      <c r="Q67" s="113">
        <v>69.246399999999994</v>
      </c>
      <c r="R67" s="113">
        <v>68.289100000000005</v>
      </c>
      <c r="S67" s="113">
        <v>67.331000000000003</v>
      </c>
      <c r="T67" s="113">
        <v>66.374799999999993</v>
      </c>
      <c r="U67" s="113">
        <v>65.421000000000006</v>
      </c>
      <c r="V67" s="113">
        <v>64.467699999999994</v>
      </c>
      <c r="W67" s="113">
        <v>63.511499999999998</v>
      </c>
      <c r="X67" s="113">
        <v>62.554200000000002</v>
      </c>
      <c r="Y67" s="113">
        <v>61.597900000000003</v>
      </c>
      <c r="Z67" s="113">
        <v>60.643900000000002</v>
      </c>
      <c r="AA67" s="113">
        <v>59.694400000000002</v>
      </c>
      <c r="AB67" s="113">
        <v>58.752099999999999</v>
      </c>
      <c r="AC67" s="113">
        <v>57.818399999999997</v>
      </c>
      <c r="AD67" s="113">
        <v>56.894599999999997</v>
      </c>
      <c r="AE67" s="113">
        <v>55.980200000000004</v>
      </c>
      <c r="AF67" s="113">
        <v>55.073500000000003</v>
      </c>
      <c r="AG67" s="113">
        <v>54.170900000000003</v>
      </c>
      <c r="AH67" s="113">
        <v>53.271099999999997</v>
      </c>
      <c r="AI67" s="113">
        <v>52.374000000000002</v>
      </c>
      <c r="AJ67" s="113">
        <v>51.480400000000003</v>
      </c>
      <c r="AK67" s="113">
        <v>50.59</v>
      </c>
      <c r="AL67" s="113">
        <v>49.703400000000002</v>
      </c>
      <c r="AM67" s="113">
        <v>48.821599999999997</v>
      </c>
      <c r="AN67" s="113">
        <v>47.945099999999996</v>
      </c>
      <c r="AO67" s="113">
        <v>47.073300000000003</v>
      </c>
      <c r="AP67" s="113">
        <v>46.204300000000003</v>
      </c>
      <c r="AQ67" s="113">
        <v>45.338000000000001</v>
      </c>
      <c r="AR67" s="113">
        <v>44.473799999999997</v>
      </c>
      <c r="AS67" s="113">
        <v>43.610500000000002</v>
      </c>
      <c r="AT67" s="113">
        <v>42.747999999999998</v>
      </c>
      <c r="AU67" s="113">
        <v>41.887599999999999</v>
      </c>
      <c r="AV67" s="113">
        <v>41.029299999999999</v>
      </c>
      <c r="AW67" s="113">
        <v>40.172800000000002</v>
      </c>
      <c r="AX67" s="113">
        <v>39.319000000000003</v>
      </c>
      <c r="AY67" s="113">
        <v>38.4679</v>
      </c>
      <c r="AZ67" s="113">
        <v>37.617899999999999</v>
      </c>
      <c r="BA67" s="113">
        <v>36.769799999999996</v>
      </c>
      <c r="BB67" s="113">
        <v>35.924700000000001</v>
      </c>
      <c r="BC67" s="113">
        <v>35.081200000000003</v>
      </c>
      <c r="BD67" s="113">
        <v>34.238999999999997</v>
      </c>
      <c r="BE67" s="113">
        <v>33.399099999999997</v>
      </c>
      <c r="BF67" s="113">
        <v>32.5623</v>
      </c>
      <c r="BG67" s="113">
        <v>31.728999999999999</v>
      </c>
      <c r="BH67" s="113">
        <v>30.900300000000001</v>
      </c>
      <c r="BI67" s="113">
        <v>30.077000000000002</v>
      </c>
      <c r="BJ67" s="113">
        <v>29.2605</v>
      </c>
      <c r="BK67" s="113">
        <v>28.4529</v>
      </c>
      <c r="BL67" s="113">
        <v>27.6465</v>
      </c>
      <c r="BM67" s="113">
        <v>26.841799999999999</v>
      </c>
      <c r="BN67" s="113">
        <v>26.04</v>
      </c>
      <c r="BO67" s="113">
        <v>25.242799999999999</v>
      </c>
      <c r="BP67" s="113">
        <v>24.451000000000001</v>
      </c>
      <c r="BQ67" s="113">
        <v>23.665700000000001</v>
      </c>
      <c r="BR67" s="113">
        <v>22.888500000000001</v>
      </c>
      <c r="BS67" s="113">
        <v>22.121300000000002</v>
      </c>
      <c r="BT67" s="113">
        <v>21.3659</v>
      </c>
      <c r="BU67" s="113">
        <v>20.623799999999999</v>
      </c>
      <c r="BV67" s="113">
        <v>19.895900000000001</v>
      </c>
      <c r="BW67" s="113">
        <v>19.180599999999998</v>
      </c>
      <c r="BX67" s="113">
        <v>18.4773</v>
      </c>
      <c r="BY67" s="113">
        <v>17.786200000000001</v>
      </c>
      <c r="BZ67" s="113">
        <v>17.107199999999999</v>
      </c>
      <c r="CA67" s="113">
        <v>16.4392</v>
      </c>
      <c r="CB67" s="113">
        <v>15.7836</v>
      </c>
      <c r="CC67" s="113">
        <v>15.1417</v>
      </c>
      <c r="CD67" s="113">
        <v>14.5153</v>
      </c>
      <c r="CE67" s="113">
        <v>13.9062</v>
      </c>
      <c r="CF67" s="113">
        <v>13.3155</v>
      </c>
      <c r="CG67" s="113">
        <v>12.744400000000001</v>
      </c>
      <c r="CH67" s="113">
        <v>12.1935</v>
      </c>
      <c r="CI67" s="113">
        <v>11.6622</v>
      </c>
      <c r="CJ67" s="113">
        <v>11.15</v>
      </c>
      <c r="CK67" s="113">
        <v>10.655900000000001</v>
      </c>
      <c r="CL67" s="113">
        <v>10.179500000000001</v>
      </c>
      <c r="CM67" s="113">
        <v>9.7209000000000003</v>
      </c>
      <c r="CN67" s="113">
        <v>9.2821999999999996</v>
      </c>
      <c r="CO67" s="113">
        <v>8.8635999999999999</v>
      </c>
      <c r="CP67" s="113">
        <v>8.4658999999999995</v>
      </c>
      <c r="CQ67" s="113">
        <v>8.0853000000000002</v>
      </c>
      <c r="CR67" s="113">
        <v>7.7202000000000002</v>
      </c>
      <c r="CS67" s="113">
        <v>7.3723000000000001</v>
      </c>
      <c r="CT67" s="113">
        <v>7.0404</v>
      </c>
      <c r="CU67" s="113">
        <v>6.7206999999999999</v>
      </c>
      <c r="CV67" s="113">
        <v>6.4111000000000002</v>
      </c>
      <c r="CW67" s="113">
        <v>6.1128999999999998</v>
      </c>
      <c r="CX67" s="113">
        <v>5.8323</v>
      </c>
      <c r="CY67" s="113">
        <v>5.5717999999999996</v>
      </c>
      <c r="CZ67" s="113">
        <v>5.3304</v>
      </c>
      <c r="DA67" s="113">
        <v>5.1074999999999999</v>
      </c>
      <c r="DB67" s="113">
        <v>4.9015000000000004</v>
      </c>
      <c r="DC67" s="113">
        <v>4.7089999999999996</v>
      </c>
      <c r="DD67" s="113">
        <v>4.5229999999999997</v>
      </c>
      <c r="DE67" s="113">
        <v>4.3436000000000003</v>
      </c>
      <c r="DF67" s="113">
        <v>4.1689999999999996</v>
      </c>
      <c r="DG67" s="113">
        <v>3.9975000000000001</v>
      </c>
      <c r="DH67" s="113">
        <v>3.8287</v>
      </c>
    </row>
    <row r="68" spans="1:112" x14ac:dyDescent="0.75">
      <c r="A68" s="111">
        <v>8767</v>
      </c>
      <c r="B68" s="111" t="s">
        <v>217</v>
      </c>
      <c r="C68" s="129" t="s">
        <v>163</v>
      </c>
      <c r="D68" s="71" t="s">
        <v>218</v>
      </c>
      <c r="E68" s="71">
        <v>764</v>
      </c>
      <c r="F68" s="71" t="s">
        <v>219</v>
      </c>
      <c r="G68" s="71" t="s">
        <v>220</v>
      </c>
      <c r="H68" s="71">
        <v>764</v>
      </c>
      <c r="I68" s="112" t="s">
        <v>221</v>
      </c>
      <c r="J68" s="71">
        <v>920</v>
      </c>
      <c r="K68" s="71">
        <v>2000</v>
      </c>
      <c r="L68" s="113">
        <v>72.315600000000003</v>
      </c>
      <c r="M68" s="113">
        <v>72.670199999999994</v>
      </c>
      <c r="N68" s="113">
        <v>71.757499999999993</v>
      </c>
      <c r="O68" s="113">
        <v>70.828699999999998</v>
      </c>
      <c r="P68" s="113">
        <v>69.886300000000006</v>
      </c>
      <c r="Q68" s="113">
        <v>68.932699999999997</v>
      </c>
      <c r="R68" s="113">
        <v>67.973799999999997</v>
      </c>
      <c r="S68" s="113">
        <v>67.014499999999998</v>
      </c>
      <c r="T68" s="113">
        <v>66.057400000000001</v>
      </c>
      <c r="U68" s="113">
        <v>65.102999999999994</v>
      </c>
      <c r="V68" s="113">
        <v>64.1494</v>
      </c>
      <c r="W68" s="113">
        <v>63.192900000000002</v>
      </c>
      <c r="X68" s="113">
        <v>62.235399999999998</v>
      </c>
      <c r="Y68" s="113">
        <v>61.278700000000001</v>
      </c>
      <c r="Z68" s="113">
        <v>60.325099999999999</v>
      </c>
      <c r="AA68" s="113">
        <v>59.375799999999998</v>
      </c>
      <c r="AB68" s="113">
        <v>58.433399999999999</v>
      </c>
      <c r="AC68" s="113">
        <v>57.5</v>
      </c>
      <c r="AD68" s="113">
        <v>56.576099999999997</v>
      </c>
      <c r="AE68" s="113">
        <v>55.661200000000001</v>
      </c>
      <c r="AF68" s="113">
        <v>54.753500000000003</v>
      </c>
      <c r="AG68" s="113">
        <v>53.850999999999999</v>
      </c>
      <c r="AH68" s="113">
        <v>52.950699999999998</v>
      </c>
      <c r="AI68" s="113">
        <v>52.052399999999999</v>
      </c>
      <c r="AJ68" s="113">
        <v>51.156999999999996</v>
      </c>
      <c r="AK68" s="113">
        <v>50.265900000000002</v>
      </c>
      <c r="AL68" s="113">
        <v>49.379100000000001</v>
      </c>
      <c r="AM68" s="113">
        <v>48.497100000000003</v>
      </c>
      <c r="AN68" s="113">
        <v>47.6203</v>
      </c>
      <c r="AO68" s="113">
        <v>46.748600000000003</v>
      </c>
      <c r="AP68" s="113">
        <v>45.880600000000001</v>
      </c>
      <c r="AQ68" s="113">
        <v>45.014499999999998</v>
      </c>
      <c r="AR68" s="113">
        <v>44.150599999999997</v>
      </c>
      <c r="AS68" s="113">
        <v>43.288600000000002</v>
      </c>
      <c r="AT68" s="113">
        <v>42.427599999999998</v>
      </c>
      <c r="AU68" s="113">
        <v>41.567900000000002</v>
      </c>
      <c r="AV68" s="113">
        <v>40.710799999999999</v>
      </c>
      <c r="AW68" s="113">
        <v>39.856299999999997</v>
      </c>
      <c r="AX68" s="113">
        <v>39.004100000000001</v>
      </c>
      <c r="AY68" s="113">
        <v>38.154699999999998</v>
      </c>
      <c r="AZ68" s="113">
        <v>37.308300000000003</v>
      </c>
      <c r="BA68" s="113">
        <v>36.463000000000001</v>
      </c>
      <c r="BB68" s="113">
        <v>35.619700000000002</v>
      </c>
      <c r="BC68" s="113">
        <v>34.779299999999999</v>
      </c>
      <c r="BD68" s="113">
        <v>33.940600000000003</v>
      </c>
      <c r="BE68" s="113">
        <v>33.103299999999997</v>
      </c>
      <c r="BF68" s="113">
        <v>32.268799999999999</v>
      </c>
      <c r="BG68" s="113">
        <v>31.438300000000002</v>
      </c>
      <c r="BH68" s="113">
        <v>30.612400000000001</v>
      </c>
      <c r="BI68" s="113">
        <v>29.792200000000001</v>
      </c>
      <c r="BJ68" s="113">
        <v>28.978400000000001</v>
      </c>
      <c r="BK68" s="113">
        <v>28.172000000000001</v>
      </c>
      <c r="BL68" s="113">
        <v>27.3748</v>
      </c>
      <c r="BM68" s="113">
        <v>26.577999999999999</v>
      </c>
      <c r="BN68" s="113">
        <v>25.7819</v>
      </c>
      <c r="BO68" s="113">
        <v>24.9879</v>
      </c>
      <c r="BP68" s="113">
        <v>24.198699999999999</v>
      </c>
      <c r="BQ68" s="113">
        <v>23.415600000000001</v>
      </c>
      <c r="BR68" s="113">
        <v>22.6402</v>
      </c>
      <c r="BS68" s="113">
        <v>21.874600000000001</v>
      </c>
      <c r="BT68" s="113">
        <v>21.120899999999999</v>
      </c>
      <c r="BU68" s="113">
        <v>20.380500000000001</v>
      </c>
      <c r="BV68" s="113">
        <v>19.654399999999999</v>
      </c>
      <c r="BW68" s="113">
        <v>18.9422</v>
      </c>
      <c r="BX68" s="113">
        <v>18.241900000000001</v>
      </c>
      <c r="BY68" s="113">
        <v>17.552700000000002</v>
      </c>
      <c r="BZ68" s="113">
        <v>16.875499999999999</v>
      </c>
      <c r="CA68" s="113">
        <v>16.209700000000002</v>
      </c>
      <c r="CB68" s="113">
        <v>15.5564</v>
      </c>
      <c r="CC68" s="113">
        <v>14.9175</v>
      </c>
      <c r="CD68" s="113">
        <v>14.294700000000001</v>
      </c>
      <c r="CE68" s="113">
        <v>13.689299999999999</v>
      </c>
      <c r="CF68" s="113">
        <v>13.1022</v>
      </c>
      <c r="CG68" s="113">
        <v>12.533300000000001</v>
      </c>
      <c r="CH68" s="113">
        <v>11.9834</v>
      </c>
      <c r="CI68" s="113">
        <v>11.4526</v>
      </c>
      <c r="CJ68" s="113">
        <v>10.9405</v>
      </c>
      <c r="CK68" s="113">
        <v>10.446999999999999</v>
      </c>
      <c r="CL68" s="113">
        <v>9.9713999999999992</v>
      </c>
      <c r="CM68" s="113">
        <v>9.5129000000000001</v>
      </c>
      <c r="CN68" s="113">
        <v>9.0716000000000001</v>
      </c>
      <c r="CO68" s="113">
        <v>8.6495999999999995</v>
      </c>
      <c r="CP68" s="113">
        <v>8.2477999999999998</v>
      </c>
      <c r="CQ68" s="113">
        <v>7.8669000000000002</v>
      </c>
      <c r="CR68" s="113">
        <v>7.5023999999999997</v>
      </c>
      <c r="CS68" s="113">
        <v>7.1524000000000001</v>
      </c>
      <c r="CT68" s="113">
        <v>6.8194999999999997</v>
      </c>
      <c r="CU68" s="113">
        <v>6.5023999999999997</v>
      </c>
      <c r="CV68" s="113">
        <v>6.1969000000000003</v>
      </c>
      <c r="CW68" s="113">
        <v>5.9001000000000001</v>
      </c>
      <c r="CX68" s="113">
        <v>5.6138000000000003</v>
      </c>
      <c r="CY68" s="113">
        <v>5.3467000000000002</v>
      </c>
      <c r="CZ68" s="113">
        <v>5.1024000000000003</v>
      </c>
      <c r="DA68" s="113">
        <v>4.8803999999999998</v>
      </c>
      <c r="DB68" s="113">
        <v>4.6806000000000001</v>
      </c>
      <c r="DC68" s="113">
        <v>4.5015000000000001</v>
      </c>
      <c r="DD68" s="113">
        <v>4.3330000000000002</v>
      </c>
      <c r="DE68" s="113">
        <v>4.1727999999999996</v>
      </c>
      <c r="DF68" s="113">
        <v>4.0179999999999998</v>
      </c>
      <c r="DG68" s="113">
        <v>3.8664999999999998</v>
      </c>
      <c r="DH68" s="113">
        <v>3.7160000000000002</v>
      </c>
    </row>
    <row r="69" spans="1:112" x14ac:dyDescent="0.75">
      <c r="A69" s="111">
        <v>8768</v>
      </c>
      <c r="B69" s="111" t="s">
        <v>217</v>
      </c>
      <c r="C69" s="129" t="s">
        <v>163</v>
      </c>
      <c r="D69" s="71" t="s">
        <v>218</v>
      </c>
      <c r="E69" s="71">
        <v>764</v>
      </c>
      <c r="F69" s="71" t="s">
        <v>219</v>
      </c>
      <c r="G69" s="71" t="s">
        <v>220</v>
      </c>
      <c r="H69" s="71">
        <v>764</v>
      </c>
      <c r="I69" s="112" t="s">
        <v>221</v>
      </c>
      <c r="J69" s="71">
        <v>920</v>
      </c>
      <c r="K69" s="71">
        <v>2001</v>
      </c>
      <c r="L69" s="113">
        <v>72.612700000000004</v>
      </c>
      <c r="M69" s="113">
        <v>72.909099999999995</v>
      </c>
      <c r="N69" s="113">
        <v>71.991299999999995</v>
      </c>
      <c r="O69" s="113">
        <v>71.057599999999994</v>
      </c>
      <c r="P69" s="113">
        <v>70.112499999999997</v>
      </c>
      <c r="Q69" s="113">
        <v>69.157600000000002</v>
      </c>
      <c r="R69" s="113">
        <v>68.197999999999993</v>
      </c>
      <c r="S69" s="113">
        <v>67.237899999999996</v>
      </c>
      <c r="T69" s="113">
        <v>66.279700000000005</v>
      </c>
      <c r="U69" s="113">
        <v>65.323599999999999</v>
      </c>
      <c r="V69" s="113">
        <v>64.368099999999998</v>
      </c>
      <c r="W69" s="113">
        <v>63.41</v>
      </c>
      <c r="X69" s="113">
        <v>62.451099999999997</v>
      </c>
      <c r="Y69" s="113">
        <v>61.492899999999999</v>
      </c>
      <c r="Z69" s="113">
        <v>60.537500000000001</v>
      </c>
      <c r="AA69" s="113">
        <v>59.587299999999999</v>
      </c>
      <c r="AB69" s="113">
        <v>58.643500000000003</v>
      </c>
      <c r="AC69" s="113">
        <v>57.708100000000002</v>
      </c>
      <c r="AD69" s="113">
        <v>56.782299999999999</v>
      </c>
      <c r="AE69" s="113">
        <v>55.864899999999999</v>
      </c>
      <c r="AF69" s="113">
        <v>54.9542</v>
      </c>
      <c r="AG69" s="113">
        <v>54.047899999999998</v>
      </c>
      <c r="AH69" s="113">
        <v>53.145000000000003</v>
      </c>
      <c r="AI69" s="113">
        <v>52.243499999999997</v>
      </c>
      <c r="AJ69" s="113">
        <v>51.344200000000001</v>
      </c>
      <c r="AK69" s="113">
        <v>50.448599999999999</v>
      </c>
      <c r="AL69" s="113">
        <v>49.558399999999999</v>
      </c>
      <c r="AM69" s="113">
        <v>48.673400000000001</v>
      </c>
      <c r="AN69" s="113">
        <v>47.793500000000002</v>
      </c>
      <c r="AO69" s="113">
        <v>46.918500000000002</v>
      </c>
      <c r="AP69" s="113">
        <v>46.047600000000003</v>
      </c>
      <c r="AQ69" s="113">
        <v>45.179600000000001</v>
      </c>
      <c r="AR69" s="113">
        <v>44.312800000000003</v>
      </c>
      <c r="AS69" s="113">
        <v>43.447899999999997</v>
      </c>
      <c r="AT69" s="113">
        <v>42.585099999999997</v>
      </c>
      <c r="AU69" s="113">
        <v>41.723700000000001</v>
      </c>
      <c r="AV69" s="113">
        <v>40.863900000000001</v>
      </c>
      <c r="AW69" s="113">
        <v>40.007300000000001</v>
      </c>
      <c r="AX69" s="113">
        <v>39.153399999999998</v>
      </c>
      <c r="AY69" s="113">
        <v>38.302100000000003</v>
      </c>
      <c r="AZ69" s="113">
        <v>37.453800000000001</v>
      </c>
      <c r="BA69" s="113">
        <v>36.608499999999999</v>
      </c>
      <c r="BB69" s="113">
        <v>35.764099999999999</v>
      </c>
      <c r="BC69" s="113">
        <v>34.921599999999998</v>
      </c>
      <c r="BD69" s="113">
        <v>34.082000000000001</v>
      </c>
      <c r="BE69" s="113">
        <v>33.244300000000003</v>
      </c>
      <c r="BF69" s="113">
        <v>32.408499999999997</v>
      </c>
      <c r="BG69" s="113">
        <v>31.5763</v>
      </c>
      <c r="BH69" s="113">
        <v>30.749199999999998</v>
      </c>
      <c r="BI69" s="113">
        <v>29.927600000000002</v>
      </c>
      <c r="BJ69" s="113">
        <v>29.1128</v>
      </c>
      <c r="BK69" s="113">
        <v>28.3047</v>
      </c>
      <c r="BL69" s="113">
        <v>27.504100000000001</v>
      </c>
      <c r="BM69" s="113">
        <v>26.7121</v>
      </c>
      <c r="BN69" s="113">
        <v>25.919599999999999</v>
      </c>
      <c r="BO69" s="113">
        <v>25.127199999999998</v>
      </c>
      <c r="BP69" s="113">
        <v>24.337</v>
      </c>
      <c r="BQ69" s="113">
        <v>23.552099999999999</v>
      </c>
      <c r="BR69" s="113">
        <v>22.7746</v>
      </c>
      <c r="BS69" s="113">
        <v>22.0063</v>
      </c>
      <c r="BT69" s="113">
        <v>21.249600000000001</v>
      </c>
      <c r="BU69" s="113">
        <v>20.5061</v>
      </c>
      <c r="BV69" s="113">
        <v>19.776499999999999</v>
      </c>
      <c r="BW69" s="113">
        <v>19.0608</v>
      </c>
      <c r="BX69" s="113">
        <v>18.3582</v>
      </c>
      <c r="BY69" s="113">
        <v>17.666599999999999</v>
      </c>
      <c r="BZ69" s="113">
        <v>16.985800000000001</v>
      </c>
      <c r="CA69" s="113">
        <v>16.316099999999999</v>
      </c>
      <c r="CB69" s="113">
        <v>15.6593</v>
      </c>
      <c r="CC69" s="113">
        <v>15.017200000000001</v>
      </c>
      <c r="CD69" s="113">
        <v>14.3916</v>
      </c>
      <c r="CE69" s="113">
        <v>13.784000000000001</v>
      </c>
      <c r="CF69" s="113">
        <v>13.194800000000001</v>
      </c>
      <c r="CG69" s="113">
        <v>12.623900000000001</v>
      </c>
      <c r="CH69" s="113">
        <v>12.070600000000001</v>
      </c>
      <c r="CI69" s="113">
        <v>11.5349</v>
      </c>
      <c r="CJ69" s="113">
        <v>11.0174</v>
      </c>
      <c r="CK69" s="113">
        <v>10.5182</v>
      </c>
      <c r="CL69" s="113">
        <v>10.0374</v>
      </c>
      <c r="CM69" s="113">
        <v>9.5746000000000002</v>
      </c>
      <c r="CN69" s="113">
        <v>9.1288999999999998</v>
      </c>
      <c r="CO69" s="113">
        <v>8.6998999999999995</v>
      </c>
      <c r="CP69" s="113">
        <v>8.2902000000000005</v>
      </c>
      <c r="CQ69" s="113">
        <v>7.9005000000000001</v>
      </c>
      <c r="CR69" s="113">
        <v>7.5316000000000001</v>
      </c>
      <c r="CS69" s="113">
        <v>7.1788999999999996</v>
      </c>
      <c r="CT69" s="113">
        <v>6.8407999999999998</v>
      </c>
      <c r="CU69" s="113">
        <v>6.5198999999999998</v>
      </c>
      <c r="CV69" s="113">
        <v>6.2149000000000001</v>
      </c>
      <c r="CW69" s="113">
        <v>5.9208999999999996</v>
      </c>
      <c r="CX69" s="113">
        <v>5.6349</v>
      </c>
      <c r="CY69" s="113">
        <v>5.3586999999999998</v>
      </c>
      <c r="CZ69" s="113">
        <v>5.1013999999999999</v>
      </c>
      <c r="DA69" s="113">
        <v>4.8669000000000002</v>
      </c>
      <c r="DB69" s="113">
        <v>4.6554000000000002</v>
      </c>
      <c r="DC69" s="113">
        <v>4.4678000000000004</v>
      </c>
      <c r="DD69" s="113">
        <v>4.2975000000000003</v>
      </c>
      <c r="DE69" s="113">
        <v>4.1403999999999996</v>
      </c>
      <c r="DF69" s="113">
        <v>3.9912000000000001</v>
      </c>
      <c r="DG69" s="113">
        <v>3.847</v>
      </c>
      <c r="DH69" s="113">
        <v>3.7052999999999998</v>
      </c>
    </row>
    <row r="70" spans="1:112" x14ac:dyDescent="0.75">
      <c r="A70" s="111">
        <v>8769</v>
      </c>
      <c r="B70" s="111" t="s">
        <v>217</v>
      </c>
      <c r="C70" s="129" t="s">
        <v>163</v>
      </c>
      <c r="D70" s="71" t="s">
        <v>218</v>
      </c>
      <c r="E70" s="71">
        <v>764</v>
      </c>
      <c r="F70" s="71" t="s">
        <v>219</v>
      </c>
      <c r="G70" s="71" t="s">
        <v>220</v>
      </c>
      <c r="H70" s="71">
        <v>764</v>
      </c>
      <c r="I70" s="112" t="s">
        <v>221</v>
      </c>
      <c r="J70" s="71">
        <v>920</v>
      </c>
      <c r="K70" s="71">
        <v>2002</v>
      </c>
      <c r="L70" s="113">
        <v>72.929599999999994</v>
      </c>
      <c r="M70" s="113">
        <v>73.169499999999999</v>
      </c>
      <c r="N70" s="113">
        <v>72.247299999999996</v>
      </c>
      <c r="O70" s="113">
        <v>71.309399999999997</v>
      </c>
      <c r="P70" s="113">
        <v>70.360500000000002</v>
      </c>
      <c r="Q70" s="113">
        <v>69.403599999999997</v>
      </c>
      <c r="R70" s="113">
        <v>68.442999999999998</v>
      </c>
      <c r="S70" s="113">
        <v>67.482299999999995</v>
      </c>
      <c r="T70" s="113">
        <v>66.523099999999999</v>
      </c>
      <c r="U70" s="113">
        <v>65.565600000000003</v>
      </c>
      <c r="V70" s="113">
        <v>64.608400000000003</v>
      </c>
      <c r="W70" s="113">
        <v>63.648600000000002</v>
      </c>
      <c r="X70" s="113">
        <v>62.688000000000002</v>
      </c>
      <c r="Y70" s="113">
        <v>61.728400000000001</v>
      </c>
      <c r="Z70" s="113">
        <v>60.771500000000003</v>
      </c>
      <c r="AA70" s="113">
        <v>59.819400000000002</v>
      </c>
      <c r="AB70" s="113">
        <v>58.874400000000001</v>
      </c>
      <c r="AC70" s="113">
        <v>57.9375</v>
      </c>
      <c r="AD70" s="113">
        <v>57.009500000000003</v>
      </c>
      <c r="AE70" s="113">
        <v>56.0901</v>
      </c>
      <c r="AF70" s="113">
        <v>55.176699999999997</v>
      </c>
      <c r="AG70" s="113">
        <v>54.267299999999999</v>
      </c>
      <c r="AH70" s="113">
        <v>53.360700000000001</v>
      </c>
      <c r="AI70" s="113">
        <v>52.456600000000002</v>
      </c>
      <c r="AJ70" s="113">
        <v>51.554200000000002</v>
      </c>
      <c r="AK70" s="113">
        <v>50.654699999999998</v>
      </c>
      <c r="AL70" s="113">
        <v>49.76</v>
      </c>
      <c r="AM70" s="113">
        <v>48.871600000000001</v>
      </c>
      <c r="AN70" s="113">
        <v>47.988799999999998</v>
      </c>
      <c r="AO70" s="113">
        <v>47.110799999999998</v>
      </c>
      <c r="AP70" s="113">
        <v>46.236899999999999</v>
      </c>
      <c r="AQ70" s="113">
        <v>45.366100000000003</v>
      </c>
      <c r="AR70" s="113">
        <v>44.497599999999998</v>
      </c>
      <c r="AS70" s="113">
        <v>43.630099999999999</v>
      </c>
      <c r="AT70" s="113">
        <v>42.764699999999998</v>
      </c>
      <c r="AU70" s="113">
        <v>41.901499999999999</v>
      </c>
      <c r="AV70" s="113">
        <v>41.040300000000002</v>
      </c>
      <c r="AW70" s="113">
        <v>40.181100000000001</v>
      </c>
      <c r="AX70" s="113">
        <v>39.325299999999999</v>
      </c>
      <c r="AY70" s="113">
        <v>38.4724</v>
      </c>
      <c r="AZ70" s="113">
        <v>37.622199999999999</v>
      </c>
      <c r="BA70" s="113">
        <v>36.775100000000002</v>
      </c>
      <c r="BB70" s="113">
        <v>35.930900000000001</v>
      </c>
      <c r="BC70" s="113">
        <v>35.087499999999999</v>
      </c>
      <c r="BD70" s="113">
        <v>34.245800000000003</v>
      </c>
      <c r="BE70" s="113">
        <v>33.407200000000003</v>
      </c>
      <c r="BF70" s="113">
        <v>32.570900000000002</v>
      </c>
      <c r="BG70" s="113">
        <v>31.737500000000001</v>
      </c>
      <c r="BH70" s="113">
        <v>30.9087</v>
      </c>
      <c r="BI70" s="113">
        <v>30.085999999999999</v>
      </c>
      <c r="BJ70" s="113">
        <v>29.269600000000001</v>
      </c>
      <c r="BK70" s="113">
        <v>28.4605</v>
      </c>
      <c r="BL70" s="113">
        <v>27.658100000000001</v>
      </c>
      <c r="BM70" s="113">
        <v>26.8627</v>
      </c>
      <c r="BN70" s="113">
        <v>26.075099999999999</v>
      </c>
      <c r="BO70" s="113">
        <v>25.286300000000001</v>
      </c>
      <c r="BP70" s="113">
        <v>24.497699999999998</v>
      </c>
      <c r="BQ70" s="113">
        <v>23.7118</v>
      </c>
      <c r="BR70" s="113">
        <v>22.932500000000001</v>
      </c>
      <c r="BS70" s="113">
        <v>22.162099999999999</v>
      </c>
      <c r="BT70" s="113">
        <v>21.4026</v>
      </c>
      <c r="BU70" s="113">
        <v>20.655899999999999</v>
      </c>
      <c r="BV70" s="113">
        <v>19.923100000000002</v>
      </c>
      <c r="BW70" s="113">
        <v>19.203800000000001</v>
      </c>
      <c r="BX70" s="113">
        <v>18.497599999999998</v>
      </c>
      <c r="BY70" s="113">
        <v>17.803599999999999</v>
      </c>
      <c r="BZ70" s="113">
        <v>17.120200000000001</v>
      </c>
      <c r="CA70" s="113">
        <v>16.446899999999999</v>
      </c>
      <c r="CB70" s="113">
        <v>15.786099999999999</v>
      </c>
      <c r="CC70" s="113">
        <v>15.1403</v>
      </c>
      <c r="CD70" s="113">
        <v>14.5113</v>
      </c>
      <c r="CE70" s="113">
        <v>13.9009</v>
      </c>
      <c r="CF70" s="113">
        <v>13.3094</v>
      </c>
      <c r="CG70" s="113">
        <v>12.7364</v>
      </c>
      <c r="CH70" s="113">
        <v>12.180999999999999</v>
      </c>
      <c r="CI70" s="113">
        <v>11.641999999999999</v>
      </c>
      <c r="CJ70" s="113">
        <v>11.1196</v>
      </c>
      <c r="CK70" s="113">
        <v>10.614800000000001</v>
      </c>
      <c r="CL70" s="113">
        <v>10.128299999999999</v>
      </c>
      <c r="CM70" s="113">
        <v>9.6602999999999994</v>
      </c>
      <c r="CN70" s="113">
        <v>9.2104999999999997</v>
      </c>
      <c r="CO70" s="113">
        <v>8.7774999999999999</v>
      </c>
      <c r="CP70" s="113">
        <v>8.3613</v>
      </c>
      <c r="CQ70" s="113">
        <v>7.9642999999999997</v>
      </c>
      <c r="CR70" s="113">
        <v>7.5872000000000002</v>
      </c>
      <c r="CS70" s="113">
        <v>7.2309000000000001</v>
      </c>
      <c r="CT70" s="113">
        <v>6.891</v>
      </c>
      <c r="CU70" s="113">
        <v>6.5660999999999996</v>
      </c>
      <c r="CV70" s="113">
        <v>6.2586000000000004</v>
      </c>
      <c r="CW70" s="113">
        <v>5.9665999999999997</v>
      </c>
      <c r="CX70" s="113">
        <v>5.6851000000000003</v>
      </c>
      <c r="CY70" s="113">
        <v>5.4112999999999998</v>
      </c>
      <c r="CZ70" s="113">
        <v>5.1463000000000001</v>
      </c>
      <c r="DA70" s="113">
        <v>4.899</v>
      </c>
      <c r="DB70" s="113">
        <v>4.6737000000000002</v>
      </c>
      <c r="DC70" s="113">
        <v>4.4711999999999996</v>
      </c>
      <c r="DD70" s="113">
        <v>4.2893999999999997</v>
      </c>
      <c r="DE70" s="113">
        <v>4.1257999999999999</v>
      </c>
      <c r="DF70" s="113">
        <v>3.9750000000000001</v>
      </c>
      <c r="DG70" s="113">
        <v>3.8317000000000001</v>
      </c>
      <c r="DH70" s="113">
        <v>3.6930000000000001</v>
      </c>
    </row>
    <row r="71" spans="1:112" x14ac:dyDescent="0.75">
      <c r="A71" s="111">
        <v>8770</v>
      </c>
      <c r="B71" s="111" t="s">
        <v>217</v>
      </c>
      <c r="C71" s="129" t="s">
        <v>163</v>
      </c>
      <c r="D71" s="71" t="s">
        <v>218</v>
      </c>
      <c r="E71" s="71">
        <v>764</v>
      </c>
      <c r="F71" s="71" t="s">
        <v>219</v>
      </c>
      <c r="G71" s="71" t="s">
        <v>220</v>
      </c>
      <c r="H71" s="71">
        <v>764</v>
      </c>
      <c r="I71" s="112" t="s">
        <v>221</v>
      </c>
      <c r="J71" s="71">
        <v>920</v>
      </c>
      <c r="K71" s="71">
        <v>2003</v>
      </c>
      <c r="L71" s="113">
        <v>73.154600000000002</v>
      </c>
      <c r="M71" s="113">
        <v>73.337699999999998</v>
      </c>
      <c r="N71" s="113">
        <v>72.410600000000002</v>
      </c>
      <c r="O71" s="113">
        <v>71.469200000000001</v>
      </c>
      <c r="P71" s="113">
        <v>70.516800000000003</v>
      </c>
      <c r="Q71" s="113">
        <v>69.556799999999996</v>
      </c>
      <c r="R71" s="113">
        <v>68.593599999999995</v>
      </c>
      <c r="S71" s="113">
        <v>67.630600000000001</v>
      </c>
      <c r="T71" s="113">
        <v>66.669499999999999</v>
      </c>
      <c r="U71" s="113">
        <v>65.710400000000007</v>
      </c>
      <c r="V71" s="113">
        <v>64.7517</v>
      </c>
      <c r="W71" s="113">
        <v>63.790399999999998</v>
      </c>
      <c r="X71" s="113">
        <v>62.828400000000002</v>
      </c>
      <c r="Y71" s="113">
        <v>61.8673</v>
      </c>
      <c r="Z71" s="113">
        <v>60.908999999999999</v>
      </c>
      <c r="AA71" s="113">
        <v>59.955500000000001</v>
      </c>
      <c r="AB71" s="113">
        <v>59.008600000000001</v>
      </c>
      <c r="AC71" s="113">
        <v>58.070700000000002</v>
      </c>
      <c r="AD71" s="113">
        <v>57.141300000000001</v>
      </c>
      <c r="AE71" s="113">
        <v>56.219900000000003</v>
      </c>
      <c r="AF71" s="113">
        <v>55.304699999999997</v>
      </c>
      <c r="AG71" s="113">
        <v>54.393099999999997</v>
      </c>
      <c r="AH71" s="113">
        <v>53.483800000000002</v>
      </c>
      <c r="AI71" s="113">
        <v>52.576599999999999</v>
      </c>
      <c r="AJ71" s="113">
        <v>51.671999999999997</v>
      </c>
      <c r="AK71" s="113">
        <v>50.769799999999996</v>
      </c>
      <c r="AL71" s="113">
        <v>49.871699999999997</v>
      </c>
      <c r="AM71" s="113">
        <v>48.979300000000002</v>
      </c>
      <c r="AN71" s="113">
        <v>48.093600000000002</v>
      </c>
      <c r="AO71" s="113">
        <v>47.213099999999997</v>
      </c>
      <c r="AP71" s="113">
        <v>46.3367</v>
      </c>
      <c r="AQ71" s="113">
        <v>45.463500000000003</v>
      </c>
      <c r="AR71" s="113">
        <v>44.592799999999997</v>
      </c>
      <c r="AS71" s="113">
        <v>43.724200000000003</v>
      </c>
      <c r="AT71" s="113">
        <v>42.856900000000003</v>
      </c>
      <c r="AU71" s="113">
        <v>41.991799999999998</v>
      </c>
      <c r="AV71" s="113">
        <v>41.1295</v>
      </c>
      <c r="AW71" s="113">
        <v>40.269399999999997</v>
      </c>
      <c r="AX71" s="113">
        <v>39.411799999999999</v>
      </c>
      <c r="AY71" s="113">
        <v>38.557699999999997</v>
      </c>
      <c r="AZ71" s="113">
        <v>37.706600000000002</v>
      </c>
      <c r="BA71" s="113">
        <v>36.858199999999997</v>
      </c>
      <c r="BB71" s="113">
        <v>36.012799999999999</v>
      </c>
      <c r="BC71" s="113">
        <v>35.170400000000001</v>
      </c>
      <c r="BD71" s="113">
        <v>34.328600000000002</v>
      </c>
      <c r="BE71" s="113">
        <v>33.488599999999998</v>
      </c>
      <c r="BF71" s="113">
        <v>32.652200000000001</v>
      </c>
      <c r="BG71" s="113">
        <v>31.818999999999999</v>
      </c>
      <c r="BH71" s="113">
        <v>30.989699999999999</v>
      </c>
      <c r="BI71" s="113">
        <v>30.166</v>
      </c>
      <c r="BJ71" s="113">
        <v>29.3492</v>
      </c>
      <c r="BK71" s="113">
        <v>28.539300000000001</v>
      </c>
      <c r="BL71" s="113">
        <v>27.736599999999999</v>
      </c>
      <c r="BM71" s="113">
        <v>26.940200000000001</v>
      </c>
      <c r="BN71" s="113">
        <v>26.149899999999999</v>
      </c>
      <c r="BO71" s="113">
        <v>25.367100000000001</v>
      </c>
      <c r="BP71" s="113">
        <v>24.582799999999999</v>
      </c>
      <c r="BQ71" s="113">
        <v>23.799399999999999</v>
      </c>
      <c r="BR71" s="113">
        <v>23.0199</v>
      </c>
      <c r="BS71" s="113">
        <v>22.2485</v>
      </c>
      <c r="BT71" s="113">
        <v>21.4877</v>
      </c>
      <c r="BU71" s="113">
        <v>20.739100000000001</v>
      </c>
      <c r="BV71" s="113">
        <v>20.004000000000001</v>
      </c>
      <c r="BW71" s="113">
        <v>19.282399999999999</v>
      </c>
      <c r="BX71" s="113">
        <v>18.573599999999999</v>
      </c>
      <c r="BY71" s="113">
        <v>17.876899999999999</v>
      </c>
      <c r="BZ71" s="113">
        <v>17.192</v>
      </c>
      <c r="CA71" s="113">
        <v>16.517199999999999</v>
      </c>
      <c r="CB71" s="113">
        <v>15.8537</v>
      </c>
      <c r="CC71" s="113">
        <v>15.2049</v>
      </c>
      <c r="CD71" s="113">
        <v>14.5733</v>
      </c>
      <c r="CE71" s="113">
        <v>13.9604</v>
      </c>
      <c r="CF71" s="113">
        <v>13.3672</v>
      </c>
      <c r="CG71" s="113">
        <v>12.792999999999999</v>
      </c>
      <c r="CH71" s="113">
        <v>12.236599999999999</v>
      </c>
      <c r="CI71" s="113">
        <v>11.6965</v>
      </c>
      <c r="CJ71" s="113">
        <v>11.171900000000001</v>
      </c>
      <c r="CK71" s="113">
        <v>10.663500000000001</v>
      </c>
      <c r="CL71" s="113">
        <v>10.172499999999999</v>
      </c>
      <c r="CM71" s="113">
        <v>9.6996000000000002</v>
      </c>
      <c r="CN71" s="113">
        <v>9.2454999999999998</v>
      </c>
      <c r="CO71" s="113">
        <v>8.8094000000000001</v>
      </c>
      <c r="CP71" s="113">
        <v>8.3902999999999999</v>
      </c>
      <c r="CQ71" s="113">
        <v>7.9878</v>
      </c>
      <c r="CR71" s="113">
        <v>7.6044</v>
      </c>
      <c r="CS71" s="113">
        <v>7.2409999999999997</v>
      </c>
      <c r="CT71" s="113">
        <v>6.8982000000000001</v>
      </c>
      <c r="CU71" s="113">
        <v>6.5723000000000003</v>
      </c>
      <c r="CV71" s="113">
        <v>6.2617000000000003</v>
      </c>
      <c r="CW71" s="113">
        <v>5.9680999999999997</v>
      </c>
      <c r="CX71" s="113">
        <v>5.6893000000000002</v>
      </c>
      <c r="CY71" s="113">
        <v>5.4206000000000003</v>
      </c>
      <c r="CZ71" s="113">
        <v>5.1586999999999996</v>
      </c>
      <c r="DA71" s="113">
        <v>4.9046000000000003</v>
      </c>
      <c r="DB71" s="113">
        <v>4.6669999999999998</v>
      </c>
      <c r="DC71" s="113">
        <v>4.4507000000000003</v>
      </c>
      <c r="DD71" s="113">
        <v>4.2565999999999997</v>
      </c>
      <c r="DE71" s="113">
        <v>4.0820999999999996</v>
      </c>
      <c r="DF71" s="113">
        <v>3.9251</v>
      </c>
      <c r="DG71" s="113">
        <v>3.7806999999999999</v>
      </c>
      <c r="DH71" s="113">
        <v>3.6434000000000002</v>
      </c>
    </row>
    <row r="72" spans="1:112" x14ac:dyDescent="0.75">
      <c r="A72" s="111">
        <v>8771</v>
      </c>
      <c r="B72" s="111" t="s">
        <v>217</v>
      </c>
      <c r="C72" s="129" t="s">
        <v>163</v>
      </c>
      <c r="D72" s="71" t="s">
        <v>218</v>
      </c>
      <c r="E72" s="71">
        <v>764</v>
      </c>
      <c r="F72" s="71" t="s">
        <v>219</v>
      </c>
      <c r="G72" s="71" t="s">
        <v>220</v>
      </c>
      <c r="H72" s="71">
        <v>764</v>
      </c>
      <c r="I72" s="112" t="s">
        <v>221</v>
      </c>
      <c r="J72" s="71">
        <v>920</v>
      </c>
      <c r="K72" s="71">
        <v>2004</v>
      </c>
      <c r="L72" s="113">
        <v>73.079700000000003</v>
      </c>
      <c r="M72" s="113">
        <v>73.232600000000005</v>
      </c>
      <c r="N72" s="113">
        <v>72.319699999999997</v>
      </c>
      <c r="O72" s="113">
        <v>71.388099999999994</v>
      </c>
      <c r="P72" s="113">
        <v>70.444500000000005</v>
      </c>
      <c r="Q72" s="113">
        <v>69.492199999999997</v>
      </c>
      <c r="R72" s="113">
        <v>68.536000000000001</v>
      </c>
      <c r="S72" s="113">
        <v>67.579400000000007</v>
      </c>
      <c r="T72" s="113">
        <v>66.624099999999999</v>
      </c>
      <c r="U72" s="113">
        <v>65.670299999999997</v>
      </c>
      <c r="V72" s="113">
        <v>64.716499999999996</v>
      </c>
      <c r="W72" s="113">
        <v>63.760199999999998</v>
      </c>
      <c r="X72" s="113">
        <v>62.802399999999999</v>
      </c>
      <c r="Y72" s="113">
        <v>61.845100000000002</v>
      </c>
      <c r="Z72" s="113">
        <v>60.890500000000003</v>
      </c>
      <c r="AA72" s="113">
        <v>59.940399999999997</v>
      </c>
      <c r="AB72" s="113">
        <v>58.996699999999997</v>
      </c>
      <c r="AC72" s="113">
        <v>58.061199999999999</v>
      </c>
      <c r="AD72" s="113">
        <v>57.135100000000001</v>
      </c>
      <c r="AE72" s="113">
        <v>56.2164</v>
      </c>
      <c r="AF72" s="113">
        <v>55.303400000000003</v>
      </c>
      <c r="AG72" s="113">
        <v>54.394300000000001</v>
      </c>
      <c r="AH72" s="113">
        <v>53.486899999999999</v>
      </c>
      <c r="AI72" s="113">
        <v>52.581099999999999</v>
      </c>
      <c r="AJ72" s="113">
        <v>51.677399999999999</v>
      </c>
      <c r="AK72" s="113">
        <v>50.777000000000001</v>
      </c>
      <c r="AL72" s="113">
        <v>49.88</v>
      </c>
      <c r="AM72" s="113">
        <v>48.9878</v>
      </c>
      <c r="AN72" s="113">
        <v>48.101700000000001</v>
      </c>
      <c r="AO72" s="113">
        <v>47.221800000000002</v>
      </c>
      <c r="AP72" s="113">
        <v>46.346299999999999</v>
      </c>
      <c r="AQ72" s="113">
        <v>45.4741</v>
      </c>
      <c r="AR72" s="113">
        <v>44.604500000000002</v>
      </c>
      <c r="AS72" s="113">
        <v>43.737200000000001</v>
      </c>
      <c r="AT72" s="113">
        <v>42.872199999999999</v>
      </c>
      <c r="AU72" s="113">
        <v>42.008699999999997</v>
      </c>
      <c r="AV72" s="113">
        <v>41.1479</v>
      </c>
      <c r="AW72" s="113">
        <v>40.290100000000002</v>
      </c>
      <c r="AX72" s="113">
        <v>39.434899999999999</v>
      </c>
      <c r="AY72" s="113">
        <v>38.582299999999996</v>
      </c>
      <c r="AZ72" s="113">
        <v>37.733199999999997</v>
      </c>
      <c r="BA72" s="113">
        <v>36.8872</v>
      </c>
      <c r="BB72" s="113">
        <v>36.043700000000001</v>
      </c>
      <c r="BC72" s="113">
        <v>35.203099999999999</v>
      </c>
      <c r="BD72" s="113">
        <v>34.365400000000001</v>
      </c>
      <c r="BE72" s="113">
        <v>33.528599999999997</v>
      </c>
      <c r="BF72" s="113">
        <v>32.694000000000003</v>
      </c>
      <c r="BG72" s="113">
        <v>31.863600000000002</v>
      </c>
      <c r="BH72" s="113">
        <v>31.037500000000001</v>
      </c>
      <c r="BI72" s="113">
        <v>30.2163</v>
      </c>
      <c r="BJ72" s="113">
        <v>29.401599999999998</v>
      </c>
      <c r="BK72" s="113">
        <v>28.594200000000001</v>
      </c>
      <c r="BL72" s="113">
        <v>27.793700000000001</v>
      </c>
      <c r="BM72" s="113">
        <v>26.999700000000001</v>
      </c>
      <c r="BN72" s="113">
        <v>26.211300000000001</v>
      </c>
      <c r="BO72" s="113">
        <v>25.4285</v>
      </c>
      <c r="BP72" s="113">
        <v>24.652999999999999</v>
      </c>
      <c r="BQ72" s="113">
        <v>23.8767</v>
      </c>
      <c r="BR72" s="113">
        <v>23.1022</v>
      </c>
      <c r="BS72" s="113">
        <v>22.333300000000001</v>
      </c>
      <c r="BT72" s="113">
        <v>21.574000000000002</v>
      </c>
      <c r="BU72" s="113">
        <v>20.8263</v>
      </c>
      <c r="BV72" s="113">
        <v>20.0915</v>
      </c>
      <c r="BW72" s="113">
        <v>19.369700000000002</v>
      </c>
      <c r="BX72" s="113">
        <v>18.660499999999999</v>
      </c>
      <c r="BY72" s="113">
        <v>17.963200000000001</v>
      </c>
      <c r="BZ72" s="113">
        <v>17.2775</v>
      </c>
      <c r="CA72" s="113">
        <v>16.602699999999999</v>
      </c>
      <c r="CB72" s="113">
        <v>15.939299999999999</v>
      </c>
      <c r="CC72" s="113">
        <v>15.289400000000001</v>
      </c>
      <c r="CD72" s="113">
        <v>14.6564</v>
      </c>
      <c r="CE72" s="113">
        <v>14.0427</v>
      </c>
      <c r="CF72" s="113">
        <v>13.4488</v>
      </c>
      <c r="CG72" s="113">
        <v>12.8744</v>
      </c>
      <c r="CH72" s="113">
        <v>12.318099999999999</v>
      </c>
      <c r="CI72" s="113">
        <v>11.7782</v>
      </c>
      <c r="CJ72" s="113">
        <v>11.253500000000001</v>
      </c>
      <c r="CK72" s="113">
        <v>10.743499999999999</v>
      </c>
      <c r="CL72" s="113">
        <v>10.2493</v>
      </c>
      <c r="CM72" s="113">
        <v>9.7721999999999998</v>
      </c>
      <c r="CN72" s="113">
        <v>9.3132000000000001</v>
      </c>
      <c r="CO72" s="113">
        <v>8.8728999999999996</v>
      </c>
      <c r="CP72" s="113">
        <v>8.4505999999999997</v>
      </c>
      <c r="CQ72" s="113">
        <v>8.0449000000000002</v>
      </c>
      <c r="CR72" s="113">
        <v>7.6557000000000004</v>
      </c>
      <c r="CS72" s="113">
        <v>7.2857000000000003</v>
      </c>
      <c r="CT72" s="113">
        <v>6.9355000000000002</v>
      </c>
      <c r="CU72" s="113">
        <v>6.6059000000000001</v>
      </c>
      <c r="CV72" s="113">
        <v>6.2931999999999997</v>
      </c>
      <c r="CW72" s="113">
        <v>5.9954999999999998</v>
      </c>
      <c r="CX72" s="113">
        <v>5.7141999999999999</v>
      </c>
      <c r="CY72" s="113">
        <v>5.4467999999999996</v>
      </c>
      <c r="CZ72" s="113">
        <v>5.1885000000000003</v>
      </c>
      <c r="DA72" s="113">
        <v>4.9359999999999999</v>
      </c>
      <c r="DB72" s="113">
        <v>4.6902999999999997</v>
      </c>
      <c r="DC72" s="113">
        <v>4.4603999999999999</v>
      </c>
      <c r="DD72" s="113">
        <v>4.2539999999999996</v>
      </c>
      <c r="DE72" s="113">
        <v>4.0664999999999996</v>
      </c>
      <c r="DF72" s="113">
        <v>3.8982000000000001</v>
      </c>
      <c r="DG72" s="113">
        <v>3.7471000000000001</v>
      </c>
      <c r="DH72" s="113">
        <v>3.6078999999999999</v>
      </c>
    </row>
    <row r="73" spans="1:112" x14ac:dyDescent="0.75">
      <c r="A73" s="111">
        <v>8772</v>
      </c>
      <c r="B73" s="111" t="s">
        <v>217</v>
      </c>
      <c r="C73" s="129" t="s">
        <v>163</v>
      </c>
      <c r="D73" s="71" t="s">
        <v>218</v>
      </c>
      <c r="E73" s="71">
        <v>764</v>
      </c>
      <c r="F73" s="71" t="s">
        <v>219</v>
      </c>
      <c r="G73" s="71" t="s">
        <v>220</v>
      </c>
      <c r="H73" s="71">
        <v>764</v>
      </c>
      <c r="I73" s="112" t="s">
        <v>221</v>
      </c>
      <c r="J73" s="71">
        <v>920</v>
      </c>
      <c r="K73" s="71">
        <v>2005</v>
      </c>
      <c r="L73" s="113">
        <v>73.8202</v>
      </c>
      <c r="M73" s="113">
        <v>73.905799999999999</v>
      </c>
      <c r="N73" s="113">
        <v>72.971199999999996</v>
      </c>
      <c r="O73" s="113">
        <v>72.024000000000001</v>
      </c>
      <c r="P73" s="113">
        <v>71.0672</v>
      </c>
      <c r="Q73" s="113">
        <v>70.102999999999994</v>
      </c>
      <c r="R73" s="113">
        <v>69.1357</v>
      </c>
      <c r="S73" s="113">
        <v>68.168899999999994</v>
      </c>
      <c r="T73" s="113">
        <v>67.204400000000007</v>
      </c>
      <c r="U73" s="113">
        <v>66.242000000000004</v>
      </c>
      <c r="V73" s="113">
        <v>65.28</v>
      </c>
      <c r="W73" s="113">
        <v>64.315100000000001</v>
      </c>
      <c r="X73" s="113">
        <v>63.350099999999998</v>
      </c>
      <c r="Y73" s="113">
        <v>62.385800000000003</v>
      </c>
      <c r="Z73" s="113">
        <v>61.424100000000003</v>
      </c>
      <c r="AA73" s="113">
        <v>60.467100000000002</v>
      </c>
      <c r="AB73" s="113">
        <v>59.516599999999997</v>
      </c>
      <c r="AC73" s="113">
        <v>58.574300000000001</v>
      </c>
      <c r="AD73" s="113">
        <v>57.640900000000002</v>
      </c>
      <c r="AE73" s="113">
        <v>56.716200000000001</v>
      </c>
      <c r="AF73" s="113">
        <v>55.796799999999998</v>
      </c>
      <c r="AG73" s="113">
        <v>54.881</v>
      </c>
      <c r="AH73" s="113">
        <v>53.967399999999998</v>
      </c>
      <c r="AI73" s="113">
        <v>53.054900000000004</v>
      </c>
      <c r="AJ73" s="113">
        <v>52.144199999999998</v>
      </c>
      <c r="AK73" s="113">
        <v>51.2363</v>
      </c>
      <c r="AL73" s="113">
        <v>50.332700000000003</v>
      </c>
      <c r="AM73" s="113">
        <v>49.433300000000003</v>
      </c>
      <c r="AN73" s="113">
        <v>48.539099999999998</v>
      </c>
      <c r="AO73" s="113">
        <v>47.650799999999997</v>
      </c>
      <c r="AP73" s="113">
        <v>46.767800000000001</v>
      </c>
      <c r="AQ73" s="113">
        <v>45.888500000000001</v>
      </c>
      <c r="AR73" s="113">
        <v>45.011699999999998</v>
      </c>
      <c r="AS73" s="113">
        <v>44.1374</v>
      </c>
      <c r="AT73" s="113">
        <v>43.265500000000003</v>
      </c>
      <c r="AU73" s="113">
        <v>42.396299999999997</v>
      </c>
      <c r="AV73" s="113">
        <v>41.529000000000003</v>
      </c>
      <c r="AW73" s="113">
        <v>40.664700000000003</v>
      </c>
      <c r="AX73" s="113">
        <v>39.803600000000003</v>
      </c>
      <c r="AY73" s="113">
        <v>38.945500000000003</v>
      </c>
      <c r="AZ73" s="113">
        <v>38.0901</v>
      </c>
      <c r="BA73" s="113">
        <v>37.238199999999999</v>
      </c>
      <c r="BB73" s="113">
        <v>36.389200000000002</v>
      </c>
      <c r="BC73" s="113">
        <v>35.542700000000004</v>
      </c>
      <c r="BD73" s="113">
        <v>34.699100000000001</v>
      </c>
      <c r="BE73" s="113">
        <v>33.858600000000003</v>
      </c>
      <c r="BF73" s="113">
        <v>33.019399999999997</v>
      </c>
      <c r="BG73" s="113">
        <v>32.183100000000003</v>
      </c>
      <c r="BH73" s="113">
        <v>31.351900000000001</v>
      </c>
      <c r="BI73" s="113">
        <v>30.5261</v>
      </c>
      <c r="BJ73" s="113">
        <v>29.706</v>
      </c>
      <c r="BK73" s="113">
        <v>28.892900000000001</v>
      </c>
      <c r="BL73" s="113">
        <v>28.087</v>
      </c>
      <c r="BM73" s="113">
        <v>27.287299999999998</v>
      </c>
      <c r="BN73" s="113">
        <v>26.493500000000001</v>
      </c>
      <c r="BO73" s="113">
        <v>25.704699999999999</v>
      </c>
      <c r="BP73" s="113">
        <v>24.921700000000001</v>
      </c>
      <c r="BQ73" s="113">
        <v>24.146699999999999</v>
      </c>
      <c r="BR73" s="113">
        <v>23.3719</v>
      </c>
      <c r="BS73" s="113">
        <v>22.6006</v>
      </c>
      <c r="BT73" s="113">
        <v>21.836400000000001</v>
      </c>
      <c r="BU73" s="113">
        <v>21.082999999999998</v>
      </c>
      <c r="BV73" s="113">
        <v>20.341899999999999</v>
      </c>
      <c r="BW73" s="113">
        <v>19.613299999999999</v>
      </c>
      <c r="BX73" s="113">
        <v>18.896999999999998</v>
      </c>
      <c r="BY73" s="113">
        <v>18.192599999999999</v>
      </c>
      <c r="BZ73" s="113">
        <v>17.499600000000001</v>
      </c>
      <c r="CA73" s="113">
        <v>16.817599999999999</v>
      </c>
      <c r="CB73" s="113">
        <v>16.1479</v>
      </c>
      <c r="CC73" s="113">
        <v>15.4917</v>
      </c>
      <c r="CD73" s="113">
        <v>14.851100000000001</v>
      </c>
      <c r="CE73" s="113">
        <v>14.229200000000001</v>
      </c>
      <c r="CF73" s="113">
        <v>13.6275</v>
      </c>
      <c r="CG73" s="113">
        <v>13.045500000000001</v>
      </c>
      <c r="CH73" s="113">
        <v>12.4825</v>
      </c>
      <c r="CI73" s="113">
        <v>11.936500000000001</v>
      </c>
      <c r="CJ73" s="113">
        <v>11.4062</v>
      </c>
      <c r="CK73" s="113">
        <v>10.8908</v>
      </c>
      <c r="CL73" s="113">
        <v>10.3901</v>
      </c>
      <c r="CM73" s="113">
        <v>9.9050999999999991</v>
      </c>
      <c r="CN73" s="113">
        <v>9.4373000000000005</v>
      </c>
      <c r="CO73" s="113">
        <v>8.9876000000000005</v>
      </c>
      <c r="CP73" s="113">
        <v>8.5566999999999993</v>
      </c>
      <c r="CQ73" s="113">
        <v>8.1438000000000006</v>
      </c>
      <c r="CR73" s="113">
        <v>7.7477</v>
      </c>
      <c r="CS73" s="113">
        <v>7.3684000000000003</v>
      </c>
      <c r="CT73" s="113">
        <v>7.0086000000000004</v>
      </c>
      <c r="CU73" s="113">
        <v>6.6685999999999996</v>
      </c>
      <c r="CV73" s="113">
        <v>6.3491999999999997</v>
      </c>
      <c r="CW73" s="113">
        <v>6.0464000000000002</v>
      </c>
      <c r="CX73" s="113">
        <v>5.7584999999999997</v>
      </c>
      <c r="CY73" s="113">
        <v>5.4862000000000002</v>
      </c>
      <c r="CZ73" s="113">
        <v>5.2267000000000001</v>
      </c>
      <c r="DA73" s="113">
        <v>4.9752999999999998</v>
      </c>
      <c r="DB73" s="113">
        <v>4.7293000000000003</v>
      </c>
      <c r="DC73" s="113">
        <v>4.4897</v>
      </c>
      <c r="DD73" s="113">
        <v>4.2706</v>
      </c>
      <c r="DE73" s="113">
        <v>4.0701000000000001</v>
      </c>
      <c r="DF73" s="113">
        <v>3.8873000000000002</v>
      </c>
      <c r="DG73" s="113">
        <v>3.7235</v>
      </c>
      <c r="DH73" s="113">
        <v>3.5766</v>
      </c>
    </row>
    <row r="74" spans="1:112" x14ac:dyDescent="0.75">
      <c r="A74" s="111">
        <v>8773</v>
      </c>
      <c r="B74" s="111" t="s">
        <v>217</v>
      </c>
      <c r="C74" s="129" t="s">
        <v>163</v>
      </c>
      <c r="D74" s="71" t="s">
        <v>218</v>
      </c>
      <c r="E74" s="71">
        <v>764</v>
      </c>
      <c r="F74" s="71" t="s">
        <v>219</v>
      </c>
      <c r="G74" s="71" t="s">
        <v>220</v>
      </c>
      <c r="H74" s="71">
        <v>764</v>
      </c>
      <c r="I74" s="112" t="s">
        <v>221</v>
      </c>
      <c r="J74" s="71">
        <v>920</v>
      </c>
      <c r="K74" s="71">
        <v>2006</v>
      </c>
      <c r="L74" s="113">
        <v>74.938100000000006</v>
      </c>
      <c r="M74" s="113">
        <v>74.993099999999998</v>
      </c>
      <c r="N74" s="113">
        <v>74.057900000000004</v>
      </c>
      <c r="O74" s="113">
        <v>73.109399999999994</v>
      </c>
      <c r="P74" s="113">
        <v>72.151399999999995</v>
      </c>
      <c r="Q74" s="113">
        <v>71.186300000000003</v>
      </c>
      <c r="R74" s="113">
        <v>70.218199999999996</v>
      </c>
      <c r="S74" s="113">
        <v>69.250299999999996</v>
      </c>
      <c r="T74" s="113">
        <v>68.284000000000006</v>
      </c>
      <c r="U74" s="113">
        <v>67.319299999999998</v>
      </c>
      <c r="V74" s="113">
        <v>66.354799999999997</v>
      </c>
      <c r="W74" s="113">
        <v>65.387699999999995</v>
      </c>
      <c r="X74" s="113">
        <v>64.419399999999996</v>
      </c>
      <c r="Y74" s="113">
        <v>63.452399999999997</v>
      </c>
      <c r="Z74" s="113">
        <v>62.4878</v>
      </c>
      <c r="AA74" s="113">
        <v>61.527200000000001</v>
      </c>
      <c r="AB74" s="113">
        <v>60.572899999999997</v>
      </c>
      <c r="AC74" s="113">
        <v>59.626300000000001</v>
      </c>
      <c r="AD74" s="113">
        <v>58.688099999999999</v>
      </c>
      <c r="AE74" s="113">
        <v>57.757599999999996</v>
      </c>
      <c r="AF74" s="113">
        <v>56.833599999999997</v>
      </c>
      <c r="AG74" s="113">
        <v>55.912399999999998</v>
      </c>
      <c r="AH74" s="113">
        <v>54.993000000000002</v>
      </c>
      <c r="AI74" s="113">
        <v>54.075000000000003</v>
      </c>
      <c r="AJ74" s="113">
        <v>53.158099999999997</v>
      </c>
      <c r="AK74" s="113">
        <v>52.243600000000001</v>
      </c>
      <c r="AL74" s="113">
        <v>51.332799999999999</v>
      </c>
      <c r="AM74" s="113">
        <v>50.4268</v>
      </c>
      <c r="AN74" s="113">
        <v>49.525199999999998</v>
      </c>
      <c r="AO74" s="113">
        <v>48.628500000000003</v>
      </c>
      <c r="AP74" s="113">
        <v>47.736600000000003</v>
      </c>
      <c r="AQ74" s="113">
        <v>46.8491</v>
      </c>
      <c r="AR74" s="113">
        <v>45.964599999999997</v>
      </c>
      <c r="AS74" s="113">
        <v>45.082500000000003</v>
      </c>
      <c r="AT74" s="113">
        <v>44.2029</v>
      </c>
      <c r="AU74" s="113">
        <v>43.326000000000001</v>
      </c>
      <c r="AV74" s="113">
        <v>42.451999999999998</v>
      </c>
      <c r="AW74" s="113">
        <v>41.580399999999997</v>
      </c>
      <c r="AX74" s="113">
        <v>40.712000000000003</v>
      </c>
      <c r="AY74" s="113">
        <v>39.846899999999998</v>
      </c>
      <c r="AZ74" s="113">
        <v>38.984699999999997</v>
      </c>
      <c r="BA74" s="113">
        <v>38.1252</v>
      </c>
      <c r="BB74" s="113">
        <v>37.269100000000002</v>
      </c>
      <c r="BC74" s="113">
        <v>36.415700000000001</v>
      </c>
      <c r="BD74" s="113">
        <v>35.564700000000002</v>
      </c>
      <c r="BE74" s="113">
        <v>34.716700000000003</v>
      </c>
      <c r="BF74" s="113">
        <v>33.872300000000003</v>
      </c>
      <c r="BG74" s="113">
        <v>33.029899999999998</v>
      </c>
      <c r="BH74" s="113">
        <v>32.191200000000002</v>
      </c>
      <c r="BI74" s="113">
        <v>31.358499999999999</v>
      </c>
      <c r="BJ74" s="113">
        <v>30.531700000000001</v>
      </c>
      <c r="BK74" s="113">
        <v>29.711099999999998</v>
      </c>
      <c r="BL74" s="113">
        <v>28.897099999999998</v>
      </c>
      <c r="BM74" s="113">
        <v>28.089600000000001</v>
      </c>
      <c r="BN74" s="113">
        <v>27.287600000000001</v>
      </c>
      <c r="BO74" s="113">
        <v>26.4908</v>
      </c>
      <c r="BP74" s="113">
        <v>25.698899999999998</v>
      </c>
      <c r="BQ74" s="113">
        <v>24.913399999999999</v>
      </c>
      <c r="BR74" s="113">
        <v>24.136800000000001</v>
      </c>
      <c r="BS74" s="113">
        <v>23.361899999999999</v>
      </c>
      <c r="BT74" s="113">
        <v>22.591799999999999</v>
      </c>
      <c r="BU74" s="113">
        <v>21.829799999999999</v>
      </c>
      <c r="BV74" s="113">
        <v>21.078800000000001</v>
      </c>
      <c r="BW74" s="113">
        <v>20.339600000000001</v>
      </c>
      <c r="BX74" s="113">
        <v>19.611799999999999</v>
      </c>
      <c r="BY74" s="113">
        <v>18.895299999999999</v>
      </c>
      <c r="BZ74" s="113">
        <v>18.190000000000001</v>
      </c>
      <c r="CA74" s="113">
        <v>17.4954</v>
      </c>
      <c r="CB74" s="113">
        <v>16.812999999999999</v>
      </c>
      <c r="CC74" s="113">
        <v>16.144600000000001</v>
      </c>
      <c r="CD74" s="113">
        <v>15.4916</v>
      </c>
      <c r="CE74" s="113">
        <v>14.8558</v>
      </c>
      <c r="CF74" s="113">
        <v>14.2393</v>
      </c>
      <c r="CG74" s="113">
        <v>13.6426</v>
      </c>
      <c r="CH74" s="113">
        <v>13.0648</v>
      </c>
      <c r="CI74" s="113">
        <v>12.5044</v>
      </c>
      <c r="CJ74" s="113">
        <v>11.96</v>
      </c>
      <c r="CK74" s="113">
        <v>11.4307</v>
      </c>
      <c r="CL74" s="113">
        <v>10.915900000000001</v>
      </c>
      <c r="CM74" s="113">
        <v>10.415800000000001</v>
      </c>
      <c r="CN74" s="113">
        <v>9.9314</v>
      </c>
      <c r="CO74" s="113">
        <v>9.4643999999999995</v>
      </c>
      <c r="CP74" s="113">
        <v>9.0155999999999992</v>
      </c>
      <c r="CQ74" s="113">
        <v>8.5855999999999995</v>
      </c>
      <c r="CR74" s="113">
        <v>8.1738</v>
      </c>
      <c r="CS74" s="113">
        <v>7.7789999999999999</v>
      </c>
      <c r="CT74" s="113">
        <v>7.4010999999999996</v>
      </c>
      <c r="CU74" s="113">
        <v>7.0429000000000004</v>
      </c>
      <c r="CV74" s="113">
        <v>6.7043999999999997</v>
      </c>
      <c r="CW74" s="113">
        <v>6.3860000000000001</v>
      </c>
      <c r="CX74" s="113">
        <v>6.0834999999999999</v>
      </c>
      <c r="CY74" s="113">
        <v>5.7952000000000004</v>
      </c>
      <c r="CZ74" s="113">
        <v>5.5213999999999999</v>
      </c>
      <c r="DA74" s="113">
        <v>5.2592999999999996</v>
      </c>
      <c r="DB74" s="113">
        <v>5.0042999999999997</v>
      </c>
      <c r="DC74" s="113">
        <v>4.7538999999999998</v>
      </c>
      <c r="DD74" s="113">
        <v>4.5178000000000003</v>
      </c>
      <c r="DE74" s="113">
        <v>4.2971000000000004</v>
      </c>
      <c r="DF74" s="113">
        <v>4.0945</v>
      </c>
      <c r="DG74" s="113">
        <v>3.9093</v>
      </c>
      <c r="DH74" s="113">
        <v>3.7446000000000002</v>
      </c>
    </row>
    <row r="75" spans="1:112" x14ac:dyDescent="0.75">
      <c r="A75" s="111">
        <v>8774</v>
      </c>
      <c r="B75" s="111" t="s">
        <v>217</v>
      </c>
      <c r="C75" s="129" t="s">
        <v>163</v>
      </c>
      <c r="D75" s="71" t="s">
        <v>218</v>
      </c>
      <c r="E75" s="71">
        <v>764</v>
      </c>
      <c r="F75" s="71" t="s">
        <v>219</v>
      </c>
      <c r="G75" s="71" t="s">
        <v>220</v>
      </c>
      <c r="H75" s="71">
        <v>764</v>
      </c>
      <c r="I75" s="112" t="s">
        <v>221</v>
      </c>
      <c r="J75" s="71">
        <v>920</v>
      </c>
      <c r="K75" s="71">
        <v>2007</v>
      </c>
      <c r="L75" s="113">
        <v>75.187200000000004</v>
      </c>
      <c r="M75" s="113">
        <v>75.194000000000003</v>
      </c>
      <c r="N75" s="113">
        <v>74.254900000000006</v>
      </c>
      <c r="O75" s="113">
        <v>73.302499999999995</v>
      </c>
      <c r="P75" s="113">
        <v>72.341399999999993</v>
      </c>
      <c r="Q75" s="113">
        <v>71.373800000000003</v>
      </c>
      <c r="R75" s="113">
        <v>70.403300000000002</v>
      </c>
      <c r="S75" s="113">
        <v>69.433000000000007</v>
      </c>
      <c r="T75" s="113">
        <v>68.464399999999998</v>
      </c>
      <c r="U75" s="113">
        <v>67.497600000000006</v>
      </c>
      <c r="V75" s="113">
        <v>66.531400000000005</v>
      </c>
      <c r="W75" s="113">
        <v>65.563400000000001</v>
      </c>
      <c r="X75" s="113">
        <v>64.594399999999993</v>
      </c>
      <c r="Y75" s="113">
        <v>63.625599999999999</v>
      </c>
      <c r="Z75" s="113">
        <v>62.659599999999998</v>
      </c>
      <c r="AA75" s="113">
        <v>61.697600000000001</v>
      </c>
      <c r="AB75" s="113">
        <v>60.741399999999999</v>
      </c>
      <c r="AC75" s="113">
        <v>59.792900000000003</v>
      </c>
      <c r="AD75" s="113">
        <v>58.852800000000002</v>
      </c>
      <c r="AE75" s="113">
        <v>57.920299999999997</v>
      </c>
      <c r="AF75" s="113">
        <v>56.993600000000001</v>
      </c>
      <c r="AG75" s="113">
        <v>56.071300000000001</v>
      </c>
      <c r="AH75" s="113">
        <v>55.150399999999998</v>
      </c>
      <c r="AI75" s="113">
        <v>54.230600000000003</v>
      </c>
      <c r="AJ75" s="113">
        <v>53.312199999999997</v>
      </c>
      <c r="AK75" s="113">
        <v>52.395600000000002</v>
      </c>
      <c r="AL75" s="113">
        <v>51.482199999999999</v>
      </c>
      <c r="AM75" s="113">
        <v>50.5732</v>
      </c>
      <c r="AN75" s="113">
        <v>49.669400000000003</v>
      </c>
      <c r="AO75" s="113">
        <v>48.769799999999996</v>
      </c>
      <c r="AP75" s="113">
        <v>47.874299999999998</v>
      </c>
      <c r="AQ75" s="113">
        <v>46.982900000000001</v>
      </c>
      <c r="AR75" s="113">
        <v>46.095500000000001</v>
      </c>
      <c r="AS75" s="113">
        <v>45.210700000000003</v>
      </c>
      <c r="AT75" s="113">
        <v>44.328600000000002</v>
      </c>
      <c r="AU75" s="113">
        <v>43.449300000000001</v>
      </c>
      <c r="AV75" s="113">
        <v>42.573099999999997</v>
      </c>
      <c r="AW75" s="113">
        <v>41.700299999999999</v>
      </c>
      <c r="AX75" s="113">
        <v>40.830100000000002</v>
      </c>
      <c r="AY75" s="113">
        <v>39.963299999999997</v>
      </c>
      <c r="AZ75" s="113">
        <v>39.099899999999998</v>
      </c>
      <c r="BA75" s="113">
        <v>38.239400000000003</v>
      </c>
      <c r="BB75" s="113">
        <v>37.381599999999999</v>
      </c>
      <c r="BC75" s="113">
        <v>36.527099999999997</v>
      </c>
      <c r="BD75" s="113">
        <v>35.675199999999997</v>
      </c>
      <c r="BE75" s="113">
        <v>34.825899999999997</v>
      </c>
      <c r="BF75" s="113">
        <v>33.9801</v>
      </c>
      <c r="BG75" s="113">
        <v>33.1387</v>
      </c>
      <c r="BH75" s="113">
        <v>32.3001</v>
      </c>
      <c r="BI75" s="113">
        <v>31.466200000000001</v>
      </c>
      <c r="BJ75" s="113">
        <v>30.638999999999999</v>
      </c>
      <c r="BK75" s="113">
        <v>29.818300000000001</v>
      </c>
      <c r="BL75" s="113">
        <v>29.003599999999999</v>
      </c>
      <c r="BM75" s="113">
        <v>28.1952</v>
      </c>
      <c r="BN75" s="113">
        <v>27.392499999999998</v>
      </c>
      <c r="BO75" s="113">
        <v>26.5947</v>
      </c>
      <c r="BP75" s="113">
        <v>25.802199999999999</v>
      </c>
      <c r="BQ75" s="113">
        <v>25.0153</v>
      </c>
      <c r="BR75" s="113">
        <v>24.236000000000001</v>
      </c>
      <c r="BS75" s="113">
        <v>23.467300000000002</v>
      </c>
      <c r="BT75" s="113">
        <v>22.701499999999999</v>
      </c>
      <c r="BU75" s="113">
        <v>21.941700000000001</v>
      </c>
      <c r="BV75" s="113">
        <v>21.1904</v>
      </c>
      <c r="BW75" s="113">
        <v>20.4498</v>
      </c>
      <c r="BX75" s="113">
        <v>19.720199999999998</v>
      </c>
      <c r="BY75" s="113">
        <v>19.001300000000001</v>
      </c>
      <c r="BZ75" s="113">
        <v>18.293299999999999</v>
      </c>
      <c r="CA75" s="113">
        <v>17.5959</v>
      </c>
      <c r="CB75" s="113">
        <v>16.910399999999999</v>
      </c>
      <c r="CC75" s="113">
        <v>16.238900000000001</v>
      </c>
      <c r="CD75" s="113">
        <v>15.583600000000001</v>
      </c>
      <c r="CE75" s="113">
        <v>14.945499999999999</v>
      </c>
      <c r="CF75" s="113">
        <v>14.3256</v>
      </c>
      <c r="CG75" s="113">
        <v>13.725099999999999</v>
      </c>
      <c r="CH75" s="113">
        <v>13.143800000000001</v>
      </c>
      <c r="CI75" s="113">
        <v>12.5801</v>
      </c>
      <c r="CJ75" s="113">
        <v>12.032999999999999</v>
      </c>
      <c r="CK75" s="113">
        <v>11.5014</v>
      </c>
      <c r="CL75" s="113">
        <v>10.9846</v>
      </c>
      <c r="CM75" s="113">
        <v>10.4824</v>
      </c>
      <c r="CN75" s="113">
        <v>9.9946999999999999</v>
      </c>
      <c r="CO75" s="113">
        <v>9.5227000000000004</v>
      </c>
      <c r="CP75" s="113">
        <v>9.0678000000000001</v>
      </c>
      <c r="CQ75" s="113">
        <v>8.6309000000000005</v>
      </c>
      <c r="CR75" s="113">
        <v>8.2127999999999997</v>
      </c>
      <c r="CS75" s="113">
        <v>7.8129</v>
      </c>
      <c r="CT75" s="113">
        <v>7.4303999999999997</v>
      </c>
      <c r="CU75" s="113">
        <v>7.0651999999999999</v>
      </c>
      <c r="CV75" s="113">
        <v>6.7196999999999996</v>
      </c>
      <c r="CW75" s="113">
        <v>6.3932000000000002</v>
      </c>
      <c r="CX75" s="113">
        <v>6.0857000000000001</v>
      </c>
      <c r="CY75" s="113">
        <v>5.7934999999999999</v>
      </c>
      <c r="CZ75" s="113">
        <v>5.5147000000000004</v>
      </c>
      <c r="DA75" s="113">
        <v>5.2492000000000001</v>
      </c>
      <c r="DB75" s="113">
        <v>4.9939999999999998</v>
      </c>
      <c r="DC75" s="113">
        <v>4.7454999999999998</v>
      </c>
      <c r="DD75" s="113">
        <v>4.5099</v>
      </c>
      <c r="DE75" s="113">
        <v>4.2839</v>
      </c>
      <c r="DF75" s="113">
        <v>4.0720999999999998</v>
      </c>
      <c r="DG75" s="113">
        <v>3.8765999999999998</v>
      </c>
      <c r="DH75" s="113">
        <v>3.6976</v>
      </c>
    </row>
    <row r="76" spans="1:112" x14ac:dyDescent="0.75">
      <c r="A76" s="111">
        <v>8775</v>
      </c>
      <c r="B76" s="111" t="s">
        <v>217</v>
      </c>
      <c r="C76" s="129" t="s">
        <v>163</v>
      </c>
      <c r="D76" s="71" t="s">
        <v>218</v>
      </c>
      <c r="E76" s="71">
        <v>764</v>
      </c>
      <c r="F76" s="71" t="s">
        <v>219</v>
      </c>
      <c r="G76" s="71" t="s">
        <v>220</v>
      </c>
      <c r="H76" s="71">
        <v>764</v>
      </c>
      <c r="I76" s="112" t="s">
        <v>221</v>
      </c>
      <c r="J76" s="71">
        <v>920</v>
      </c>
      <c r="K76" s="71">
        <v>2008</v>
      </c>
      <c r="L76" s="113">
        <v>75.491600000000005</v>
      </c>
      <c r="M76" s="113">
        <v>75.456299999999999</v>
      </c>
      <c r="N76" s="113">
        <v>74.513499999999993</v>
      </c>
      <c r="O76" s="113">
        <v>73.559799999999996</v>
      </c>
      <c r="P76" s="113">
        <v>72.596599999999995</v>
      </c>
      <c r="Q76" s="113">
        <v>71.627200000000002</v>
      </c>
      <c r="R76" s="113">
        <v>70.655100000000004</v>
      </c>
      <c r="S76" s="113">
        <v>69.682900000000004</v>
      </c>
      <c r="T76" s="113">
        <v>68.712000000000003</v>
      </c>
      <c r="U76" s="113">
        <v>67.742699999999999</v>
      </c>
      <c r="V76" s="113">
        <v>66.774299999999997</v>
      </c>
      <c r="W76" s="113">
        <v>65.8048</v>
      </c>
      <c r="X76" s="113">
        <v>64.834999999999994</v>
      </c>
      <c r="Y76" s="113">
        <v>63.865499999999997</v>
      </c>
      <c r="Z76" s="113">
        <v>62.8977</v>
      </c>
      <c r="AA76" s="113">
        <v>61.9343</v>
      </c>
      <c r="AB76" s="113">
        <v>60.976399999999998</v>
      </c>
      <c r="AC76" s="113">
        <v>60.025599999999997</v>
      </c>
      <c r="AD76" s="113">
        <v>59.082999999999998</v>
      </c>
      <c r="AE76" s="113">
        <v>58.148000000000003</v>
      </c>
      <c r="AF76" s="113">
        <v>57.218800000000002</v>
      </c>
      <c r="AG76" s="113">
        <v>56.293399999999998</v>
      </c>
      <c r="AH76" s="113">
        <v>55.370800000000003</v>
      </c>
      <c r="AI76" s="113">
        <v>54.448799999999999</v>
      </c>
      <c r="AJ76" s="113">
        <v>53.527999999999999</v>
      </c>
      <c r="AK76" s="113">
        <v>52.609200000000001</v>
      </c>
      <c r="AL76" s="113">
        <v>51.693100000000001</v>
      </c>
      <c r="AM76" s="113">
        <v>50.780900000000003</v>
      </c>
      <c r="AN76" s="113">
        <v>49.873399999999997</v>
      </c>
      <c r="AO76" s="113">
        <v>48.970799999999997</v>
      </c>
      <c r="AP76" s="113">
        <v>48.0717</v>
      </c>
      <c r="AQ76" s="113">
        <v>47.176099999999998</v>
      </c>
      <c r="AR76" s="113">
        <v>46.284100000000002</v>
      </c>
      <c r="AS76" s="113">
        <v>45.395800000000001</v>
      </c>
      <c r="AT76" s="113">
        <v>44.5105</v>
      </c>
      <c r="AU76" s="113">
        <v>43.628</v>
      </c>
      <c r="AV76" s="113">
        <v>42.748899999999999</v>
      </c>
      <c r="AW76" s="113">
        <v>41.873199999999997</v>
      </c>
      <c r="AX76" s="113">
        <v>41.001100000000001</v>
      </c>
      <c r="AY76" s="113">
        <v>40.131999999999998</v>
      </c>
      <c r="AZ76" s="113">
        <v>39.266399999999997</v>
      </c>
      <c r="BA76" s="113">
        <v>38.4041</v>
      </c>
      <c r="BB76" s="113">
        <v>37.544699999999999</v>
      </c>
      <c r="BC76" s="113">
        <v>36.688000000000002</v>
      </c>
      <c r="BD76" s="113">
        <v>35.834400000000002</v>
      </c>
      <c r="BE76" s="113">
        <v>34.983699999999999</v>
      </c>
      <c r="BF76" s="113">
        <v>34.136000000000003</v>
      </c>
      <c r="BG76" s="113">
        <v>33.2926</v>
      </c>
      <c r="BH76" s="113">
        <v>32.454500000000003</v>
      </c>
      <c r="BI76" s="113">
        <v>31.6203</v>
      </c>
      <c r="BJ76" s="113">
        <v>30.7913</v>
      </c>
      <c r="BK76" s="113">
        <v>29.9696</v>
      </c>
      <c r="BL76" s="113">
        <v>29.154199999999999</v>
      </c>
      <c r="BM76" s="113">
        <v>28.3445</v>
      </c>
      <c r="BN76" s="113">
        <v>27.540299999999998</v>
      </c>
      <c r="BO76" s="113">
        <v>26.741299999999999</v>
      </c>
      <c r="BP76" s="113">
        <v>25.947199999999999</v>
      </c>
      <c r="BQ76" s="113">
        <v>25.158999999999999</v>
      </c>
      <c r="BR76" s="113">
        <v>24.377700000000001</v>
      </c>
      <c r="BS76" s="113">
        <v>23.605599999999999</v>
      </c>
      <c r="BT76" s="113">
        <v>22.845700000000001</v>
      </c>
      <c r="BU76" s="113">
        <v>22.089700000000001</v>
      </c>
      <c r="BV76" s="113">
        <v>21.34</v>
      </c>
      <c r="BW76" s="113">
        <v>20.598600000000001</v>
      </c>
      <c r="BX76" s="113">
        <v>19.867000000000001</v>
      </c>
      <c r="BY76" s="113">
        <v>19.145600000000002</v>
      </c>
      <c r="BZ76" s="113">
        <v>18.4346</v>
      </c>
      <c r="CA76" s="113">
        <v>17.733799999999999</v>
      </c>
      <c r="CB76" s="113">
        <v>17.044899999999998</v>
      </c>
      <c r="CC76" s="113">
        <v>16.369700000000002</v>
      </c>
      <c r="CD76" s="113">
        <v>15.710699999999999</v>
      </c>
      <c r="CE76" s="113">
        <v>15.069599999999999</v>
      </c>
      <c r="CF76" s="113">
        <v>14.4466</v>
      </c>
      <c r="CG76" s="113">
        <v>13.841900000000001</v>
      </c>
      <c r="CH76" s="113">
        <v>13.256</v>
      </c>
      <c r="CI76" s="113">
        <v>12.6881</v>
      </c>
      <c r="CJ76" s="113">
        <v>12.136900000000001</v>
      </c>
      <c r="CK76" s="113">
        <v>11.602</v>
      </c>
      <c r="CL76" s="113">
        <v>11.0823</v>
      </c>
      <c r="CM76" s="113">
        <v>10.577400000000001</v>
      </c>
      <c r="CN76" s="113">
        <v>10.0869</v>
      </c>
      <c r="CO76" s="113">
        <v>9.6107999999999993</v>
      </c>
      <c r="CP76" s="113">
        <v>9.1502999999999997</v>
      </c>
      <c r="CQ76" s="113">
        <v>8.7065999999999999</v>
      </c>
      <c r="CR76" s="113">
        <v>8.2805999999999997</v>
      </c>
      <c r="CS76" s="113">
        <v>7.8731999999999998</v>
      </c>
      <c r="CT76" s="113">
        <v>7.4842000000000004</v>
      </c>
      <c r="CU76" s="113">
        <v>7.1134000000000004</v>
      </c>
      <c r="CV76" s="113">
        <v>6.7602000000000002</v>
      </c>
      <c r="CW76" s="113">
        <v>6.4263000000000003</v>
      </c>
      <c r="CX76" s="113">
        <v>6.1104000000000003</v>
      </c>
      <c r="CY76" s="113">
        <v>5.8124000000000002</v>
      </c>
      <c r="CZ76" s="113">
        <v>5.5289000000000001</v>
      </c>
      <c r="DA76" s="113">
        <v>5.258</v>
      </c>
      <c r="DB76" s="113">
        <v>4.9993999999999996</v>
      </c>
      <c r="DC76" s="113">
        <v>4.7504999999999997</v>
      </c>
      <c r="DD76" s="113">
        <v>4.5162000000000004</v>
      </c>
      <c r="DE76" s="113">
        <v>4.2911000000000001</v>
      </c>
      <c r="DF76" s="113">
        <v>4.0754000000000001</v>
      </c>
      <c r="DG76" s="113">
        <v>3.8725000000000001</v>
      </c>
      <c r="DH76" s="113">
        <v>3.6842999999999999</v>
      </c>
    </row>
    <row r="77" spans="1:112" x14ac:dyDescent="0.75">
      <c r="A77" s="111">
        <v>8776</v>
      </c>
      <c r="B77" s="111" t="s">
        <v>217</v>
      </c>
      <c r="C77" s="129" t="s">
        <v>163</v>
      </c>
      <c r="D77" s="71" t="s">
        <v>218</v>
      </c>
      <c r="E77" s="71">
        <v>764</v>
      </c>
      <c r="F77" s="71" t="s">
        <v>219</v>
      </c>
      <c r="G77" s="71" t="s">
        <v>220</v>
      </c>
      <c r="H77" s="71">
        <v>764</v>
      </c>
      <c r="I77" s="112" t="s">
        <v>221</v>
      </c>
      <c r="J77" s="71">
        <v>920</v>
      </c>
      <c r="K77" s="71">
        <v>2009</v>
      </c>
      <c r="L77" s="113">
        <v>75.8416</v>
      </c>
      <c r="M77" s="113">
        <v>75.767799999999994</v>
      </c>
      <c r="N77" s="113">
        <v>74.822100000000006</v>
      </c>
      <c r="O77" s="113">
        <v>73.865899999999996</v>
      </c>
      <c r="P77" s="113">
        <v>72.902000000000001</v>
      </c>
      <c r="Q77" s="113">
        <v>71.930999999999997</v>
      </c>
      <c r="R77" s="113">
        <v>70.956599999999995</v>
      </c>
      <c r="S77" s="113">
        <v>69.981800000000007</v>
      </c>
      <c r="T77" s="113">
        <v>69.008399999999995</v>
      </c>
      <c r="U77" s="113">
        <v>68.036799999999999</v>
      </c>
      <c r="V77" s="113">
        <v>67.066299999999998</v>
      </c>
      <c r="W77" s="113">
        <v>66.094700000000003</v>
      </c>
      <c r="X77" s="113">
        <v>65.123400000000004</v>
      </c>
      <c r="Y77" s="113">
        <v>64.153099999999995</v>
      </c>
      <c r="Z77" s="113">
        <v>63.1845</v>
      </c>
      <c r="AA77" s="113">
        <v>62.219000000000001</v>
      </c>
      <c r="AB77" s="113">
        <v>61.259399999999999</v>
      </c>
      <c r="AC77" s="113">
        <v>60.3065</v>
      </c>
      <c r="AD77" s="113">
        <v>59.3613</v>
      </c>
      <c r="AE77" s="113">
        <v>58.423400000000001</v>
      </c>
      <c r="AF77" s="113">
        <v>57.491300000000003</v>
      </c>
      <c r="AG77" s="113">
        <v>56.563000000000002</v>
      </c>
      <c r="AH77" s="113">
        <v>55.637</v>
      </c>
      <c r="AI77" s="113">
        <v>54.713200000000001</v>
      </c>
      <c r="AJ77" s="113">
        <v>53.790100000000002</v>
      </c>
      <c r="AK77" s="113">
        <v>52.8688</v>
      </c>
      <c r="AL77" s="113">
        <v>51.950299999999999</v>
      </c>
      <c r="AM77" s="113">
        <v>51.0351</v>
      </c>
      <c r="AN77" s="113">
        <v>50.124099999999999</v>
      </c>
      <c r="AO77" s="113">
        <v>49.217500000000001</v>
      </c>
      <c r="AP77" s="113">
        <v>48.315100000000001</v>
      </c>
      <c r="AQ77" s="113">
        <v>47.415599999999998</v>
      </c>
      <c r="AR77" s="113">
        <v>46.518999999999998</v>
      </c>
      <c r="AS77" s="113">
        <v>45.625900000000001</v>
      </c>
      <c r="AT77" s="113">
        <v>44.736699999999999</v>
      </c>
      <c r="AU77" s="113">
        <v>43.850700000000003</v>
      </c>
      <c r="AV77" s="113">
        <v>42.968000000000004</v>
      </c>
      <c r="AW77" s="113">
        <v>42.088999999999999</v>
      </c>
      <c r="AX77" s="113">
        <v>41.213700000000003</v>
      </c>
      <c r="AY77" s="113">
        <v>40.342300000000002</v>
      </c>
      <c r="AZ77" s="113">
        <v>39.473999999999997</v>
      </c>
      <c r="BA77" s="113">
        <v>38.609099999999998</v>
      </c>
      <c r="BB77" s="113">
        <v>37.747399999999999</v>
      </c>
      <c r="BC77" s="113">
        <v>36.8887</v>
      </c>
      <c r="BD77" s="113">
        <v>36.032600000000002</v>
      </c>
      <c r="BE77" s="113">
        <v>35.1798</v>
      </c>
      <c r="BF77" s="113">
        <v>34.330300000000001</v>
      </c>
      <c r="BG77" s="113">
        <v>33.484499999999997</v>
      </c>
      <c r="BH77" s="113">
        <v>32.643999999999998</v>
      </c>
      <c r="BI77" s="113">
        <v>31.809799999999999</v>
      </c>
      <c r="BJ77" s="113">
        <v>30.9802</v>
      </c>
      <c r="BK77" s="113">
        <v>30.156199999999998</v>
      </c>
      <c r="BL77" s="113">
        <v>29.339300000000001</v>
      </c>
      <c r="BM77" s="113">
        <v>28.528300000000002</v>
      </c>
      <c r="BN77" s="113">
        <v>27.722300000000001</v>
      </c>
      <c r="BO77" s="113">
        <v>26.921299999999999</v>
      </c>
      <c r="BP77" s="113">
        <v>26.125499999999999</v>
      </c>
      <c r="BQ77" s="113">
        <v>25.3352</v>
      </c>
      <c r="BR77" s="113">
        <v>24.552</v>
      </c>
      <c r="BS77" s="113">
        <v>23.7773</v>
      </c>
      <c r="BT77" s="113">
        <v>23.013300000000001</v>
      </c>
      <c r="BU77" s="113">
        <v>22.262799999999999</v>
      </c>
      <c r="BV77" s="113">
        <v>21.516500000000001</v>
      </c>
      <c r="BW77" s="113">
        <v>20.7761</v>
      </c>
      <c r="BX77" s="113">
        <v>20.043199999999999</v>
      </c>
      <c r="BY77" s="113">
        <v>19.319299999999998</v>
      </c>
      <c r="BZ77" s="113">
        <v>18.6052</v>
      </c>
      <c r="CA77" s="113">
        <v>17.9008</v>
      </c>
      <c r="CB77" s="113">
        <v>17.207899999999999</v>
      </c>
      <c r="CC77" s="113">
        <v>16.5288</v>
      </c>
      <c r="CD77" s="113">
        <v>15.865399999999999</v>
      </c>
      <c r="CE77" s="113">
        <v>15.219799999999999</v>
      </c>
      <c r="CF77" s="113">
        <v>14.593</v>
      </c>
      <c r="CG77" s="113">
        <v>13.984400000000001</v>
      </c>
      <c r="CH77" s="113">
        <v>13.393700000000001</v>
      </c>
      <c r="CI77" s="113">
        <v>12.820600000000001</v>
      </c>
      <c r="CJ77" s="113">
        <v>12.2646</v>
      </c>
      <c r="CK77" s="113">
        <v>11.725</v>
      </c>
      <c r="CL77" s="113">
        <v>11.2013</v>
      </c>
      <c r="CM77" s="113">
        <v>10.6929</v>
      </c>
      <c r="CN77" s="113">
        <v>10.1991</v>
      </c>
      <c r="CO77" s="113">
        <v>9.7195999999999998</v>
      </c>
      <c r="CP77" s="113">
        <v>9.2543000000000006</v>
      </c>
      <c r="CQ77" s="113">
        <v>8.8042999999999996</v>
      </c>
      <c r="CR77" s="113">
        <v>8.3706999999999994</v>
      </c>
      <c r="CS77" s="113">
        <v>7.9546000000000001</v>
      </c>
      <c r="CT77" s="113">
        <v>7.5570000000000004</v>
      </c>
      <c r="CU77" s="113">
        <v>7.1783000000000001</v>
      </c>
      <c r="CV77" s="113">
        <v>6.8182999999999998</v>
      </c>
      <c r="CW77" s="113">
        <v>6.476</v>
      </c>
      <c r="CX77" s="113">
        <v>6.1525999999999996</v>
      </c>
      <c r="CY77" s="113">
        <v>5.8460000000000001</v>
      </c>
      <c r="CZ77" s="113">
        <v>5.556</v>
      </c>
      <c r="DA77" s="113">
        <v>5.2797000000000001</v>
      </c>
      <c r="DB77" s="113">
        <v>5.0156999999999998</v>
      </c>
      <c r="DC77" s="113">
        <v>4.7637</v>
      </c>
      <c r="DD77" s="113">
        <v>4.5274999999999999</v>
      </c>
      <c r="DE77" s="113">
        <v>4.3029999999999999</v>
      </c>
      <c r="DF77" s="113">
        <v>4.0883000000000003</v>
      </c>
      <c r="DG77" s="113">
        <v>3.883</v>
      </c>
      <c r="DH77" s="113">
        <v>3.6892999999999998</v>
      </c>
    </row>
    <row r="78" spans="1:112" x14ac:dyDescent="0.75">
      <c r="A78" s="111">
        <v>8777</v>
      </c>
      <c r="B78" s="111" t="s">
        <v>217</v>
      </c>
      <c r="C78" s="129" t="s">
        <v>163</v>
      </c>
      <c r="D78" s="71" t="s">
        <v>218</v>
      </c>
      <c r="E78" s="71">
        <v>764</v>
      </c>
      <c r="F78" s="71" t="s">
        <v>219</v>
      </c>
      <c r="G78" s="71" t="s">
        <v>220</v>
      </c>
      <c r="H78" s="71">
        <v>764</v>
      </c>
      <c r="I78" s="112" t="s">
        <v>221</v>
      </c>
      <c r="J78" s="71">
        <v>920</v>
      </c>
      <c r="K78" s="71">
        <v>2010</v>
      </c>
      <c r="L78" s="113">
        <v>76.131299999999996</v>
      </c>
      <c r="M78" s="113">
        <v>76.021600000000007</v>
      </c>
      <c r="N78" s="113">
        <v>75.074600000000004</v>
      </c>
      <c r="O78" s="113">
        <v>74.116500000000002</v>
      </c>
      <c r="P78" s="113">
        <v>73.150599999999997</v>
      </c>
      <c r="Q78" s="113">
        <v>72.179100000000005</v>
      </c>
      <c r="R78" s="113">
        <v>71.204899999999995</v>
      </c>
      <c r="S78" s="113">
        <v>70.230500000000006</v>
      </c>
      <c r="T78" s="113">
        <v>69.257000000000005</v>
      </c>
      <c r="U78" s="113">
        <v>68.284700000000001</v>
      </c>
      <c r="V78" s="113">
        <v>67.312700000000007</v>
      </c>
      <c r="W78" s="113">
        <v>66.339299999999994</v>
      </c>
      <c r="X78" s="113">
        <v>65.366100000000003</v>
      </c>
      <c r="Y78" s="113">
        <v>64.394499999999994</v>
      </c>
      <c r="Z78" s="113">
        <v>63.425199999999997</v>
      </c>
      <c r="AA78" s="113">
        <v>62.4589</v>
      </c>
      <c r="AB78" s="113">
        <v>61.497199999999999</v>
      </c>
      <c r="AC78" s="113">
        <v>60.5426</v>
      </c>
      <c r="AD78" s="113">
        <v>59.595199999999998</v>
      </c>
      <c r="AE78" s="113">
        <v>58.654800000000002</v>
      </c>
      <c r="AF78" s="113">
        <v>57.720100000000002</v>
      </c>
      <c r="AG78" s="113">
        <v>56.789299999999997</v>
      </c>
      <c r="AH78" s="113">
        <v>55.860999999999997</v>
      </c>
      <c r="AI78" s="113">
        <v>54.934399999999997</v>
      </c>
      <c r="AJ78" s="113">
        <v>54.010100000000001</v>
      </c>
      <c r="AK78" s="113">
        <v>53.087200000000003</v>
      </c>
      <c r="AL78" s="113">
        <v>52.166800000000002</v>
      </c>
      <c r="AM78" s="113">
        <v>51.249699999999997</v>
      </c>
      <c r="AN78" s="113">
        <v>50.336300000000001</v>
      </c>
      <c r="AO78" s="113">
        <v>49.426699999999997</v>
      </c>
      <c r="AP78" s="113">
        <v>48.521000000000001</v>
      </c>
      <c r="AQ78" s="113">
        <v>47.618699999999997</v>
      </c>
      <c r="AR78" s="113">
        <v>46.718800000000002</v>
      </c>
      <c r="AS78" s="113">
        <v>45.821800000000003</v>
      </c>
      <c r="AT78" s="113">
        <v>44.9283</v>
      </c>
      <c r="AU78" s="113">
        <v>44.038899999999998</v>
      </c>
      <c r="AV78" s="113">
        <v>43.153199999999998</v>
      </c>
      <c r="AW78" s="113">
        <v>42.271099999999997</v>
      </c>
      <c r="AX78" s="113">
        <v>41.393000000000001</v>
      </c>
      <c r="AY78" s="113">
        <v>40.518900000000002</v>
      </c>
      <c r="AZ78" s="113">
        <v>39.648699999999998</v>
      </c>
      <c r="BA78" s="113">
        <v>38.781700000000001</v>
      </c>
      <c r="BB78" s="113">
        <v>37.918100000000003</v>
      </c>
      <c r="BC78" s="113">
        <v>37.057499999999997</v>
      </c>
      <c r="BD78" s="113">
        <v>36.1999</v>
      </c>
      <c r="BE78" s="113">
        <v>35.345100000000002</v>
      </c>
      <c r="BF78" s="113">
        <v>34.494100000000003</v>
      </c>
      <c r="BG78" s="113">
        <v>33.646999999999998</v>
      </c>
      <c r="BH78" s="113">
        <v>32.804499999999997</v>
      </c>
      <c r="BI78" s="113">
        <v>31.968399999999999</v>
      </c>
      <c r="BJ78" s="113">
        <v>31.139399999999998</v>
      </c>
      <c r="BK78" s="113">
        <v>30.3154</v>
      </c>
      <c r="BL78" s="113">
        <v>29.496700000000001</v>
      </c>
      <c r="BM78" s="113">
        <v>28.684699999999999</v>
      </c>
      <c r="BN78" s="113">
        <v>27.877800000000001</v>
      </c>
      <c r="BO78" s="113">
        <v>27.075500000000002</v>
      </c>
      <c r="BP78" s="113">
        <v>26.278199999999998</v>
      </c>
      <c r="BQ78" s="113">
        <v>25.486699999999999</v>
      </c>
      <c r="BR78" s="113">
        <v>24.701899999999998</v>
      </c>
      <c r="BS78" s="113">
        <v>23.925799999999999</v>
      </c>
      <c r="BT78" s="113">
        <v>23.159600000000001</v>
      </c>
      <c r="BU78" s="113">
        <v>22.4055</v>
      </c>
      <c r="BV78" s="113">
        <v>21.665500000000002</v>
      </c>
      <c r="BW78" s="113">
        <v>20.928999999999998</v>
      </c>
      <c r="BX78" s="113">
        <v>20.197700000000001</v>
      </c>
      <c r="BY78" s="113">
        <v>19.472899999999999</v>
      </c>
      <c r="BZ78" s="113">
        <v>18.756900000000002</v>
      </c>
      <c r="CA78" s="113">
        <v>18.049900000000001</v>
      </c>
      <c r="CB78" s="113">
        <v>17.353999999999999</v>
      </c>
      <c r="CC78" s="113">
        <v>16.671399999999998</v>
      </c>
      <c r="CD78" s="113">
        <v>16.0045</v>
      </c>
      <c r="CE78" s="113">
        <v>15.3551</v>
      </c>
      <c r="CF78" s="113">
        <v>14.724299999999999</v>
      </c>
      <c r="CG78" s="113">
        <v>14.112399999999999</v>
      </c>
      <c r="CH78" s="113">
        <v>13.5181</v>
      </c>
      <c r="CI78" s="113">
        <v>12.9407</v>
      </c>
      <c r="CJ78" s="113">
        <v>12.380100000000001</v>
      </c>
      <c r="CK78" s="113">
        <v>11.8361</v>
      </c>
      <c r="CL78" s="113">
        <v>11.3085</v>
      </c>
      <c r="CM78" s="113">
        <v>10.7966</v>
      </c>
      <c r="CN78" s="113">
        <v>10.299899999999999</v>
      </c>
      <c r="CO78" s="113">
        <v>9.8177000000000003</v>
      </c>
      <c r="CP78" s="113">
        <v>9.3495000000000008</v>
      </c>
      <c r="CQ78" s="113">
        <v>8.8955000000000002</v>
      </c>
      <c r="CR78" s="113">
        <v>8.4564000000000004</v>
      </c>
      <c r="CS78" s="113">
        <v>8.0334000000000003</v>
      </c>
      <c r="CT78" s="113">
        <v>7.6276999999999999</v>
      </c>
      <c r="CU78" s="113">
        <v>7.2407000000000004</v>
      </c>
      <c r="CV78" s="113">
        <v>6.8728999999999996</v>
      </c>
      <c r="CW78" s="113">
        <v>6.5242000000000004</v>
      </c>
      <c r="CX78" s="113">
        <v>6.1932999999999998</v>
      </c>
      <c r="CY78" s="113">
        <v>5.8807</v>
      </c>
      <c r="CZ78" s="113">
        <v>5.5838999999999999</v>
      </c>
      <c r="DA78" s="113">
        <v>5.3021000000000003</v>
      </c>
      <c r="DB78" s="113">
        <v>5.0338000000000003</v>
      </c>
      <c r="DC78" s="113">
        <v>4.7784000000000004</v>
      </c>
      <c r="DD78" s="113">
        <v>4.5387000000000004</v>
      </c>
      <c r="DE78" s="113">
        <v>4.3127000000000004</v>
      </c>
      <c r="DF78" s="113">
        <v>4.0989000000000004</v>
      </c>
      <c r="DG78" s="113">
        <v>3.8954</v>
      </c>
      <c r="DH78" s="113">
        <v>3.7012999999999998</v>
      </c>
    </row>
    <row r="79" spans="1:112" x14ac:dyDescent="0.75">
      <c r="A79" s="111">
        <v>8778</v>
      </c>
      <c r="B79" s="111" t="s">
        <v>217</v>
      </c>
      <c r="C79" s="129" t="s">
        <v>163</v>
      </c>
      <c r="D79" s="71" t="s">
        <v>218</v>
      </c>
      <c r="E79" s="71">
        <v>764</v>
      </c>
      <c r="F79" s="71" t="s">
        <v>219</v>
      </c>
      <c r="G79" s="71" t="s">
        <v>220</v>
      </c>
      <c r="H79" s="71">
        <v>764</v>
      </c>
      <c r="I79" s="112" t="s">
        <v>221</v>
      </c>
      <c r="J79" s="71">
        <v>920</v>
      </c>
      <c r="K79" s="71">
        <v>2011</v>
      </c>
      <c r="L79" s="113">
        <v>76.421199999999999</v>
      </c>
      <c r="M79" s="113">
        <v>76.281700000000001</v>
      </c>
      <c r="N79" s="113">
        <v>75.335999999999999</v>
      </c>
      <c r="O79" s="113">
        <v>74.377399999999994</v>
      </c>
      <c r="P79" s="113">
        <v>73.410799999999995</v>
      </c>
      <c r="Q79" s="113">
        <v>72.438400000000001</v>
      </c>
      <c r="R79" s="113">
        <v>71.463300000000004</v>
      </c>
      <c r="S79" s="113">
        <v>70.487899999999996</v>
      </c>
      <c r="T79" s="113">
        <v>69.513300000000001</v>
      </c>
      <c r="U79" s="113">
        <v>68.5398</v>
      </c>
      <c r="V79" s="113">
        <v>67.566599999999994</v>
      </c>
      <c r="W79" s="113">
        <v>66.592100000000002</v>
      </c>
      <c r="X79" s="113">
        <v>65.617400000000004</v>
      </c>
      <c r="Y79" s="113">
        <v>64.644000000000005</v>
      </c>
      <c r="Z79" s="113">
        <v>63.673499999999997</v>
      </c>
      <c r="AA79" s="113">
        <v>62.706600000000002</v>
      </c>
      <c r="AB79" s="113">
        <v>61.744100000000003</v>
      </c>
      <c r="AC79" s="113">
        <v>60.787300000000002</v>
      </c>
      <c r="AD79" s="113">
        <v>59.838099999999997</v>
      </c>
      <c r="AE79" s="113">
        <v>58.895600000000002</v>
      </c>
      <c r="AF79" s="113">
        <v>57.958300000000001</v>
      </c>
      <c r="AG79" s="113">
        <v>57.024900000000002</v>
      </c>
      <c r="AH79" s="113">
        <v>56.094099999999997</v>
      </c>
      <c r="AI79" s="113">
        <v>55.165100000000002</v>
      </c>
      <c r="AJ79" s="113">
        <v>54.238</v>
      </c>
      <c r="AK79" s="113">
        <v>53.313699999999997</v>
      </c>
      <c r="AL79" s="113">
        <v>52.391599999999997</v>
      </c>
      <c r="AM79" s="113">
        <v>51.4726</v>
      </c>
      <c r="AN79" s="113">
        <v>50.557299999999998</v>
      </c>
      <c r="AO79" s="113">
        <v>49.645299999999999</v>
      </c>
      <c r="AP79" s="113">
        <v>48.736600000000003</v>
      </c>
      <c r="AQ79" s="113">
        <v>47.8309</v>
      </c>
      <c r="AR79" s="113">
        <v>46.9283</v>
      </c>
      <c r="AS79" s="113">
        <v>46.027799999999999</v>
      </c>
      <c r="AT79" s="113">
        <v>45.130400000000002</v>
      </c>
      <c r="AU79" s="113">
        <v>44.236800000000002</v>
      </c>
      <c r="AV79" s="113">
        <v>43.3476</v>
      </c>
      <c r="AW79" s="113">
        <v>42.462299999999999</v>
      </c>
      <c r="AX79" s="113">
        <v>41.581000000000003</v>
      </c>
      <c r="AY79" s="113">
        <v>40.704000000000001</v>
      </c>
      <c r="AZ79" s="113">
        <v>39.830800000000004</v>
      </c>
      <c r="BA79" s="113">
        <v>38.9619</v>
      </c>
      <c r="BB79" s="113">
        <v>38.0959</v>
      </c>
      <c r="BC79" s="113">
        <v>37.2333</v>
      </c>
      <c r="BD79" s="113">
        <v>36.373699999999999</v>
      </c>
      <c r="BE79" s="113">
        <v>35.517299999999999</v>
      </c>
      <c r="BF79" s="113">
        <v>34.664200000000001</v>
      </c>
      <c r="BG79" s="113">
        <v>33.815600000000003</v>
      </c>
      <c r="BH79" s="113">
        <v>32.971800000000002</v>
      </c>
      <c r="BI79" s="113">
        <v>32.133600000000001</v>
      </c>
      <c r="BJ79" s="113">
        <v>31.302700000000002</v>
      </c>
      <c r="BK79" s="113">
        <v>30.479299999999999</v>
      </c>
      <c r="BL79" s="113">
        <v>29.660799999999998</v>
      </c>
      <c r="BM79" s="113">
        <v>28.847100000000001</v>
      </c>
      <c r="BN79" s="113">
        <v>28.0395</v>
      </c>
      <c r="BO79" s="113">
        <v>27.236499999999999</v>
      </c>
      <c r="BP79" s="113">
        <v>26.438099999999999</v>
      </c>
      <c r="BQ79" s="113">
        <v>25.645299999999999</v>
      </c>
      <c r="BR79" s="113">
        <v>24.859500000000001</v>
      </c>
      <c r="BS79" s="113">
        <v>24.081900000000001</v>
      </c>
      <c r="BT79" s="113">
        <v>23.314499999999999</v>
      </c>
      <c r="BU79" s="113">
        <v>22.558299999999999</v>
      </c>
      <c r="BV79" s="113">
        <v>21.814699999999998</v>
      </c>
      <c r="BW79" s="113">
        <v>21.0852</v>
      </c>
      <c r="BX79" s="113">
        <v>20.3581</v>
      </c>
      <c r="BY79" s="113">
        <v>19.635100000000001</v>
      </c>
      <c r="BZ79" s="113">
        <v>18.918399999999998</v>
      </c>
      <c r="CA79" s="113">
        <v>18.209599999999998</v>
      </c>
      <c r="CB79" s="113">
        <v>17.511299999999999</v>
      </c>
      <c r="CC79" s="113">
        <v>16.825800000000001</v>
      </c>
      <c r="CD79" s="113">
        <v>16.1557</v>
      </c>
      <c r="CE79" s="113">
        <v>15.5031</v>
      </c>
      <c r="CF79" s="113">
        <v>14.8689</v>
      </c>
      <c r="CG79" s="113">
        <v>14.253500000000001</v>
      </c>
      <c r="CH79" s="113">
        <v>13.6562</v>
      </c>
      <c r="CI79" s="113">
        <v>13.075699999999999</v>
      </c>
      <c r="CJ79" s="113">
        <v>12.511200000000001</v>
      </c>
      <c r="CK79" s="113">
        <v>11.9633</v>
      </c>
      <c r="CL79" s="113">
        <v>11.431900000000001</v>
      </c>
      <c r="CM79" s="113">
        <v>10.9169</v>
      </c>
      <c r="CN79" s="113">
        <v>10.4175</v>
      </c>
      <c r="CO79" s="113">
        <v>9.9332999999999991</v>
      </c>
      <c r="CP79" s="113">
        <v>9.4634</v>
      </c>
      <c r="CQ79" s="113">
        <v>9.0073000000000008</v>
      </c>
      <c r="CR79" s="113">
        <v>8.5652000000000008</v>
      </c>
      <c r="CS79" s="113">
        <v>8.1379999999999999</v>
      </c>
      <c r="CT79" s="113">
        <v>7.7271000000000001</v>
      </c>
      <c r="CU79" s="113">
        <v>7.3335999999999997</v>
      </c>
      <c r="CV79" s="113">
        <v>6.9588000000000001</v>
      </c>
      <c r="CW79" s="113">
        <v>6.6029</v>
      </c>
      <c r="CX79" s="113">
        <v>6.2656000000000001</v>
      </c>
      <c r="CY79" s="113">
        <v>5.9455999999999998</v>
      </c>
      <c r="CZ79" s="113">
        <v>5.6430999999999996</v>
      </c>
      <c r="DA79" s="113">
        <v>5.3552999999999997</v>
      </c>
      <c r="DB79" s="113">
        <v>5.0819999999999999</v>
      </c>
      <c r="DC79" s="113">
        <v>4.8220999999999998</v>
      </c>
      <c r="DD79" s="113">
        <v>4.5772000000000004</v>
      </c>
      <c r="DE79" s="113">
        <v>4.3464999999999998</v>
      </c>
      <c r="DF79" s="113">
        <v>4.1291000000000002</v>
      </c>
      <c r="DG79" s="113">
        <v>3.9236</v>
      </c>
      <c r="DH79" s="113">
        <v>3.7281</v>
      </c>
    </row>
    <row r="80" spans="1:112" x14ac:dyDescent="0.75">
      <c r="A80" s="111">
        <v>8779</v>
      </c>
      <c r="B80" s="111" t="s">
        <v>217</v>
      </c>
      <c r="C80" s="129" t="s">
        <v>163</v>
      </c>
      <c r="D80" s="71" t="s">
        <v>218</v>
      </c>
      <c r="E80" s="71">
        <v>764</v>
      </c>
      <c r="F80" s="71" t="s">
        <v>219</v>
      </c>
      <c r="G80" s="71" t="s">
        <v>220</v>
      </c>
      <c r="H80" s="71">
        <v>764</v>
      </c>
      <c r="I80" s="112" t="s">
        <v>221</v>
      </c>
      <c r="J80" s="71">
        <v>920</v>
      </c>
      <c r="K80" s="71">
        <v>2012</v>
      </c>
      <c r="L80" s="113">
        <v>76.772099999999995</v>
      </c>
      <c r="M80" s="113">
        <v>76.590299999999999</v>
      </c>
      <c r="N80" s="113">
        <v>75.638400000000004</v>
      </c>
      <c r="O80" s="113">
        <v>74.676500000000004</v>
      </c>
      <c r="P80" s="113">
        <v>73.707300000000004</v>
      </c>
      <c r="Q80" s="113">
        <v>72.732799999999997</v>
      </c>
      <c r="R80" s="113">
        <v>71.755600000000001</v>
      </c>
      <c r="S80" s="113">
        <v>70.778099999999995</v>
      </c>
      <c r="T80" s="113">
        <v>69.801400000000001</v>
      </c>
      <c r="U80" s="113">
        <v>68.825800000000001</v>
      </c>
      <c r="V80" s="113">
        <v>67.850700000000003</v>
      </c>
      <c r="W80" s="113">
        <v>66.874600000000001</v>
      </c>
      <c r="X80" s="113">
        <v>65.898399999999995</v>
      </c>
      <c r="Y80" s="113">
        <v>64.923100000000005</v>
      </c>
      <c r="Z80" s="113">
        <v>63.950299999999999</v>
      </c>
      <c r="AA80" s="113">
        <v>62.981699999999996</v>
      </c>
      <c r="AB80" s="113">
        <v>62.018099999999997</v>
      </c>
      <c r="AC80" s="113">
        <v>61.060099999999998</v>
      </c>
      <c r="AD80" s="113">
        <v>60.107999999999997</v>
      </c>
      <c r="AE80" s="113">
        <v>59.1631</v>
      </c>
      <c r="AF80" s="113">
        <v>58.223300000000002</v>
      </c>
      <c r="AG80" s="113">
        <v>57.286900000000003</v>
      </c>
      <c r="AH80" s="113">
        <v>56.353099999999998</v>
      </c>
      <c r="AI80" s="113">
        <v>55.421399999999998</v>
      </c>
      <c r="AJ80" s="113">
        <v>54.491599999999998</v>
      </c>
      <c r="AK80" s="113">
        <v>53.5642</v>
      </c>
      <c r="AL80" s="113">
        <v>52.640500000000003</v>
      </c>
      <c r="AM80" s="113">
        <v>51.719499999999996</v>
      </c>
      <c r="AN80" s="113">
        <v>50.801900000000003</v>
      </c>
      <c r="AO80" s="113">
        <v>49.887700000000002</v>
      </c>
      <c r="AP80" s="113">
        <v>48.976199999999999</v>
      </c>
      <c r="AQ80" s="113">
        <v>48.067300000000003</v>
      </c>
      <c r="AR80" s="113">
        <v>47.161000000000001</v>
      </c>
      <c r="AS80" s="113">
        <v>46.257599999999996</v>
      </c>
      <c r="AT80" s="113">
        <v>45.356499999999997</v>
      </c>
      <c r="AU80" s="113">
        <v>44.458599999999997</v>
      </c>
      <c r="AV80" s="113">
        <v>43.564900000000002</v>
      </c>
      <c r="AW80" s="113">
        <v>42.675899999999999</v>
      </c>
      <c r="AX80" s="113">
        <v>41.791200000000003</v>
      </c>
      <c r="AY80" s="113">
        <v>40.910600000000002</v>
      </c>
      <c r="AZ80" s="113">
        <v>40.034300000000002</v>
      </c>
      <c r="BA80" s="113">
        <v>39.161999999999999</v>
      </c>
      <c r="BB80" s="113">
        <v>38.293799999999997</v>
      </c>
      <c r="BC80" s="113">
        <v>37.4285</v>
      </c>
      <c r="BD80" s="113">
        <v>36.566600000000001</v>
      </c>
      <c r="BE80" s="113">
        <v>35.707900000000002</v>
      </c>
      <c r="BF80" s="113">
        <v>34.852800000000002</v>
      </c>
      <c r="BG80" s="113">
        <v>34.001800000000003</v>
      </c>
      <c r="BH80" s="113">
        <v>33.156199999999998</v>
      </c>
      <c r="BI80" s="113">
        <v>32.316400000000002</v>
      </c>
      <c r="BJ80" s="113">
        <v>31.483000000000001</v>
      </c>
      <c r="BK80" s="113">
        <v>30.6572</v>
      </c>
      <c r="BL80" s="113">
        <v>29.839099999999998</v>
      </c>
      <c r="BM80" s="113">
        <v>29.025300000000001</v>
      </c>
      <c r="BN80" s="113">
        <v>28.215599999999998</v>
      </c>
      <c r="BO80" s="113">
        <v>27.4115</v>
      </c>
      <c r="BP80" s="113">
        <v>26.612100000000002</v>
      </c>
      <c r="BQ80" s="113">
        <v>25.817799999999998</v>
      </c>
      <c r="BR80" s="113">
        <v>25.0304</v>
      </c>
      <c r="BS80" s="113">
        <v>24.2514</v>
      </c>
      <c r="BT80" s="113">
        <v>23.482199999999999</v>
      </c>
      <c r="BU80" s="113">
        <v>22.724299999999999</v>
      </c>
      <c r="BV80" s="113">
        <v>21.978200000000001</v>
      </c>
      <c r="BW80" s="113">
        <v>21.244499999999999</v>
      </c>
      <c r="BX80" s="113">
        <v>20.5242</v>
      </c>
      <c r="BY80" s="113">
        <v>19.805199999999999</v>
      </c>
      <c r="BZ80" s="113">
        <v>19.0899</v>
      </c>
      <c r="CA80" s="113">
        <v>18.380099999999999</v>
      </c>
      <c r="CB80" s="113">
        <v>17.679500000000001</v>
      </c>
      <c r="CC80" s="113">
        <v>16.991199999999999</v>
      </c>
      <c r="CD80" s="113">
        <v>16.317699999999999</v>
      </c>
      <c r="CE80" s="113">
        <v>15.661300000000001</v>
      </c>
      <c r="CF80" s="113">
        <v>15.023300000000001</v>
      </c>
      <c r="CG80" s="113">
        <v>14.4039</v>
      </c>
      <c r="CH80" s="113">
        <v>13.8026</v>
      </c>
      <c r="CI80" s="113">
        <v>13.218500000000001</v>
      </c>
      <c r="CJ80" s="113">
        <v>12.650399999999999</v>
      </c>
      <c r="CK80" s="113">
        <v>12.098000000000001</v>
      </c>
      <c r="CL80" s="113">
        <v>11.562200000000001</v>
      </c>
      <c r="CM80" s="113">
        <v>11.042899999999999</v>
      </c>
      <c r="CN80" s="113">
        <v>10.54</v>
      </c>
      <c r="CO80" s="113">
        <v>10.0528</v>
      </c>
      <c r="CP80" s="113">
        <v>9.5805000000000007</v>
      </c>
      <c r="CQ80" s="113">
        <v>9.1225000000000005</v>
      </c>
      <c r="CR80" s="113">
        <v>8.6782000000000004</v>
      </c>
      <c r="CS80" s="113">
        <v>8.2479999999999993</v>
      </c>
      <c r="CT80" s="113">
        <v>7.8327</v>
      </c>
      <c r="CU80" s="113">
        <v>7.4339000000000004</v>
      </c>
      <c r="CV80" s="113">
        <v>7.0528000000000004</v>
      </c>
      <c r="CW80" s="113">
        <v>6.6901000000000002</v>
      </c>
      <c r="CX80" s="113">
        <v>6.3459000000000003</v>
      </c>
      <c r="CY80" s="113">
        <v>6.0198</v>
      </c>
      <c r="CZ80" s="113">
        <v>5.7103999999999999</v>
      </c>
      <c r="DA80" s="113">
        <v>5.4177</v>
      </c>
      <c r="DB80" s="113">
        <v>5.1394000000000002</v>
      </c>
      <c r="DC80" s="113">
        <v>4.8757999999999999</v>
      </c>
      <c r="DD80" s="113">
        <v>4.6262999999999996</v>
      </c>
      <c r="DE80" s="113">
        <v>4.3905000000000003</v>
      </c>
      <c r="DF80" s="113">
        <v>4.1684000000000001</v>
      </c>
      <c r="DG80" s="113">
        <v>3.9592000000000001</v>
      </c>
      <c r="DH80" s="113">
        <v>3.7614999999999998</v>
      </c>
    </row>
    <row r="81" spans="1:112" x14ac:dyDescent="0.75">
      <c r="A81" s="111">
        <v>8780</v>
      </c>
      <c r="B81" s="111" t="s">
        <v>217</v>
      </c>
      <c r="C81" s="129" t="s">
        <v>163</v>
      </c>
      <c r="D81" s="71" t="s">
        <v>218</v>
      </c>
      <c r="E81" s="71">
        <v>764</v>
      </c>
      <c r="F81" s="71" t="s">
        <v>219</v>
      </c>
      <c r="G81" s="71" t="s">
        <v>220</v>
      </c>
      <c r="H81" s="71">
        <v>764</v>
      </c>
      <c r="I81" s="112" t="s">
        <v>221</v>
      </c>
      <c r="J81" s="71">
        <v>920</v>
      </c>
      <c r="K81" s="71">
        <v>2013</v>
      </c>
      <c r="L81" s="113">
        <v>77.082700000000003</v>
      </c>
      <c r="M81" s="113">
        <v>76.868200000000002</v>
      </c>
      <c r="N81" s="113">
        <v>75.914299999999997</v>
      </c>
      <c r="O81" s="113">
        <v>74.950800000000001</v>
      </c>
      <c r="P81" s="113">
        <v>73.9803</v>
      </c>
      <c r="Q81" s="113">
        <v>73.0047</v>
      </c>
      <c r="R81" s="113">
        <v>72.026499999999999</v>
      </c>
      <c r="S81" s="113">
        <v>71.047899999999998</v>
      </c>
      <c r="T81" s="113">
        <v>70.069900000000004</v>
      </c>
      <c r="U81" s="113">
        <v>69.093000000000004</v>
      </c>
      <c r="V81" s="113">
        <v>68.116399999999999</v>
      </c>
      <c r="W81" s="113">
        <v>67.138900000000007</v>
      </c>
      <c r="X81" s="113">
        <v>66.161500000000004</v>
      </c>
      <c r="Y81" s="113">
        <v>65.184899999999999</v>
      </c>
      <c r="Z81" s="113">
        <v>64.210400000000007</v>
      </c>
      <c r="AA81" s="113">
        <v>63.239699999999999</v>
      </c>
      <c r="AB81" s="113">
        <v>62.274500000000003</v>
      </c>
      <c r="AC81" s="113">
        <v>61.315600000000003</v>
      </c>
      <c r="AD81" s="113">
        <v>60.362400000000001</v>
      </c>
      <c r="AE81" s="113">
        <v>59.414700000000003</v>
      </c>
      <c r="AF81" s="113">
        <v>58.4726</v>
      </c>
      <c r="AG81" s="113">
        <v>57.533900000000003</v>
      </c>
      <c r="AH81" s="113">
        <v>56.597499999999997</v>
      </c>
      <c r="AI81" s="113">
        <v>55.663200000000003</v>
      </c>
      <c r="AJ81" s="113">
        <v>54.731000000000002</v>
      </c>
      <c r="AK81" s="113">
        <v>53.801299999999998</v>
      </c>
      <c r="AL81" s="113">
        <v>52.874699999999997</v>
      </c>
      <c r="AM81" s="113">
        <v>51.952399999999997</v>
      </c>
      <c r="AN81" s="113">
        <v>51.033000000000001</v>
      </c>
      <c r="AO81" s="113">
        <v>50.116799999999998</v>
      </c>
      <c r="AP81" s="113">
        <v>49.203400000000002</v>
      </c>
      <c r="AQ81" s="113">
        <v>48.292000000000002</v>
      </c>
      <c r="AR81" s="113">
        <v>47.382800000000003</v>
      </c>
      <c r="AS81" s="113">
        <v>46.475999999999999</v>
      </c>
      <c r="AT81" s="113">
        <v>45.572200000000002</v>
      </c>
      <c r="AU81" s="113">
        <v>44.670900000000003</v>
      </c>
      <c r="AV81" s="113">
        <v>43.773200000000003</v>
      </c>
      <c r="AW81" s="113">
        <v>42.88</v>
      </c>
      <c r="AX81" s="113">
        <v>41.991799999999998</v>
      </c>
      <c r="AY81" s="113">
        <v>41.107900000000001</v>
      </c>
      <c r="AZ81" s="113">
        <v>40.228299999999997</v>
      </c>
      <c r="BA81" s="113">
        <v>39.353099999999998</v>
      </c>
      <c r="BB81" s="113">
        <v>38.4818</v>
      </c>
      <c r="BC81" s="113">
        <v>37.6145</v>
      </c>
      <c r="BD81" s="113">
        <v>36.7502</v>
      </c>
      <c r="BE81" s="113">
        <v>35.889400000000002</v>
      </c>
      <c r="BF81" s="113">
        <v>35.032299999999999</v>
      </c>
      <c r="BG81" s="113">
        <v>34.179499999999997</v>
      </c>
      <c r="BH81" s="113">
        <v>33.331699999999998</v>
      </c>
      <c r="BI81" s="113">
        <v>32.490200000000002</v>
      </c>
      <c r="BJ81" s="113">
        <v>31.6554</v>
      </c>
      <c r="BK81" s="113">
        <v>30.827400000000001</v>
      </c>
      <c r="BL81" s="113">
        <v>30.007100000000001</v>
      </c>
      <c r="BM81" s="113">
        <v>29.193899999999999</v>
      </c>
      <c r="BN81" s="113">
        <v>28.3843</v>
      </c>
      <c r="BO81" s="113">
        <v>27.578399999999998</v>
      </c>
      <c r="BP81" s="113">
        <v>26.778099999999998</v>
      </c>
      <c r="BQ81" s="113">
        <v>25.9831</v>
      </c>
      <c r="BR81" s="113">
        <v>25.194400000000002</v>
      </c>
      <c r="BS81" s="113">
        <v>24.414000000000001</v>
      </c>
      <c r="BT81" s="113">
        <v>23.643699999999999</v>
      </c>
      <c r="BU81" s="113">
        <v>22.8842</v>
      </c>
      <c r="BV81" s="113">
        <v>22.136700000000001</v>
      </c>
      <c r="BW81" s="113">
        <v>21.400700000000001</v>
      </c>
      <c r="BX81" s="113">
        <v>20.676200000000001</v>
      </c>
      <c r="BY81" s="113">
        <v>19.964600000000001</v>
      </c>
      <c r="BZ81" s="113">
        <v>19.253699999999998</v>
      </c>
      <c r="CA81" s="113">
        <v>18.5457</v>
      </c>
      <c r="CB81" s="113">
        <v>17.8444</v>
      </c>
      <c r="CC81" s="113">
        <v>17.1541</v>
      </c>
      <c r="CD81" s="113">
        <v>16.478000000000002</v>
      </c>
      <c r="CE81" s="113">
        <v>15.8185</v>
      </c>
      <c r="CF81" s="113">
        <v>15.177099999999999</v>
      </c>
      <c r="CG81" s="113">
        <v>14.5541</v>
      </c>
      <c r="CH81" s="113">
        <v>13.9491</v>
      </c>
      <c r="CI81" s="113">
        <v>13.3613</v>
      </c>
      <c r="CJ81" s="113">
        <v>12.789899999999999</v>
      </c>
      <c r="CK81" s="113">
        <v>12.2342</v>
      </c>
      <c r="CL81" s="113">
        <v>11.6944</v>
      </c>
      <c r="CM81" s="113">
        <v>11.170999999999999</v>
      </c>
      <c r="CN81" s="113">
        <v>10.664300000000001</v>
      </c>
      <c r="CO81" s="113">
        <v>10.1739</v>
      </c>
      <c r="CP81" s="113">
        <v>9.6991999999999994</v>
      </c>
      <c r="CQ81" s="113">
        <v>9.2393000000000001</v>
      </c>
      <c r="CR81" s="113">
        <v>8.7934999999999999</v>
      </c>
      <c r="CS81" s="113">
        <v>8.3615999999999993</v>
      </c>
      <c r="CT81" s="113">
        <v>7.9438000000000004</v>
      </c>
      <c r="CU81" s="113">
        <v>7.5412999999999997</v>
      </c>
      <c r="CV81" s="113">
        <v>7.1554000000000002</v>
      </c>
      <c r="CW81" s="113">
        <v>6.7869999999999999</v>
      </c>
      <c r="CX81" s="113">
        <v>6.4367000000000001</v>
      </c>
      <c r="CY81" s="113">
        <v>6.1045999999999996</v>
      </c>
      <c r="CZ81" s="113">
        <v>5.7901999999999996</v>
      </c>
      <c r="DA81" s="113">
        <v>5.4917999999999996</v>
      </c>
      <c r="DB81" s="113">
        <v>5.2100999999999997</v>
      </c>
      <c r="DC81" s="113">
        <v>4.9432</v>
      </c>
      <c r="DD81" s="113">
        <v>4.6897000000000002</v>
      </c>
      <c r="DE81" s="113">
        <v>4.4497999999999998</v>
      </c>
      <c r="DF81" s="113">
        <v>4.2230999999999996</v>
      </c>
      <c r="DG81" s="113">
        <v>4.0095000000000001</v>
      </c>
      <c r="DH81" s="113">
        <v>3.8085</v>
      </c>
    </row>
    <row r="82" spans="1:112" x14ac:dyDescent="0.75">
      <c r="A82" s="111">
        <v>8781</v>
      </c>
      <c r="B82" s="111" t="s">
        <v>217</v>
      </c>
      <c r="C82" s="129" t="s">
        <v>163</v>
      </c>
      <c r="D82" s="71" t="s">
        <v>218</v>
      </c>
      <c r="E82" s="71">
        <v>764</v>
      </c>
      <c r="F82" s="71" t="s">
        <v>219</v>
      </c>
      <c r="G82" s="71" t="s">
        <v>220</v>
      </c>
      <c r="H82" s="71">
        <v>764</v>
      </c>
      <c r="I82" s="112" t="s">
        <v>221</v>
      </c>
      <c r="J82" s="71">
        <v>920</v>
      </c>
      <c r="K82" s="71">
        <v>2014</v>
      </c>
      <c r="L82" s="113">
        <v>77.415300000000002</v>
      </c>
      <c r="M82" s="113">
        <v>77.168099999999995</v>
      </c>
      <c r="N82" s="113">
        <v>76.211799999999997</v>
      </c>
      <c r="O82" s="113">
        <v>75.246399999999994</v>
      </c>
      <c r="P82" s="113">
        <v>74.274500000000003</v>
      </c>
      <c r="Q82" s="113">
        <v>73.297499999999999</v>
      </c>
      <c r="R82" s="113">
        <v>72.317999999999998</v>
      </c>
      <c r="S82" s="113">
        <v>71.338099999999997</v>
      </c>
      <c r="T82" s="113">
        <v>70.358800000000002</v>
      </c>
      <c r="U82" s="113">
        <v>69.380399999999995</v>
      </c>
      <c r="V82" s="113">
        <v>68.402500000000003</v>
      </c>
      <c r="W82" s="113">
        <v>67.423599999999993</v>
      </c>
      <c r="X82" s="113">
        <v>66.444699999999997</v>
      </c>
      <c r="Y82" s="113">
        <v>65.466800000000006</v>
      </c>
      <c r="Z82" s="113">
        <v>64.491</v>
      </c>
      <c r="AA82" s="113">
        <v>63.518300000000004</v>
      </c>
      <c r="AB82" s="113">
        <v>62.550800000000002</v>
      </c>
      <c r="AC82" s="113">
        <v>61.5899</v>
      </c>
      <c r="AD82" s="113">
        <v>60.635599999999997</v>
      </c>
      <c r="AE82" s="113">
        <v>59.686500000000002</v>
      </c>
      <c r="AF82" s="113">
        <v>58.741199999999999</v>
      </c>
      <c r="AG82" s="113">
        <v>57.8001</v>
      </c>
      <c r="AH82" s="113">
        <v>56.860999999999997</v>
      </c>
      <c r="AI82" s="113">
        <v>55.9238</v>
      </c>
      <c r="AJ82" s="113">
        <v>54.988700000000001</v>
      </c>
      <c r="AK82" s="113">
        <v>54.056199999999997</v>
      </c>
      <c r="AL82" s="113">
        <v>53.126899999999999</v>
      </c>
      <c r="AM82" s="113">
        <v>52.2014</v>
      </c>
      <c r="AN82" s="113">
        <v>51.2804</v>
      </c>
      <c r="AO82" s="113">
        <v>50.362099999999998</v>
      </c>
      <c r="AP82" s="113">
        <v>49.446399999999997</v>
      </c>
      <c r="AQ82" s="113">
        <v>48.532800000000002</v>
      </c>
      <c r="AR82" s="113">
        <v>47.620800000000003</v>
      </c>
      <c r="AS82" s="113">
        <v>46.710900000000002</v>
      </c>
      <c r="AT82" s="113">
        <v>45.8035</v>
      </c>
      <c r="AU82" s="113">
        <v>44.899299999999997</v>
      </c>
      <c r="AV82" s="113">
        <v>43.997900000000001</v>
      </c>
      <c r="AW82" s="113">
        <v>43.1004</v>
      </c>
      <c r="AX82" s="113">
        <v>42.207599999999999</v>
      </c>
      <c r="AY82" s="113">
        <v>41.320099999999996</v>
      </c>
      <c r="AZ82" s="113">
        <v>40.436999999999998</v>
      </c>
      <c r="BA82" s="113">
        <v>39.558199999999999</v>
      </c>
      <c r="BB82" s="113">
        <v>38.683700000000002</v>
      </c>
      <c r="BC82" s="113">
        <v>37.813099999999999</v>
      </c>
      <c r="BD82" s="113">
        <v>36.9465</v>
      </c>
      <c r="BE82" s="113">
        <v>36.083199999999998</v>
      </c>
      <c r="BF82" s="113">
        <v>35.223700000000001</v>
      </c>
      <c r="BG82" s="113">
        <v>34.368699999999997</v>
      </c>
      <c r="BH82" s="113">
        <v>33.518799999999999</v>
      </c>
      <c r="BI82" s="113">
        <v>32.674900000000001</v>
      </c>
      <c r="BJ82" s="113">
        <v>31.838200000000001</v>
      </c>
      <c r="BK82" s="113">
        <v>31.008500000000002</v>
      </c>
      <c r="BL82" s="113">
        <v>30.185600000000001</v>
      </c>
      <c r="BM82" s="113">
        <v>29.37</v>
      </c>
      <c r="BN82" s="113">
        <v>28.5609</v>
      </c>
      <c r="BO82" s="113">
        <v>27.754899999999999</v>
      </c>
      <c r="BP82" s="113">
        <v>26.9526</v>
      </c>
      <c r="BQ82" s="113">
        <v>26.156500000000001</v>
      </c>
      <c r="BR82" s="113">
        <v>25.366900000000001</v>
      </c>
      <c r="BS82" s="113">
        <v>24.585000000000001</v>
      </c>
      <c r="BT82" s="113">
        <v>23.812899999999999</v>
      </c>
      <c r="BU82" s="113">
        <v>23.052099999999999</v>
      </c>
      <c r="BV82" s="113">
        <v>22.302700000000002</v>
      </c>
      <c r="BW82" s="113">
        <v>21.565000000000001</v>
      </c>
      <c r="BX82" s="113">
        <v>20.838000000000001</v>
      </c>
      <c r="BY82" s="113">
        <v>20.1218</v>
      </c>
      <c r="BZ82" s="113">
        <v>19.418299999999999</v>
      </c>
      <c r="CA82" s="113">
        <v>18.714600000000001</v>
      </c>
      <c r="CB82" s="113">
        <v>18.015000000000001</v>
      </c>
      <c r="CC82" s="113">
        <v>17.323799999999999</v>
      </c>
      <c r="CD82" s="113">
        <v>16.645499999999998</v>
      </c>
      <c r="CE82" s="113">
        <v>15.9831</v>
      </c>
      <c r="CF82" s="113">
        <v>15.338200000000001</v>
      </c>
      <c r="CG82" s="113">
        <v>14.711399999999999</v>
      </c>
      <c r="CH82" s="113">
        <v>14.102600000000001</v>
      </c>
      <c r="CI82" s="113">
        <v>13.5108</v>
      </c>
      <c r="CJ82" s="113">
        <v>12.9354</v>
      </c>
      <c r="CK82" s="113">
        <v>12.376300000000001</v>
      </c>
      <c r="CL82" s="113">
        <v>11.8329</v>
      </c>
      <c r="CM82" s="113">
        <v>11.305300000000001</v>
      </c>
      <c r="CN82" s="113">
        <v>10.7944</v>
      </c>
      <c r="CO82" s="113">
        <v>10.3001</v>
      </c>
      <c r="CP82" s="113">
        <v>9.8219999999999992</v>
      </c>
      <c r="CQ82" s="113">
        <v>9.3596000000000004</v>
      </c>
      <c r="CR82" s="113">
        <v>8.9120000000000008</v>
      </c>
      <c r="CS82" s="113">
        <v>8.4785000000000004</v>
      </c>
      <c r="CT82" s="113">
        <v>8.0591000000000008</v>
      </c>
      <c r="CU82" s="113">
        <v>7.6540999999999997</v>
      </c>
      <c r="CV82" s="113">
        <v>7.2647000000000004</v>
      </c>
      <c r="CW82" s="113">
        <v>6.8917000000000002</v>
      </c>
      <c r="CX82" s="113">
        <v>6.5359999999999996</v>
      </c>
      <c r="CY82" s="113">
        <v>6.1981000000000002</v>
      </c>
      <c r="CZ82" s="113">
        <v>5.8780000000000001</v>
      </c>
      <c r="DA82" s="113">
        <v>5.5751999999999997</v>
      </c>
      <c r="DB82" s="113">
        <v>5.2884000000000002</v>
      </c>
      <c r="DC82" s="113">
        <v>5.0191999999999997</v>
      </c>
      <c r="DD82" s="113">
        <v>4.7614000000000001</v>
      </c>
      <c r="DE82" s="113">
        <v>4.5175999999999998</v>
      </c>
      <c r="DF82" s="113">
        <v>4.2870999999999997</v>
      </c>
      <c r="DG82" s="113">
        <v>4.0690999999999997</v>
      </c>
      <c r="DH82" s="113">
        <v>3.8637999999999999</v>
      </c>
    </row>
    <row r="83" spans="1:112" x14ac:dyDescent="0.75">
      <c r="A83" s="111">
        <v>8782</v>
      </c>
      <c r="B83" s="111" t="s">
        <v>217</v>
      </c>
      <c r="C83" s="129" t="s">
        <v>163</v>
      </c>
      <c r="D83" s="71" t="s">
        <v>218</v>
      </c>
      <c r="E83" s="71">
        <v>764</v>
      </c>
      <c r="F83" s="71" t="s">
        <v>219</v>
      </c>
      <c r="G83" s="71" t="s">
        <v>220</v>
      </c>
      <c r="H83" s="71">
        <v>764</v>
      </c>
      <c r="I83" s="112" t="s">
        <v>221</v>
      </c>
      <c r="J83" s="71">
        <v>920</v>
      </c>
      <c r="K83" s="71">
        <v>2015</v>
      </c>
      <c r="L83" s="113">
        <v>77.7166</v>
      </c>
      <c r="M83" s="113">
        <v>77.438000000000002</v>
      </c>
      <c r="N83" s="113">
        <v>76.479500000000002</v>
      </c>
      <c r="O83" s="113">
        <v>75.512600000000006</v>
      </c>
      <c r="P83" s="113">
        <v>74.539199999999994</v>
      </c>
      <c r="Q83" s="113">
        <v>73.561099999999996</v>
      </c>
      <c r="R83" s="113">
        <v>72.580799999999996</v>
      </c>
      <c r="S83" s="113">
        <v>71.600399999999993</v>
      </c>
      <c r="T83" s="113">
        <v>70.620699999999999</v>
      </c>
      <c r="U83" s="113">
        <v>69.641999999999996</v>
      </c>
      <c r="V83" s="113">
        <v>68.663399999999996</v>
      </c>
      <c r="W83" s="113">
        <v>67.683300000000003</v>
      </c>
      <c r="X83" s="113">
        <v>66.703100000000006</v>
      </c>
      <c r="Y83" s="113">
        <v>65.7239</v>
      </c>
      <c r="Z83" s="113">
        <v>64.746799999999993</v>
      </c>
      <c r="AA83" s="113">
        <v>63.772799999999997</v>
      </c>
      <c r="AB83" s="113">
        <v>62.803100000000001</v>
      </c>
      <c r="AC83" s="113">
        <v>61.839599999999997</v>
      </c>
      <c r="AD83" s="113">
        <v>60.883299999999998</v>
      </c>
      <c r="AE83" s="113">
        <v>59.933100000000003</v>
      </c>
      <c r="AF83" s="113">
        <v>58.986499999999999</v>
      </c>
      <c r="AG83" s="113">
        <v>58.042200000000001</v>
      </c>
      <c r="AH83" s="113">
        <v>57.100900000000003</v>
      </c>
      <c r="AI83" s="113">
        <v>56.161200000000001</v>
      </c>
      <c r="AJ83" s="113">
        <v>55.223399999999998</v>
      </c>
      <c r="AK83" s="113">
        <v>54.288200000000003</v>
      </c>
      <c r="AL83" s="113">
        <v>53.356299999999997</v>
      </c>
      <c r="AM83" s="113">
        <v>52.428199999999997</v>
      </c>
      <c r="AN83" s="113">
        <v>51.504100000000001</v>
      </c>
      <c r="AO83" s="113">
        <v>50.584400000000002</v>
      </c>
      <c r="AP83" s="113">
        <v>49.666800000000002</v>
      </c>
      <c r="AQ83" s="113">
        <v>48.751100000000001</v>
      </c>
      <c r="AR83" s="113">
        <v>47.8371</v>
      </c>
      <c r="AS83" s="113">
        <v>46.924599999999998</v>
      </c>
      <c r="AT83" s="113">
        <v>46.014200000000002</v>
      </c>
      <c r="AU83" s="113">
        <v>45.1066</v>
      </c>
      <c r="AV83" s="113">
        <v>44.202599999999997</v>
      </c>
      <c r="AW83" s="113">
        <v>43.301600000000001</v>
      </c>
      <c r="AX83" s="113">
        <v>42.404800000000002</v>
      </c>
      <c r="AY83" s="113">
        <v>41.512799999999999</v>
      </c>
      <c r="AZ83" s="113">
        <v>40.626199999999997</v>
      </c>
      <c r="BA83" s="113">
        <v>39.744100000000003</v>
      </c>
      <c r="BB83" s="113">
        <v>38.866300000000003</v>
      </c>
      <c r="BC83" s="113">
        <v>37.992699999999999</v>
      </c>
      <c r="BD83" s="113">
        <v>37.123100000000001</v>
      </c>
      <c r="BE83" s="113">
        <v>36.257599999999996</v>
      </c>
      <c r="BF83" s="113">
        <v>35.395800000000001</v>
      </c>
      <c r="BG83" s="113">
        <v>34.538600000000002</v>
      </c>
      <c r="BH83" s="113">
        <v>33.686700000000002</v>
      </c>
      <c r="BI83" s="113">
        <v>32.841000000000001</v>
      </c>
      <c r="BJ83" s="113">
        <v>32.002000000000002</v>
      </c>
      <c r="BK83" s="113">
        <v>31.1706</v>
      </c>
      <c r="BL83" s="113">
        <v>30.3462</v>
      </c>
      <c r="BM83" s="113">
        <v>29.528300000000002</v>
      </c>
      <c r="BN83" s="113">
        <v>28.716999999999999</v>
      </c>
      <c r="BO83" s="113">
        <v>27.911799999999999</v>
      </c>
      <c r="BP83" s="113">
        <v>27.1096</v>
      </c>
      <c r="BQ83" s="113">
        <v>26.311800000000002</v>
      </c>
      <c r="BR83" s="113">
        <v>25.5213</v>
      </c>
      <c r="BS83" s="113">
        <v>24.738800000000001</v>
      </c>
      <c r="BT83" s="113">
        <v>23.965499999999999</v>
      </c>
      <c r="BU83" s="113">
        <v>23.203199999999999</v>
      </c>
      <c r="BV83" s="113">
        <v>22.4527</v>
      </c>
      <c r="BW83" s="113">
        <v>21.7134</v>
      </c>
      <c r="BX83" s="113">
        <v>20.984999999999999</v>
      </c>
      <c r="BY83" s="113">
        <v>20.2666</v>
      </c>
      <c r="BZ83" s="113">
        <v>19.558700000000002</v>
      </c>
      <c r="CA83" s="113">
        <v>18.8629</v>
      </c>
      <c r="CB83" s="113">
        <v>18.168099999999999</v>
      </c>
      <c r="CC83" s="113">
        <v>17.478999999999999</v>
      </c>
      <c r="CD83" s="113">
        <v>16.8002</v>
      </c>
      <c r="CE83" s="113">
        <v>16.135899999999999</v>
      </c>
      <c r="CF83" s="113">
        <v>15.4884</v>
      </c>
      <c r="CG83" s="113">
        <v>14.858499999999999</v>
      </c>
      <c r="CH83" s="113">
        <v>14.2462</v>
      </c>
      <c r="CI83" s="113">
        <v>13.6509</v>
      </c>
      <c r="CJ83" s="113">
        <v>13.071899999999999</v>
      </c>
      <c r="CK83" s="113">
        <v>12.5091</v>
      </c>
      <c r="CL83" s="113">
        <v>11.9627</v>
      </c>
      <c r="CM83" s="113">
        <v>11.4321</v>
      </c>
      <c r="CN83" s="113">
        <v>10.917400000000001</v>
      </c>
      <c r="CO83" s="113">
        <v>10.4192</v>
      </c>
      <c r="CP83" s="113">
        <v>9.9379000000000008</v>
      </c>
      <c r="CQ83" s="113">
        <v>9.4726999999999997</v>
      </c>
      <c r="CR83" s="113">
        <v>9.0230999999999995</v>
      </c>
      <c r="CS83" s="113">
        <v>8.5884</v>
      </c>
      <c r="CT83" s="113">
        <v>8.1681000000000008</v>
      </c>
      <c r="CU83" s="113">
        <v>7.7622999999999998</v>
      </c>
      <c r="CV83" s="113">
        <v>7.3711000000000002</v>
      </c>
      <c r="CW83" s="113">
        <v>6.9954000000000001</v>
      </c>
      <c r="CX83" s="113">
        <v>6.6360000000000001</v>
      </c>
      <c r="CY83" s="113">
        <v>6.2935999999999996</v>
      </c>
      <c r="CZ83" s="113">
        <v>5.9688999999999997</v>
      </c>
      <c r="DA83" s="113">
        <v>5.6616999999999997</v>
      </c>
      <c r="DB83" s="113">
        <v>5.3720999999999997</v>
      </c>
      <c r="DC83" s="113">
        <v>5.0995999999999997</v>
      </c>
      <c r="DD83" s="113">
        <v>4.8385999999999996</v>
      </c>
      <c r="DE83" s="113">
        <v>4.5914000000000001</v>
      </c>
      <c r="DF83" s="113">
        <v>4.3574999999999999</v>
      </c>
      <c r="DG83" s="113">
        <v>4.1363000000000003</v>
      </c>
      <c r="DH83" s="113">
        <v>3.9272</v>
      </c>
    </row>
    <row r="84" spans="1:112" x14ac:dyDescent="0.75">
      <c r="A84" s="111">
        <v>8783</v>
      </c>
      <c r="B84" s="111" t="s">
        <v>217</v>
      </c>
      <c r="C84" s="129" t="s">
        <v>163</v>
      </c>
      <c r="D84" s="71" t="s">
        <v>218</v>
      </c>
      <c r="E84" s="71">
        <v>764</v>
      </c>
      <c r="F84" s="71" t="s">
        <v>219</v>
      </c>
      <c r="G84" s="71" t="s">
        <v>220</v>
      </c>
      <c r="H84" s="71">
        <v>764</v>
      </c>
      <c r="I84" s="112" t="s">
        <v>221</v>
      </c>
      <c r="J84" s="71">
        <v>920</v>
      </c>
      <c r="K84" s="71">
        <v>2016</v>
      </c>
      <c r="L84" s="113">
        <v>78.048900000000003</v>
      </c>
      <c r="M84" s="113">
        <v>77.741799999999998</v>
      </c>
      <c r="N84" s="113">
        <v>76.781800000000004</v>
      </c>
      <c r="O84" s="113">
        <v>75.813500000000005</v>
      </c>
      <c r="P84" s="113">
        <v>74.839100000000002</v>
      </c>
      <c r="Q84" s="113">
        <v>73.860100000000003</v>
      </c>
      <c r="R84" s="113">
        <v>72.878699999999995</v>
      </c>
      <c r="S84" s="113">
        <v>71.896900000000002</v>
      </c>
      <c r="T84" s="113">
        <v>70.915599999999998</v>
      </c>
      <c r="U84" s="113">
        <v>69.935299999999998</v>
      </c>
      <c r="V84" s="113">
        <v>68.955299999999994</v>
      </c>
      <c r="W84" s="113">
        <v>67.974599999999995</v>
      </c>
      <c r="X84" s="113">
        <v>66.993300000000005</v>
      </c>
      <c r="Y84" s="113">
        <v>66.012900000000002</v>
      </c>
      <c r="Z84" s="113">
        <v>65.034400000000005</v>
      </c>
      <c r="AA84" s="113">
        <v>64.058999999999997</v>
      </c>
      <c r="AB84" s="113">
        <v>63.087899999999998</v>
      </c>
      <c r="AC84" s="113">
        <v>62.122199999999999</v>
      </c>
      <c r="AD84" s="113">
        <v>61.1631</v>
      </c>
      <c r="AE84" s="113">
        <v>60.210799999999999</v>
      </c>
      <c r="AF84" s="113">
        <v>59.263100000000001</v>
      </c>
      <c r="AG84" s="113">
        <v>58.317700000000002</v>
      </c>
      <c r="AH84" s="113">
        <v>57.373399999999997</v>
      </c>
      <c r="AI84" s="113">
        <v>56.431600000000003</v>
      </c>
      <c r="AJ84" s="113">
        <v>55.491599999999998</v>
      </c>
      <c r="AK84" s="113">
        <v>54.553899999999999</v>
      </c>
      <c r="AL84" s="113">
        <v>53.619500000000002</v>
      </c>
      <c r="AM84" s="113">
        <v>52.689100000000003</v>
      </c>
      <c r="AN84" s="113">
        <v>51.762599999999999</v>
      </c>
      <c r="AO84" s="113">
        <v>50.84</v>
      </c>
      <c r="AP84" s="113">
        <v>49.921100000000003</v>
      </c>
      <c r="AQ84" s="113">
        <v>49.003799999999998</v>
      </c>
      <c r="AR84" s="113">
        <v>48.088000000000001</v>
      </c>
      <c r="AS84" s="113">
        <v>47.1738</v>
      </c>
      <c r="AT84" s="113">
        <v>46.261200000000002</v>
      </c>
      <c r="AU84" s="113">
        <v>45.350900000000003</v>
      </c>
      <c r="AV84" s="113">
        <v>44.4437</v>
      </c>
      <c r="AW84" s="113">
        <v>43.540300000000002</v>
      </c>
      <c r="AX84" s="113">
        <v>42.640300000000003</v>
      </c>
      <c r="AY84" s="113">
        <v>41.744599999999998</v>
      </c>
      <c r="AZ84" s="113">
        <v>40.8538</v>
      </c>
      <c r="BA84" s="113">
        <v>39.968400000000003</v>
      </c>
      <c r="BB84" s="113">
        <v>39.087600000000002</v>
      </c>
      <c r="BC84" s="113">
        <v>38.210900000000002</v>
      </c>
      <c r="BD84" s="113">
        <v>37.338500000000003</v>
      </c>
      <c r="BE84" s="113">
        <v>36.470300000000002</v>
      </c>
      <c r="BF84" s="113">
        <v>35.6066</v>
      </c>
      <c r="BG84" s="113">
        <v>34.747399999999999</v>
      </c>
      <c r="BH84" s="113">
        <v>33.893599999999999</v>
      </c>
      <c r="BI84" s="113">
        <v>33.045999999999999</v>
      </c>
      <c r="BJ84" s="113">
        <v>32.205399999999997</v>
      </c>
      <c r="BK84" s="113">
        <v>31.372</v>
      </c>
      <c r="BL84" s="113">
        <v>30.546199999999999</v>
      </c>
      <c r="BM84" s="113">
        <v>29.727</v>
      </c>
      <c r="BN84" s="113">
        <v>28.913699999999999</v>
      </c>
      <c r="BO84" s="113">
        <v>28.106400000000001</v>
      </c>
      <c r="BP84" s="113">
        <v>27.305399999999999</v>
      </c>
      <c r="BQ84" s="113">
        <v>26.507999999999999</v>
      </c>
      <c r="BR84" s="113">
        <v>25.716100000000001</v>
      </c>
      <c r="BS84" s="113">
        <v>24.933</v>
      </c>
      <c r="BT84" s="113">
        <v>24.159400000000002</v>
      </c>
      <c r="BU84" s="113">
        <v>23.3963</v>
      </c>
      <c r="BV84" s="113">
        <v>22.644600000000001</v>
      </c>
      <c r="BW84" s="113">
        <v>21.904499999999999</v>
      </c>
      <c r="BX84" s="113">
        <v>21.174800000000001</v>
      </c>
      <c r="BY84" s="113">
        <v>20.455300000000001</v>
      </c>
      <c r="BZ84" s="113">
        <v>19.7454</v>
      </c>
      <c r="CA84" s="113">
        <v>19.045500000000001</v>
      </c>
      <c r="CB84" s="113">
        <v>18.359100000000002</v>
      </c>
      <c r="CC84" s="113">
        <v>17.6753</v>
      </c>
      <c r="CD84" s="113">
        <v>16.998699999999999</v>
      </c>
      <c r="CE84" s="113">
        <v>16.3339</v>
      </c>
      <c r="CF84" s="113">
        <v>15.6846</v>
      </c>
      <c r="CG84" s="113">
        <v>15.052</v>
      </c>
      <c r="CH84" s="113">
        <v>14.436299999999999</v>
      </c>
      <c r="CI84" s="113">
        <v>13.837300000000001</v>
      </c>
      <c r="CJ84" s="113">
        <v>13.2545</v>
      </c>
      <c r="CK84" s="113">
        <v>12.687799999999999</v>
      </c>
      <c r="CL84" s="113">
        <v>12.137499999999999</v>
      </c>
      <c r="CM84" s="113">
        <v>11.6037</v>
      </c>
      <c r="CN84" s="113">
        <v>11.085800000000001</v>
      </c>
      <c r="CO84" s="113">
        <v>10.5839</v>
      </c>
      <c r="CP84" s="113">
        <v>10.098599999999999</v>
      </c>
      <c r="CQ84" s="113">
        <v>9.6300000000000008</v>
      </c>
      <c r="CR84" s="113">
        <v>9.1776</v>
      </c>
      <c r="CS84" s="113">
        <v>8.7409999999999997</v>
      </c>
      <c r="CT84" s="113">
        <v>8.3194999999999997</v>
      </c>
      <c r="CU84" s="113">
        <v>7.9127999999999998</v>
      </c>
      <c r="CV84" s="113">
        <v>7.5208000000000004</v>
      </c>
      <c r="CW84" s="113">
        <v>7.1433</v>
      </c>
      <c r="CX84" s="113">
        <v>6.7812000000000001</v>
      </c>
      <c r="CY84" s="113">
        <v>6.4353999999999996</v>
      </c>
      <c r="CZ84" s="113">
        <v>6.1064999999999996</v>
      </c>
      <c r="DA84" s="113">
        <v>5.7952000000000004</v>
      </c>
      <c r="DB84" s="113">
        <v>5.5021000000000004</v>
      </c>
      <c r="DC84" s="113">
        <v>5.2279</v>
      </c>
      <c r="DD84" s="113">
        <v>4.9641999999999999</v>
      </c>
      <c r="DE84" s="113">
        <v>4.7137000000000002</v>
      </c>
      <c r="DF84" s="113">
        <v>4.4762000000000004</v>
      </c>
      <c r="DG84" s="113">
        <v>4.2515999999999998</v>
      </c>
      <c r="DH84" s="113">
        <v>4.0388999999999999</v>
      </c>
    </row>
    <row r="85" spans="1:112" x14ac:dyDescent="0.75">
      <c r="A85" s="111">
        <v>8784</v>
      </c>
      <c r="B85" s="111" t="s">
        <v>217</v>
      </c>
      <c r="C85" s="129" t="s">
        <v>163</v>
      </c>
      <c r="D85" s="71" t="s">
        <v>218</v>
      </c>
      <c r="E85" s="71">
        <v>764</v>
      </c>
      <c r="F85" s="71" t="s">
        <v>219</v>
      </c>
      <c r="G85" s="71" t="s">
        <v>220</v>
      </c>
      <c r="H85" s="71">
        <v>764</v>
      </c>
      <c r="I85" s="112" t="s">
        <v>221</v>
      </c>
      <c r="J85" s="71">
        <v>920</v>
      </c>
      <c r="K85" s="71">
        <v>2017</v>
      </c>
      <c r="L85" s="113">
        <v>78.393900000000002</v>
      </c>
      <c r="M85" s="113">
        <v>78.060299999999998</v>
      </c>
      <c r="N85" s="113">
        <v>77.099500000000006</v>
      </c>
      <c r="O85" s="113">
        <v>76.130200000000002</v>
      </c>
      <c r="P85" s="113">
        <v>75.154799999999994</v>
      </c>
      <c r="Q85" s="113">
        <v>74.174999999999997</v>
      </c>
      <c r="R85" s="113">
        <v>73.192899999999995</v>
      </c>
      <c r="S85" s="113">
        <v>72.2102</v>
      </c>
      <c r="T85" s="113">
        <v>71.228099999999998</v>
      </c>
      <c r="U85" s="113">
        <v>70.246700000000004</v>
      </c>
      <c r="V85" s="113">
        <v>69.265600000000006</v>
      </c>
      <c r="W85" s="113">
        <v>68.283699999999996</v>
      </c>
      <c r="X85" s="113">
        <v>67.301900000000003</v>
      </c>
      <c r="Y85" s="113">
        <v>66.320300000000003</v>
      </c>
      <c r="Z85" s="113">
        <v>65.340500000000006</v>
      </c>
      <c r="AA85" s="113">
        <v>64.363600000000005</v>
      </c>
      <c r="AB85" s="113">
        <v>63.390799999999999</v>
      </c>
      <c r="AC85" s="113">
        <v>62.423299999999998</v>
      </c>
      <c r="AD85" s="113">
        <v>61.461500000000001</v>
      </c>
      <c r="AE85" s="113">
        <v>60.505899999999997</v>
      </c>
      <c r="AF85" s="113">
        <v>59.555799999999998</v>
      </c>
      <c r="AG85" s="113">
        <v>58.608899999999998</v>
      </c>
      <c r="AH85" s="113">
        <v>57.6631</v>
      </c>
      <c r="AI85" s="113">
        <v>56.718000000000004</v>
      </c>
      <c r="AJ85" s="113">
        <v>55.775599999999997</v>
      </c>
      <c r="AK85" s="113">
        <v>54.835299999999997</v>
      </c>
      <c r="AL85" s="113">
        <v>53.8979</v>
      </c>
      <c r="AM85" s="113">
        <v>52.964500000000001</v>
      </c>
      <c r="AN85" s="113">
        <v>52.0351</v>
      </c>
      <c r="AO85" s="113">
        <v>51.1096</v>
      </c>
      <c r="AP85" s="113">
        <v>50.1873</v>
      </c>
      <c r="AQ85" s="113">
        <v>49.268099999999997</v>
      </c>
      <c r="AR85" s="113">
        <v>48.350200000000001</v>
      </c>
      <c r="AS85" s="113">
        <v>47.433500000000002</v>
      </c>
      <c r="AT85" s="113">
        <v>46.518599999999999</v>
      </c>
      <c r="AU85" s="113">
        <v>45.605499999999999</v>
      </c>
      <c r="AV85" s="113">
        <v>44.695</v>
      </c>
      <c r="AW85" s="113">
        <v>43.787799999999997</v>
      </c>
      <c r="AX85" s="113">
        <v>42.884599999999999</v>
      </c>
      <c r="AY85" s="113">
        <v>41.984999999999999</v>
      </c>
      <c r="AZ85" s="113">
        <v>41.089700000000001</v>
      </c>
      <c r="BA85" s="113">
        <v>40.1995</v>
      </c>
      <c r="BB85" s="113">
        <v>39.314599999999999</v>
      </c>
      <c r="BC85" s="113">
        <v>38.434199999999997</v>
      </c>
      <c r="BD85" s="113">
        <v>37.557899999999997</v>
      </c>
      <c r="BE85" s="113">
        <v>36.686199999999999</v>
      </c>
      <c r="BF85" s="113">
        <v>35.818899999999999</v>
      </c>
      <c r="BG85" s="113">
        <v>34.957000000000001</v>
      </c>
      <c r="BH85" s="113">
        <v>34.100299999999997</v>
      </c>
      <c r="BI85" s="113">
        <v>33.25</v>
      </c>
      <c r="BJ85" s="113">
        <v>32.406700000000001</v>
      </c>
      <c r="BK85" s="113">
        <v>31.570699999999999</v>
      </c>
      <c r="BL85" s="113">
        <v>30.741900000000001</v>
      </c>
      <c r="BM85" s="113">
        <v>29.920300000000001</v>
      </c>
      <c r="BN85" s="113">
        <v>29.104800000000001</v>
      </c>
      <c r="BO85" s="113">
        <v>28.294599999999999</v>
      </c>
      <c r="BP85" s="113">
        <v>27.490600000000001</v>
      </c>
      <c r="BQ85" s="113">
        <v>26.693300000000001</v>
      </c>
      <c r="BR85" s="113">
        <v>25.9009</v>
      </c>
      <c r="BS85" s="113">
        <v>25.115400000000001</v>
      </c>
      <c r="BT85" s="113">
        <v>24.3401</v>
      </c>
      <c r="BU85" s="113">
        <v>23.575500000000002</v>
      </c>
      <c r="BV85" s="113">
        <v>22.8218</v>
      </c>
      <c r="BW85" s="113">
        <v>22.0794</v>
      </c>
      <c r="BX85" s="113">
        <v>21.347799999999999</v>
      </c>
      <c r="BY85" s="113">
        <v>20.625800000000002</v>
      </c>
      <c r="BZ85" s="113">
        <v>19.913699999999999</v>
      </c>
      <c r="CA85" s="113">
        <v>19.2105</v>
      </c>
      <c r="CB85" s="113">
        <v>18.518599999999999</v>
      </c>
      <c r="CC85" s="113">
        <v>17.842300000000002</v>
      </c>
      <c r="CD85" s="113">
        <v>17.170300000000001</v>
      </c>
      <c r="CE85" s="113">
        <v>16.507100000000001</v>
      </c>
      <c r="CF85" s="113">
        <v>15.856400000000001</v>
      </c>
      <c r="CG85" s="113">
        <v>15.2211</v>
      </c>
      <c r="CH85" s="113">
        <v>14.602</v>
      </c>
      <c r="CI85" s="113">
        <v>13.999000000000001</v>
      </c>
      <c r="CJ85" s="113">
        <v>13.411899999999999</v>
      </c>
      <c r="CK85" s="113">
        <v>12.840999999999999</v>
      </c>
      <c r="CL85" s="113">
        <v>12.286199999999999</v>
      </c>
      <c r="CM85" s="113">
        <v>11.7479</v>
      </c>
      <c r="CN85" s="113">
        <v>11.2264</v>
      </c>
      <c r="CO85" s="113">
        <v>10.720800000000001</v>
      </c>
      <c r="CP85" s="113">
        <v>10.231</v>
      </c>
      <c r="CQ85" s="113">
        <v>9.7578999999999994</v>
      </c>
      <c r="CR85" s="113">
        <v>9.3013999999999992</v>
      </c>
      <c r="CS85" s="113">
        <v>8.8612000000000002</v>
      </c>
      <c r="CT85" s="113">
        <v>8.4370999999999992</v>
      </c>
      <c r="CU85" s="113">
        <v>8.0286000000000008</v>
      </c>
      <c r="CV85" s="113">
        <v>7.6352000000000002</v>
      </c>
      <c r="CW85" s="113">
        <v>7.2564000000000002</v>
      </c>
      <c r="CX85" s="113">
        <v>6.8920000000000003</v>
      </c>
      <c r="CY85" s="113">
        <v>6.5427999999999997</v>
      </c>
      <c r="CZ85" s="113">
        <v>6.2096999999999998</v>
      </c>
      <c r="DA85" s="113">
        <v>5.8935000000000004</v>
      </c>
      <c r="DB85" s="113">
        <v>5.5952000000000002</v>
      </c>
      <c r="DC85" s="113">
        <v>5.3162000000000003</v>
      </c>
      <c r="DD85" s="113">
        <v>5.0491999999999999</v>
      </c>
      <c r="DE85" s="113">
        <v>4.7953999999999999</v>
      </c>
      <c r="DF85" s="113">
        <v>4.5542999999999996</v>
      </c>
      <c r="DG85" s="113">
        <v>4.3257000000000003</v>
      </c>
      <c r="DH85" s="113">
        <v>4.1094999999999997</v>
      </c>
    </row>
    <row r="86" spans="1:112" x14ac:dyDescent="0.75">
      <c r="A86" s="111">
        <v>8785</v>
      </c>
      <c r="B86" s="111" t="s">
        <v>217</v>
      </c>
      <c r="C86" s="129" t="s">
        <v>163</v>
      </c>
      <c r="D86" s="71" t="s">
        <v>218</v>
      </c>
      <c r="E86" s="71">
        <v>764</v>
      </c>
      <c r="F86" s="71" t="s">
        <v>219</v>
      </c>
      <c r="G86" s="71" t="s">
        <v>220</v>
      </c>
      <c r="H86" s="71">
        <v>764</v>
      </c>
      <c r="I86" s="112" t="s">
        <v>221</v>
      </c>
      <c r="J86" s="71">
        <v>920</v>
      </c>
      <c r="K86" s="71">
        <v>2018</v>
      </c>
      <c r="L86" s="113">
        <v>78.662199999999999</v>
      </c>
      <c r="M86" s="113">
        <v>78.299800000000005</v>
      </c>
      <c r="N86" s="113">
        <v>77.3369</v>
      </c>
      <c r="O86" s="113">
        <v>76.366100000000003</v>
      </c>
      <c r="P86" s="113">
        <v>75.389499999999998</v>
      </c>
      <c r="Q86" s="113">
        <v>74.408699999999996</v>
      </c>
      <c r="R86" s="113">
        <v>73.425700000000006</v>
      </c>
      <c r="S86" s="113">
        <v>72.442300000000003</v>
      </c>
      <c r="T86" s="113">
        <v>71.459299999999999</v>
      </c>
      <c r="U86" s="113">
        <v>70.477000000000004</v>
      </c>
      <c r="V86" s="113">
        <v>69.495000000000005</v>
      </c>
      <c r="W86" s="113">
        <v>68.512</v>
      </c>
      <c r="X86" s="113">
        <v>67.5291</v>
      </c>
      <c r="Y86" s="113">
        <v>66.546999999999997</v>
      </c>
      <c r="Z86" s="113">
        <v>65.566000000000003</v>
      </c>
      <c r="AA86" s="113">
        <v>64.587800000000001</v>
      </c>
      <c r="AB86" s="113">
        <v>63.613399999999999</v>
      </c>
      <c r="AC86" s="113">
        <v>62.644199999999998</v>
      </c>
      <c r="AD86" s="113">
        <v>61.680500000000002</v>
      </c>
      <c r="AE86" s="113">
        <v>60.722299999999997</v>
      </c>
      <c r="AF86" s="113">
        <v>59.769100000000002</v>
      </c>
      <c r="AG86" s="113">
        <v>58.820099999999996</v>
      </c>
      <c r="AH86" s="113">
        <v>57.873199999999997</v>
      </c>
      <c r="AI86" s="113">
        <v>56.927100000000003</v>
      </c>
      <c r="AJ86" s="113">
        <v>55.981699999999996</v>
      </c>
      <c r="AK86" s="113">
        <v>55.039400000000001</v>
      </c>
      <c r="AL86" s="113">
        <v>54.099800000000002</v>
      </c>
      <c r="AM86" s="113">
        <v>53.163800000000002</v>
      </c>
      <c r="AN86" s="113">
        <v>52.231900000000003</v>
      </c>
      <c r="AO86" s="113">
        <v>51.303899999999999</v>
      </c>
      <c r="AP86" s="113">
        <v>50.379199999999997</v>
      </c>
      <c r="AQ86" s="113">
        <v>49.4572</v>
      </c>
      <c r="AR86" s="113">
        <v>48.5379</v>
      </c>
      <c r="AS86" s="113">
        <v>47.619599999999998</v>
      </c>
      <c r="AT86" s="113">
        <v>46.702800000000003</v>
      </c>
      <c r="AU86" s="113">
        <v>45.787999999999997</v>
      </c>
      <c r="AV86" s="113">
        <v>44.875100000000003</v>
      </c>
      <c r="AW86" s="113">
        <v>43.965200000000003</v>
      </c>
      <c r="AX86" s="113">
        <v>43.058799999999998</v>
      </c>
      <c r="AY86" s="113">
        <v>42.156700000000001</v>
      </c>
      <c r="AZ86" s="113">
        <v>41.258099999999999</v>
      </c>
      <c r="BA86" s="113">
        <v>40.363900000000001</v>
      </c>
      <c r="BB86" s="113">
        <v>39.474699999999999</v>
      </c>
      <c r="BC86" s="113">
        <v>38.590899999999998</v>
      </c>
      <c r="BD86" s="113">
        <v>37.711599999999997</v>
      </c>
      <c r="BE86" s="113">
        <v>36.836599999999997</v>
      </c>
      <c r="BF86" s="113">
        <v>35.9666</v>
      </c>
      <c r="BG86" s="113">
        <v>35.101700000000001</v>
      </c>
      <c r="BH86" s="113">
        <v>34.243000000000002</v>
      </c>
      <c r="BI86" s="113">
        <v>33.3904</v>
      </c>
      <c r="BJ86" s="113">
        <v>32.545000000000002</v>
      </c>
      <c r="BK86" s="113">
        <v>31.707100000000001</v>
      </c>
      <c r="BL86" s="113">
        <v>30.8766</v>
      </c>
      <c r="BM86" s="113">
        <v>30.052800000000001</v>
      </c>
      <c r="BN86" s="113">
        <v>29.235700000000001</v>
      </c>
      <c r="BO86" s="113">
        <v>28.424099999999999</v>
      </c>
      <c r="BP86" s="113">
        <v>27.617899999999999</v>
      </c>
      <c r="BQ86" s="113">
        <v>26.8186</v>
      </c>
      <c r="BR86" s="113">
        <v>26.0273</v>
      </c>
      <c r="BS86" s="113">
        <v>25.2422</v>
      </c>
      <c r="BT86" s="113">
        <v>24.465399999999999</v>
      </c>
      <c r="BU86" s="113">
        <v>23.700099999999999</v>
      </c>
      <c r="BV86" s="113">
        <v>22.946000000000002</v>
      </c>
      <c r="BW86" s="113">
        <v>22.202500000000001</v>
      </c>
      <c r="BX86" s="113">
        <v>21.4697</v>
      </c>
      <c r="BY86" s="113">
        <v>20.7468</v>
      </c>
      <c r="BZ86" s="113">
        <v>20.033200000000001</v>
      </c>
      <c r="CA86" s="113">
        <v>19.328900000000001</v>
      </c>
      <c r="CB86" s="113">
        <v>18.634899999999998</v>
      </c>
      <c r="CC86" s="113">
        <v>17.9541</v>
      </c>
      <c r="CD86" s="113">
        <v>17.291</v>
      </c>
      <c r="CE86" s="113">
        <v>16.633700000000001</v>
      </c>
      <c r="CF86" s="113">
        <v>15.9857</v>
      </c>
      <c r="CG86" s="113">
        <v>15.350099999999999</v>
      </c>
      <c r="CH86" s="113">
        <v>14.7294</v>
      </c>
      <c r="CI86" s="113">
        <v>14.123900000000001</v>
      </c>
      <c r="CJ86" s="113">
        <v>13.533799999999999</v>
      </c>
      <c r="CK86" s="113">
        <v>12.9596</v>
      </c>
      <c r="CL86" s="113">
        <v>12.4015</v>
      </c>
      <c r="CM86" s="113">
        <v>11.8599</v>
      </c>
      <c r="CN86" s="113">
        <v>11.334899999999999</v>
      </c>
      <c r="CO86" s="113">
        <v>10.8268</v>
      </c>
      <c r="CP86" s="113">
        <v>10.3346</v>
      </c>
      <c r="CQ86" s="113">
        <v>9.8581000000000003</v>
      </c>
      <c r="CR86" s="113">
        <v>9.3981999999999992</v>
      </c>
      <c r="CS86" s="113">
        <v>8.9550999999999998</v>
      </c>
      <c r="CT86" s="113">
        <v>8.5287000000000006</v>
      </c>
      <c r="CU86" s="113">
        <v>8.1187000000000005</v>
      </c>
      <c r="CV86" s="113">
        <v>7.7245999999999997</v>
      </c>
      <c r="CW86" s="113">
        <v>7.3456000000000001</v>
      </c>
      <c r="CX86" s="113">
        <v>6.9810999999999996</v>
      </c>
      <c r="CY86" s="113">
        <v>6.6307999999999998</v>
      </c>
      <c r="CZ86" s="113">
        <v>6.2954999999999997</v>
      </c>
      <c r="DA86" s="113">
        <v>5.9760999999999997</v>
      </c>
      <c r="DB86" s="113">
        <v>5.6740000000000004</v>
      </c>
      <c r="DC86" s="113">
        <v>5.3910999999999998</v>
      </c>
      <c r="DD86" s="113">
        <v>5.1212</v>
      </c>
      <c r="DE86" s="113">
        <v>4.8650000000000002</v>
      </c>
      <c r="DF86" s="113">
        <v>4.6216999999999997</v>
      </c>
      <c r="DG86" s="113">
        <v>4.3906000000000001</v>
      </c>
      <c r="DH86" s="113">
        <v>4.1715</v>
      </c>
    </row>
    <row r="87" spans="1:112" x14ac:dyDescent="0.75">
      <c r="A87" s="111">
        <v>8786</v>
      </c>
      <c r="B87" s="111" t="s">
        <v>217</v>
      </c>
      <c r="C87" s="129" t="s">
        <v>163</v>
      </c>
      <c r="D87" s="71" t="s">
        <v>218</v>
      </c>
      <c r="E87" s="71">
        <v>764</v>
      </c>
      <c r="F87" s="71" t="s">
        <v>219</v>
      </c>
      <c r="G87" s="71" t="s">
        <v>220</v>
      </c>
      <c r="H87" s="71">
        <v>764</v>
      </c>
      <c r="I87" s="112" t="s">
        <v>221</v>
      </c>
      <c r="J87" s="71">
        <v>920</v>
      </c>
      <c r="K87" s="71">
        <v>2019</v>
      </c>
      <c r="L87" s="113">
        <v>78.975099999999998</v>
      </c>
      <c r="M87" s="113">
        <v>78.5869</v>
      </c>
      <c r="N87" s="113">
        <v>77.622799999999998</v>
      </c>
      <c r="O87" s="113">
        <v>76.650800000000004</v>
      </c>
      <c r="P87" s="113">
        <v>75.673199999999994</v>
      </c>
      <c r="Q87" s="113">
        <v>74.691400000000002</v>
      </c>
      <c r="R87" s="113">
        <v>73.707499999999996</v>
      </c>
      <c r="S87" s="113">
        <v>72.723200000000006</v>
      </c>
      <c r="T87" s="113">
        <v>71.7393</v>
      </c>
      <c r="U87" s="113">
        <v>70.756100000000004</v>
      </c>
      <c r="V87" s="113">
        <v>69.773200000000003</v>
      </c>
      <c r="W87" s="113">
        <v>68.789299999999997</v>
      </c>
      <c r="X87" s="113">
        <v>67.805400000000006</v>
      </c>
      <c r="Y87" s="113">
        <v>66.822199999999995</v>
      </c>
      <c r="Z87" s="113">
        <v>65.840599999999995</v>
      </c>
      <c r="AA87" s="113">
        <v>64.861099999999993</v>
      </c>
      <c r="AB87" s="113">
        <v>63.885199999999998</v>
      </c>
      <c r="AC87" s="113">
        <v>62.914000000000001</v>
      </c>
      <c r="AD87" s="113">
        <v>61.948399999999999</v>
      </c>
      <c r="AE87" s="113">
        <v>60.987900000000003</v>
      </c>
      <c r="AF87" s="113">
        <v>60.031700000000001</v>
      </c>
      <c r="AG87" s="113">
        <v>59.079300000000003</v>
      </c>
      <c r="AH87" s="113">
        <v>58.130099999999999</v>
      </c>
      <c r="AI87" s="113">
        <v>57.182699999999997</v>
      </c>
      <c r="AJ87" s="113">
        <v>56.235999999999997</v>
      </c>
      <c r="AK87" s="113">
        <v>55.290500000000002</v>
      </c>
      <c r="AL87" s="113">
        <v>54.348700000000001</v>
      </c>
      <c r="AM87" s="113">
        <v>53.4101</v>
      </c>
      <c r="AN87" s="113">
        <v>52.475299999999997</v>
      </c>
      <c r="AO87" s="113">
        <v>51.5443</v>
      </c>
      <c r="AP87" s="113">
        <v>50.616799999999998</v>
      </c>
      <c r="AQ87" s="113">
        <v>49.692100000000003</v>
      </c>
      <c r="AR87" s="113">
        <v>48.769599999999997</v>
      </c>
      <c r="AS87" s="113">
        <v>47.849800000000002</v>
      </c>
      <c r="AT87" s="113">
        <v>46.930999999999997</v>
      </c>
      <c r="AU87" s="113">
        <v>46.0139</v>
      </c>
      <c r="AV87" s="113">
        <v>45.098999999999997</v>
      </c>
      <c r="AW87" s="113">
        <v>44.186399999999999</v>
      </c>
      <c r="AX87" s="113">
        <v>43.276899999999998</v>
      </c>
      <c r="AY87" s="113">
        <v>42.371099999999998</v>
      </c>
      <c r="AZ87" s="113">
        <v>41.4696</v>
      </c>
      <c r="BA87" s="113">
        <v>40.5717</v>
      </c>
      <c r="BB87" s="113">
        <v>39.678199999999997</v>
      </c>
      <c r="BC87" s="113">
        <v>38.789700000000003</v>
      </c>
      <c r="BD87" s="113">
        <v>37.906500000000001</v>
      </c>
      <c r="BE87" s="113">
        <v>37.027999999999999</v>
      </c>
      <c r="BF87" s="113">
        <v>36.154299999999999</v>
      </c>
      <c r="BG87" s="113">
        <v>35.286099999999998</v>
      </c>
      <c r="BH87" s="113">
        <v>34.423999999999999</v>
      </c>
      <c r="BI87" s="113">
        <v>33.569000000000003</v>
      </c>
      <c r="BJ87" s="113">
        <v>32.720799999999997</v>
      </c>
      <c r="BK87" s="113">
        <v>31.880199999999999</v>
      </c>
      <c r="BL87" s="113">
        <v>31.0471</v>
      </c>
      <c r="BM87" s="113">
        <v>30.2209</v>
      </c>
      <c r="BN87" s="113">
        <v>29.401</v>
      </c>
      <c r="BO87" s="113">
        <v>28.587299999999999</v>
      </c>
      <c r="BP87" s="113">
        <v>27.779199999999999</v>
      </c>
      <c r="BQ87" s="113">
        <v>26.9771</v>
      </c>
      <c r="BR87" s="113">
        <v>26.183</v>
      </c>
      <c r="BS87" s="113">
        <v>25.398399999999999</v>
      </c>
      <c r="BT87" s="113">
        <v>24.621500000000001</v>
      </c>
      <c r="BU87" s="113">
        <v>23.853899999999999</v>
      </c>
      <c r="BV87" s="113">
        <v>23.098400000000002</v>
      </c>
      <c r="BW87" s="113">
        <v>22.3538</v>
      </c>
      <c r="BX87" s="113">
        <v>21.6191</v>
      </c>
      <c r="BY87" s="113">
        <v>20.894200000000001</v>
      </c>
      <c r="BZ87" s="113">
        <v>20.179099999999998</v>
      </c>
      <c r="CA87" s="113">
        <v>19.4726</v>
      </c>
      <c r="CB87" s="113">
        <v>18.776599999999998</v>
      </c>
      <c r="CC87" s="113">
        <v>18.0928</v>
      </c>
      <c r="CD87" s="113">
        <v>17.424099999999999</v>
      </c>
      <c r="CE87" s="113">
        <v>16.775200000000002</v>
      </c>
      <c r="CF87" s="113">
        <v>16.1325</v>
      </c>
      <c r="CG87" s="113">
        <v>15.499000000000001</v>
      </c>
      <c r="CH87" s="113">
        <v>14.8772</v>
      </c>
      <c r="CI87" s="113">
        <v>14.2692</v>
      </c>
      <c r="CJ87" s="113">
        <v>13.675800000000001</v>
      </c>
      <c r="CK87" s="113">
        <v>13.0977</v>
      </c>
      <c r="CL87" s="113">
        <v>12.535600000000001</v>
      </c>
      <c r="CM87" s="113">
        <v>11.989800000000001</v>
      </c>
      <c r="CN87" s="113">
        <v>11.4605</v>
      </c>
      <c r="CO87" s="113">
        <v>10.9481</v>
      </c>
      <c r="CP87" s="113">
        <v>10.452400000000001</v>
      </c>
      <c r="CQ87" s="113">
        <v>9.9725999999999999</v>
      </c>
      <c r="CR87" s="113">
        <v>9.5084</v>
      </c>
      <c r="CS87" s="113">
        <v>9.0608000000000004</v>
      </c>
      <c r="CT87" s="113">
        <v>8.6303999999999998</v>
      </c>
      <c r="CU87" s="113">
        <v>8.2171000000000003</v>
      </c>
      <c r="CV87" s="113">
        <v>7.8205</v>
      </c>
      <c r="CW87" s="113">
        <v>7.4398</v>
      </c>
      <c r="CX87" s="113">
        <v>7.0739999999999998</v>
      </c>
      <c r="CY87" s="113">
        <v>6.7224000000000004</v>
      </c>
      <c r="CZ87" s="113">
        <v>6.3848000000000003</v>
      </c>
      <c r="DA87" s="113">
        <v>6.0617999999999999</v>
      </c>
      <c r="DB87" s="113">
        <v>5.7550999999999997</v>
      </c>
      <c r="DC87" s="113">
        <v>5.4667000000000003</v>
      </c>
      <c r="DD87" s="113">
        <v>5.1924999999999999</v>
      </c>
      <c r="DE87" s="113">
        <v>4.9329000000000001</v>
      </c>
      <c r="DF87" s="113">
        <v>4.6866000000000003</v>
      </c>
      <c r="DG87" s="113">
        <v>4.4527000000000001</v>
      </c>
      <c r="DH87" s="113">
        <v>4.2305999999999999</v>
      </c>
    </row>
    <row r="88" spans="1:112" x14ac:dyDescent="0.75">
      <c r="A88" s="111">
        <v>8787</v>
      </c>
      <c r="B88" s="111" t="s">
        <v>217</v>
      </c>
      <c r="C88" s="129" t="s">
        <v>163</v>
      </c>
      <c r="D88" s="71" t="s">
        <v>218</v>
      </c>
      <c r="E88" s="71">
        <v>764</v>
      </c>
      <c r="F88" s="71" t="s">
        <v>219</v>
      </c>
      <c r="G88" s="71" t="s">
        <v>220</v>
      </c>
      <c r="H88" s="71">
        <v>764</v>
      </c>
      <c r="I88" s="112" t="s">
        <v>221</v>
      </c>
      <c r="J88" s="71">
        <v>920</v>
      </c>
      <c r="K88" s="71">
        <v>2020</v>
      </c>
      <c r="L88" s="113">
        <v>79.273899999999998</v>
      </c>
      <c r="M88" s="113">
        <v>78.861999999999995</v>
      </c>
      <c r="N88" s="113">
        <v>77.896900000000002</v>
      </c>
      <c r="O88" s="113">
        <v>76.9238</v>
      </c>
      <c r="P88" s="113">
        <v>75.9452</v>
      </c>
      <c r="Q88" s="113">
        <v>74.962599999999995</v>
      </c>
      <c r="R88" s="113">
        <v>73.977900000000005</v>
      </c>
      <c r="S88" s="113">
        <v>72.992800000000003</v>
      </c>
      <c r="T88" s="113">
        <v>72.008200000000002</v>
      </c>
      <c r="U88" s="113">
        <v>71.024199999999993</v>
      </c>
      <c r="V88" s="113">
        <v>70.040499999999994</v>
      </c>
      <c r="W88" s="113">
        <v>69.055800000000005</v>
      </c>
      <c r="X88" s="113">
        <v>68.071100000000001</v>
      </c>
      <c r="Y88" s="113">
        <v>67.0869</v>
      </c>
      <c r="Z88" s="113">
        <v>66.104200000000006</v>
      </c>
      <c r="AA88" s="113">
        <v>65.123999999999995</v>
      </c>
      <c r="AB88" s="113">
        <v>64.146600000000007</v>
      </c>
      <c r="AC88" s="113">
        <v>63.173699999999997</v>
      </c>
      <c r="AD88" s="113">
        <v>62.205800000000004</v>
      </c>
      <c r="AE88" s="113">
        <v>61.243200000000002</v>
      </c>
      <c r="AF88" s="113">
        <v>60.284599999999998</v>
      </c>
      <c r="AG88" s="113">
        <v>59.329099999999997</v>
      </c>
      <c r="AH88" s="113">
        <v>58.3765</v>
      </c>
      <c r="AI88" s="113">
        <v>57.426600000000001</v>
      </c>
      <c r="AJ88" s="113">
        <v>56.4786</v>
      </c>
      <c r="AK88" s="113">
        <v>55.531700000000001</v>
      </c>
      <c r="AL88" s="113">
        <v>54.586599999999997</v>
      </c>
      <c r="AM88" s="113">
        <v>53.645600000000002</v>
      </c>
      <c r="AN88" s="113">
        <v>52.708100000000002</v>
      </c>
      <c r="AO88" s="113">
        <v>51.7742</v>
      </c>
      <c r="AP88" s="113">
        <v>50.843699999999998</v>
      </c>
      <c r="AQ88" s="113">
        <v>49.915999999999997</v>
      </c>
      <c r="AR88" s="113">
        <v>48.9908</v>
      </c>
      <c r="AS88" s="113">
        <v>48.067599999999999</v>
      </c>
      <c r="AT88" s="113">
        <v>47.147199999999998</v>
      </c>
      <c r="AU88" s="113">
        <v>46.228099999999998</v>
      </c>
      <c r="AV88" s="113">
        <v>45.311</v>
      </c>
      <c r="AW88" s="113">
        <v>44.3962</v>
      </c>
      <c r="AX88" s="113">
        <v>43.484000000000002</v>
      </c>
      <c r="AY88" s="113">
        <v>42.575000000000003</v>
      </c>
      <c r="AZ88" s="113">
        <v>41.669800000000002</v>
      </c>
      <c r="BA88" s="113">
        <v>40.768900000000002</v>
      </c>
      <c r="BB88" s="113">
        <v>39.871499999999997</v>
      </c>
      <c r="BC88" s="113">
        <v>38.9786</v>
      </c>
      <c r="BD88" s="113">
        <v>38.090600000000002</v>
      </c>
      <c r="BE88" s="113">
        <v>37.208199999999998</v>
      </c>
      <c r="BF88" s="113">
        <v>36.330800000000004</v>
      </c>
      <c r="BG88" s="113">
        <v>35.4589</v>
      </c>
      <c r="BH88" s="113">
        <v>34.593299999999999</v>
      </c>
      <c r="BI88" s="113">
        <v>33.7346</v>
      </c>
      <c r="BJ88" s="113">
        <v>32.883800000000001</v>
      </c>
      <c r="BK88" s="113">
        <v>32.040300000000002</v>
      </c>
      <c r="BL88" s="113">
        <v>31.2043</v>
      </c>
      <c r="BM88" s="113">
        <v>30.375499999999999</v>
      </c>
      <c r="BN88" s="113">
        <v>29.553000000000001</v>
      </c>
      <c r="BO88" s="113">
        <v>28.7363</v>
      </c>
      <c r="BP88" s="113">
        <v>27.925999999999998</v>
      </c>
      <c r="BQ88" s="113">
        <v>27.1218</v>
      </c>
      <c r="BR88" s="113">
        <v>26.3247</v>
      </c>
      <c r="BS88" s="113">
        <v>25.537199999999999</v>
      </c>
      <c r="BT88" s="113">
        <v>24.7606</v>
      </c>
      <c r="BU88" s="113">
        <v>23.992699999999999</v>
      </c>
      <c r="BV88" s="113">
        <v>23.2347</v>
      </c>
      <c r="BW88" s="113">
        <v>22.488499999999998</v>
      </c>
      <c r="BX88" s="113">
        <v>21.752500000000001</v>
      </c>
      <c r="BY88" s="113">
        <v>21.025500000000001</v>
      </c>
      <c r="BZ88" s="113">
        <v>20.3081</v>
      </c>
      <c r="CA88" s="113">
        <v>19.599799999999998</v>
      </c>
      <c r="CB88" s="113">
        <v>18.901299999999999</v>
      </c>
      <c r="CC88" s="113">
        <v>18.215199999999999</v>
      </c>
      <c r="CD88" s="113">
        <v>17.543099999999999</v>
      </c>
      <c r="CE88" s="113">
        <v>16.887899999999998</v>
      </c>
      <c r="CF88" s="113">
        <v>16.253599999999999</v>
      </c>
      <c r="CG88" s="113">
        <v>15.6251</v>
      </c>
      <c r="CH88" s="113">
        <v>15.005000000000001</v>
      </c>
      <c r="CI88" s="113">
        <v>14.3955</v>
      </c>
      <c r="CJ88" s="113">
        <v>13.799099999999999</v>
      </c>
      <c r="CK88" s="113">
        <v>13.2171</v>
      </c>
      <c r="CL88" s="113">
        <v>12.650499999999999</v>
      </c>
      <c r="CM88" s="113">
        <v>12.100199999999999</v>
      </c>
      <c r="CN88" s="113">
        <v>11.5671</v>
      </c>
      <c r="CO88" s="113">
        <v>11.051500000000001</v>
      </c>
      <c r="CP88" s="113">
        <v>10.5533</v>
      </c>
      <c r="CQ88" s="113">
        <v>10.071999999999999</v>
      </c>
      <c r="CR88" s="113">
        <v>9.6060999999999996</v>
      </c>
      <c r="CS88" s="113">
        <v>9.1554000000000002</v>
      </c>
      <c r="CT88" s="113">
        <v>8.7211999999999996</v>
      </c>
      <c r="CU88" s="113">
        <v>8.3041999999999998</v>
      </c>
      <c r="CV88" s="113">
        <v>7.9043999999999999</v>
      </c>
      <c r="CW88" s="113">
        <v>7.5213000000000001</v>
      </c>
      <c r="CX88" s="113">
        <v>7.1536999999999997</v>
      </c>
      <c r="CY88" s="113">
        <v>6.8006000000000002</v>
      </c>
      <c r="CZ88" s="113">
        <v>6.4612999999999996</v>
      </c>
      <c r="DA88" s="113">
        <v>6.1356000000000002</v>
      </c>
      <c r="DB88" s="113">
        <v>5.8246000000000002</v>
      </c>
      <c r="DC88" s="113">
        <v>5.5307000000000004</v>
      </c>
      <c r="DD88" s="113">
        <v>5.2522000000000002</v>
      </c>
      <c r="DE88" s="113">
        <v>4.9882999999999997</v>
      </c>
      <c r="DF88" s="113">
        <v>4.7385999999999999</v>
      </c>
      <c r="DG88" s="113">
        <v>4.5018000000000002</v>
      </c>
      <c r="DH88" s="113">
        <v>4.2770999999999999</v>
      </c>
    </row>
    <row r="89" spans="1:112" x14ac:dyDescent="0.75">
      <c r="A89" s="111">
        <v>8788</v>
      </c>
      <c r="B89" s="111" t="s">
        <v>217</v>
      </c>
      <c r="C89" s="129" t="s">
        <v>163</v>
      </c>
      <c r="D89" s="71" t="s">
        <v>218</v>
      </c>
      <c r="E89" s="71">
        <v>764</v>
      </c>
      <c r="F89" s="71" t="s">
        <v>219</v>
      </c>
      <c r="G89" s="71" t="s">
        <v>220</v>
      </c>
      <c r="H89" s="71">
        <v>764</v>
      </c>
      <c r="I89" s="112" t="s">
        <v>221</v>
      </c>
      <c r="J89" s="71">
        <v>920</v>
      </c>
      <c r="K89" s="71">
        <v>2021</v>
      </c>
      <c r="L89" s="113">
        <v>78.715400000000002</v>
      </c>
      <c r="M89" s="113">
        <v>78.275599999999997</v>
      </c>
      <c r="N89" s="113">
        <v>77.309299999999993</v>
      </c>
      <c r="O89" s="113">
        <v>76.334999999999994</v>
      </c>
      <c r="P89" s="113">
        <v>75.355099999999993</v>
      </c>
      <c r="Q89" s="113">
        <v>74.371300000000005</v>
      </c>
      <c r="R89" s="113">
        <v>73.385599999999997</v>
      </c>
      <c r="S89" s="113">
        <v>72.399600000000007</v>
      </c>
      <c r="T89" s="113">
        <v>71.414000000000001</v>
      </c>
      <c r="U89" s="113">
        <v>70.429199999999994</v>
      </c>
      <c r="V89" s="113">
        <v>69.444500000000005</v>
      </c>
      <c r="W89" s="113">
        <v>68.459000000000003</v>
      </c>
      <c r="X89" s="113">
        <v>67.473200000000006</v>
      </c>
      <c r="Y89" s="113">
        <v>66.488100000000003</v>
      </c>
      <c r="Z89" s="113">
        <v>65.504099999999994</v>
      </c>
      <c r="AA89" s="113">
        <v>64.522400000000005</v>
      </c>
      <c r="AB89" s="113">
        <v>63.5441</v>
      </c>
      <c r="AC89" s="113">
        <v>62.569200000000002</v>
      </c>
      <c r="AD89" s="113">
        <v>61.598999999999997</v>
      </c>
      <c r="AE89" s="113">
        <v>60.633600000000001</v>
      </c>
      <c r="AF89" s="113">
        <v>59.672199999999997</v>
      </c>
      <c r="AG89" s="113">
        <v>58.713799999999999</v>
      </c>
      <c r="AH89" s="113">
        <v>57.757599999999996</v>
      </c>
      <c r="AI89" s="113">
        <v>56.803699999999999</v>
      </c>
      <c r="AJ89" s="113">
        <v>55.852699999999999</v>
      </c>
      <c r="AK89" s="113">
        <v>54.9039</v>
      </c>
      <c r="AL89" s="113">
        <v>53.956699999999998</v>
      </c>
      <c r="AM89" s="113">
        <v>53.011600000000001</v>
      </c>
      <c r="AN89" s="113">
        <v>52.070799999999998</v>
      </c>
      <c r="AO89" s="113">
        <v>51.133299999999998</v>
      </c>
      <c r="AP89" s="113">
        <v>50.198799999999999</v>
      </c>
      <c r="AQ89" s="113">
        <v>49.267099999999999</v>
      </c>
      <c r="AR89" s="113">
        <v>48.338000000000001</v>
      </c>
      <c r="AS89" s="113">
        <v>47.410899999999998</v>
      </c>
      <c r="AT89" s="113">
        <v>46.4861</v>
      </c>
      <c r="AU89" s="113">
        <v>45.564100000000003</v>
      </c>
      <c r="AV89" s="113">
        <v>44.643500000000003</v>
      </c>
      <c r="AW89" s="113">
        <v>43.725099999999998</v>
      </c>
      <c r="AX89" s="113">
        <v>42.809199999999997</v>
      </c>
      <c r="AY89" s="113">
        <v>41.895899999999997</v>
      </c>
      <c r="AZ89" s="113">
        <v>40.9861</v>
      </c>
      <c r="BA89" s="113">
        <v>40.080100000000002</v>
      </c>
      <c r="BB89" s="113">
        <v>39.178400000000003</v>
      </c>
      <c r="BC89" s="113">
        <v>38.280299999999997</v>
      </c>
      <c r="BD89" s="113">
        <v>37.386600000000001</v>
      </c>
      <c r="BE89" s="113">
        <v>36.497799999999998</v>
      </c>
      <c r="BF89" s="113">
        <v>35.614899999999999</v>
      </c>
      <c r="BG89" s="113">
        <v>34.737400000000001</v>
      </c>
      <c r="BH89" s="113">
        <v>33.866100000000003</v>
      </c>
      <c r="BI89" s="113">
        <v>33.0017</v>
      </c>
      <c r="BJ89" s="113">
        <v>32.144799999999996</v>
      </c>
      <c r="BK89" s="113">
        <v>31.2958</v>
      </c>
      <c r="BL89" s="113">
        <v>30.453900000000001</v>
      </c>
      <c r="BM89" s="113">
        <v>29.6189</v>
      </c>
      <c r="BN89" s="113">
        <v>28.790199999999999</v>
      </c>
      <c r="BO89" s="113">
        <v>27.967500000000001</v>
      </c>
      <c r="BP89" s="113">
        <v>27.1508</v>
      </c>
      <c r="BQ89" s="113">
        <v>26.341100000000001</v>
      </c>
      <c r="BR89" s="113">
        <v>25.538900000000002</v>
      </c>
      <c r="BS89" s="113">
        <v>24.7454</v>
      </c>
      <c r="BT89" s="113">
        <v>23.963200000000001</v>
      </c>
      <c r="BU89" s="113">
        <v>23.1936</v>
      </c>
      <c r="BV89" s="113">
        <v>22.433599999999998</v>
      </c>
      <c r="BW89" s="113">
        <v>21.683599999999998</v>
      </c>
      <c r="BX89" s="113">
        <v>20.945599999999999</v>
      </c>
      <c r="BY89" s="113">
        <v>20.2182</v>
      </c>
      <c r="BZ89" s="113">
        <v>19.500800000000002</v>
      </c>
      <c r="CA89" s="113">
        <v>18.793800000000001</v>
      </c>
      <c r="CB89" s="113">
        <v>18.098299999999998</v>
      </c>
      <c r="CC89" s="113">
        <v>17.415800000000001</v>
      </c>
      <c r="CD89" s="113">
        <v>16.7486</v>
      </c>
      <c r="CE89" s="113">
        <v>16.098099999999999</v>
      </c>
      <c r="CF89" s="113">
        <v>15.4666</v>
      </c>
      <c r="CG89" s="113">
        <v>14.857200000000001</v>
      </c>
      <c r="CH89" s="113">
        <v>14.2546</v>
      </c>
      <c r="CI89" s="113">
        <v>13.6614</v>
      </c>
      <c r="CJ89" s="113">
        <v>13.0801</v>
      </c>
      <c r="CK89" s="113">
        <v>12.5136</v>
      </c>
      <c r="CL89" s="113">
        <v>11.962999999999999</v>
      </c>
      <c r="CM89" s="113">
        <v>11.429</v>
      </c>
      <c r="CN89" s="113">
        <v>10.9117</v>
      </c>
      <c r="CO89" s="113">
        <v>10.411799999999999</v>
      </c>
      <c r="CP89" s="113">
        <v>9.9292999999999996</v>
      </c>
      <c r="CQ89" s="113">
        <v>9.4649999999999999</v>
      </c>
      <c r="CR89" s="113">
        <v>9.0220000000000002</v>
      </c>
      <c r="CS89" s="113">
        <v>8.6026000000000007</v>
      </c>
      <c r="CT89" s="113">
        <v>8.2067999999999994</v>
      </c>
      <c r="CU89" s="113">
        <v>7.8331</v>
      </c>
      <c r="CV89" s="113">
        <v>7.4766000000000004</v>
      </c>
      <c r="CW89" s="113">
        <v>7.1333000000000002</v>
      </c>
      <c r="CX89" s="113">
        <v>6.8026999999999997</v>
      </c>
      <c r="CY89" s="113">
        <v>6.4839000000000002</v>
      </c>
      <c r="CZ89" s="113">
        <v>6.1759000000000004</v>
      </c>
      <c r="DA89" s="113">
        <v>5.8781999999999996</v>
      </c>
      <c r="DB89" s="113">
        <v>5.5911</v>
      </c>
      <c r="DC89" s="113">
        <v>5.3164999999999996</v>
      </c>
      <c r="DD89" s="113">
        <v>5.0557999999999996</v>
      </c>
      <c r="DE89" s="113">
        <v>4.8068999999999997</v>
      </c>
      <c r="DF89" s="113">
        <v>4.5697999999999999</v>
      </c>
      <c r="DG89" s="113">
        <v>4.3437999999999999</v>
      </c>
      <c r="DH89" s="113">
        <v>4.1276000000000002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F3662-11CE-4E70-85B7-00F5ADA80FF6}">
  <dimension ref="A1:Z39"/>
  <sheetViews>
    <sheetView zoomScale="70" zoomScaleNormal="70" workbookViewId="0">
      <selection activeCell="Z15" sqref="Z15"/>
    </sheetView>
  </sheetViews>
  <sheetFormatPr defaultRowHeight="14.75" x14ac:dyDescent="0.75"/>
  <cols>
    <col min="3" max="4" width="8.7265625" style="118"/>
    <col min="6" max="6" width="8.7265625" customWidth="1"/>
    <col min="14" max="14" width="8.7265625" customWidth="1"/>
    <col min="18" max="19" width="8.7265625" customWidth="1"/>
    <col min="24" max="24" width="13.86328125" customWidth="1"/>
  </cols>
  <sheetData>
    <row r="1" spans="1:25" ht="40" customHeight="1" x14ac:dyDescent="0.75">
      <c r="A1" s="69"/>
      <c r="B1" s="102"/>
      <c r="C1" s="123" t="s">
        <v>222</v>
      </c>
      <c r="D1" s="115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5"/>
    </row>
    <row r="2" spans="1:25" x14ac:dyDescent="0.75">
      <c r="A2" s="70"/>
      <c r="B2" s="70"/>
      <c r="C2" s="120" t="s">
        <v>7</v>
      </c>
      <c r="D2" s="121" t="s">
        <v>8</v>
      </c>
      <c r="E2" s="114" t="s">
        <v>9</v>
      </c>
      <c r="F2" s="114" t="s">
        <v>45</v>
      </c>
      <c r="G2" s="114" t="s">
        <v>46</v>
      </c>
      <c r="H2" s="114" t="s">
        <v>47</v>
      </c>
      <c r="I2" s="114" t="s">
        <v>48</v>
      </c>
      <c r="J2" s="114" t="s">
        <v>49</v>
      </c>
      <c r="K2" s="114" t="s">
        <v>50</v>
      </c>
      <c r="L2" s="114" t="s">
        <v>51</v>
      </c>
      <c r="M2" s="114" t="s">
        <v>52</v>
      </c>
      <c r="N2" s="114" t="s">
        <v>53</v>
      </c>
      <c r="O2" s="114" t="s">
        <v>54</v>
      </c>
      <c r="P2" s="114" t="s">
        <v>55</v>
      </c>
      <c r="Q2" s="110" t="s">
        <v>56</v>
      </c>
      <c r="R2" s="110" t="s">
        <v>57</v>
      </c>
      <c r="S2" s="110" t="s">
        <v>58</v>
      </c>
      <c r="T2" s="110" t="s">
        <v>59</v>
      </c>
      <c r="U2" s="110" t="s">
        <v>60</v>
      </c>
      <c r="V2" s="110" t="s">
        <v>61</v>
      </c>
      <c r="W2" s="110" t="s">
        <v>216</v>
      </c>
    </row>
    <row r="3" spans="1:25" x14ac:dyDescent="0.75">
      <c r="A3" s="128" t="s">
        <v>34</v>
      </c>
      <c r="B3" s="128" t="s">
        <v>147</v>
      </c>
      <c r="C3" s="120" t="s">
        <v>227</v>
      </c>
      <c r="D3" s="121" t="s">
        <v>228</v>
      </c>
      <c r="E3" s="114" t="s">
        <v>229</v>
      </c>
      <c r="F3" s="120" t="s">
        <v>230</v>
      </c>
      <c r="G3" s="121" t="s">
        <v>231</v>
      </c>
      <c r="H3" s="114" t="s">
        <v>232</v>
      </c>
      <c r="I3" s="120" t="s">
        <v>233</v>
      </c>
      <c r="J3" s="121" t="s">
        <v>234</v>
      </c>
      <c r="K3" s="114" t="s">
        <v>235</v>
      </c>
      <c r="L3" s="120" t="s">
        <v>236</v>
      </c>
      <c r="M3" s="121" t="s">
        <v>237</v>
      </c>
      <c r="N3" s="114" t="s">
        <v>238</v>
      </c>
      <c r="O3" s="120" t="s">
        <v>239</v>
      </c>
      <c r="P3" s="121" t="s">
        <v>240</v>
      </c>
      <c r="Q3" s="114" t="s">
        <v>241</v>
      </c>
      <c r="R3" s="120" t="s">
        <v>242</v>
      </c>
      <c r="S3" s="121" t="s">
        <v>243</v>
      </c>
      <c r="T3" s="114" t="s">
        <v>244</v>
      </c>
      <c r="U3" s="120" t="s">
        <v>245</v>
      </c>
      <c r="V3" s="121" t="s">
        <v>246</v>
      </c>
      <c r="W3" s="114" t="s">
        <v>247</v>
      </c>
    </row>
    <row r="4" spans="1:25" x14ac:dyDescent="0.75">
      <c r="A4" s="71">
        <v>2012</v>
      </c>
      <c r="B4" s="71">
        <v>0</v>
      </c>
      <c r="C4" s="122">
        <v>1.3249083295926755E-2</v>
      </c>
      <c r="D4" s="122">
        <v>1.4128536337323892E-2</v>
      </c>
      <c r="E4" s="122">
        <v>1.5174640383784866E-2</v>
      </c>
      <c r="F4" s="122">
        <v>1.6375670993118943E-2</v>
      </c>
      <c r="G4" s="122">
        <v>1.7744572556315064E-2</v>
      </c>
      <c r="H4" s="122">
        <v>1.9333848387054368E-2</v>
      </c>
      <c r="I4" s="122">
        <v>2.120273803677912E-2</v>
      </c>
      <c r="J4" s="122">
        <v>2.3430046316515556E-2</v>
      </c>
      <c r="K4" s="122">
        <v>2.6111678604926122E-2</v>
      </c>
      <c r="L4" s="122">
        <v>2.9405693295090251E-2</v>
      </c>
      <c r="M4" s="122">
        <v>3.350752780119582E-2</v>
      </c>
      <c r="N4" s="122">
        <v>3.8722708235235805E-2</v>
      </c>
      <c r="O4" s="122">
        <v>4.5473809813975745E-2</v>
      </c>
      <c r="P4" s="122">
        <v>5.4379803775916058E-2</v>
      </c>
      <c r="Q4" s="122">
        <v>6.6481581942538642E-2</v>
      </c>
      <c r="R4" s="122">
        <v>8.2546391071782341E-2</v>
      </c>
      <c r="S4" s="122">
        <v>0.10422312085713094</v>
      </c>
      <c r="T4" s="122">
        <v>0.13420116755015768</v>
      </c>
      <c r="U4" s="122">
        <v>0.174622466228015</v>
      </c>
      <c r="V4" s="122">
        <v>0.22706424101506797</v>
      </c>
      <c r="W4" s="122">
        <v>0.26585138907350792</v>
      </c>
      <c r="X4" s="257" t="s">
        <v>223</v>
      </c>
      <c r="Y4" s="130"/>
    </row>
    <row r="5" spans="1:25" x14ac:dyDescent="0.75">
      <c r="A5" s="71">
        <v>2013</v>
      </c>
      <c r="B5" s="71">
        <v>1</v>
      </c>
      <c r="C5" s="122">
        <v>1.3199706544124111E-2</v>
      </c>
      <c r="D5" s="122">
        <v>1.4074912313296288E-2</v>
      </c>
      <c r="E5" s="122">
        <v>1.5114320183572484E-2</v>
      </c>
      <c r="F5" s="122">
        <v>1.6307526021103896E-2</v>
      </c>
      <c r="G5" s="122">
        <v>1.7667956898665786E-2</v>
      </c>
      <c r="H5" s="122">
        <v>1.9247188563166578E-2</v>
      </c>
      <c r="I5" s="122">
        <v>2.110360010534917E-2</v>
      </c>
      <c r="J5" s="122">
        <v>2.3318307016292034E-2</v>
      </c>
      <c r="K5" s="122">
        <v>2.598375807250404E-2</v>
      </c>
      <c r="L5" s="122">
        <v>2.9252921342989908E-2</v>
      </c>
      <c r="M5" s="122">
        <v>3.3318206867415524E-2</v>
      </c>
      <c r="N5" s="122">
        <v>3.847692923323176E-2</v>
      </c>
      <c r="O5" s="122">
        <v>4.5150192114067449E-2</v>
      </c>
      <c r="P5" s="122">
        <v>5.3901091497102822E-2</v>
      </c>
      <c r="Q5" s="122">
        <v>6.5809562919206921E-2</v>
      </c>
      <c r="R5" s="122">
        <v>8.1631586852743146E-2</v>
      </c>
      <c r="S5" s="122">
        <v>0.10294378034267924</v>
      </c>
      <c r="T5" s="122">
        <v>0.1323132861063111</v>
      </c>
      <c r="U5" s="122">
        <v>0.17221544841458461</v>
      </c>
      <c r="V5" s="122">
        <v>0.22406151833047283</v>
      </c>
      <c r="W5" s="122">
        <v>0.26257056583956939</v>
      </c>
      <c r="X5" s="257"/>
    </row>
    <row r="6" spans="1:25" x14ac:dyDescent="0.75">
      <c r="A6" s="71">
        <v>2014</v>
      </c>
      <c r="B6" s="71">
        <v>2</v>
      </c>
      <c r="C6" s="122">
        <v>1.3146958543169749E-2</v>
      </c>
      <c r="D6" s="122">
        <v>1.4017664500096441E-2</v>
      </c>
      <c r="E6" s="122">
        <v>1.5049878306684011E-2</v>
      </c>
      <c r="F6" s="122">
        <v>1.6234762457826145E-2</v>
      </c>
      <c r="G6" s="122">
        <v>1.7586140433069261E-2</v>
      </c>
      <c r="H6" s="122">
        <v>1.9155106559857794E-2</v>
      </c>
      <c r="I6" s="122">
        <v>2.0998310056006695E-2</v>
      </c>
      <c r="J6" s="122">
        <v>2.3199132538036141E-2</v>
      </c>
      <c r="K6" s="122">
        <v>2.5848008540182026E-2</v>
      </c>
      <c r="L6" s="122">
        <v>2.909187388323569E-2</v>
      </c>
      <c r="M6" s="122">
        <v>3.3120654570120402E-2</v>
      </c>
      <c r="N6" s="122">
        <v>3.8221653484018382E-2</v>
      </c>
      <c r="O6" s="122">
        <v>4.4814633232560165E-2</v>
      </c>
      <c r="P6" s="122">
        <v>5.3422513315561436E-2</v>
      </c>
      <c r="Q6" s="122">
        <v>6.5120446778361263E-2</v>
      </c>
      <c r="R6" s="122">
        <v>8.0696312339918683E-2</v>
      </c>
      <c r="S6" s="122">
        <v>0.10165060248312092</v>
      </c>
      <c r="T6" s="122">
        <v>0.13038455621008602</v>
      </c>
      <c r="U6" s="122">
        <v>0.16963125557662753</v>
      </c>
      <c r="V6" s="122">
        <v>0.2207076770958401</v>
      </c>
      <c r="W6" s="122">
        <v>0.2588125679382991</v>
      </c>
      <c r="X6" s="257"/>
    </row>
    <row r="7" spans="1:25" x14ac:dyDescent="0.75">
      <c r="A7" s="71">
        <v>2015</v>
      </c>
      <c r="B7" s="71">
        <v>3</v>
      </c>
      <c r="C7" s="122">
        <v>1.3099776544011711E-2</v>
      </c>
      <c r="D7" s="122">
        <v>1.3966285387075599E-2</v>
      </c>
      <c r="E7" s="122">
        <v>1.4991582226579772E-2</v>
      </c>
      <c r="F7" s="122">
        <v>1.6169095103060197E-2</v>
      </c>
      <c r="G7" s="122">
        <v>1.7512263838366009E-2</v>
      </c>
      <c r="H7" s="122">
        <v>1.9072234945522067E-2</v>
      </c>
      <c r="I7" s="122">
        <v>2.0903551847915789E-2</v>
      </c>
      <c r="J7" s="122">
        <v>2.3091659107996917E-2</v>
      </c>
      <c r="K7" s="122">
        <v>2.5726463887248113E-2</v>
      </c>
      <c r="L7" s="122">
        <v>2.8948637590269083E-2</v>
      </c>
      <c r="M7" s="122">
        <v>3.294586796218605E-2</v>
      </c>
      <c r="N7" s="122">
        <v>3.7995855412091648E-2</v>
      </c>
      <c r="O7" s="122">
        <v>4.4515748781603956E-2</v>
      </c>
      <c r="P7" s="122">
        <v>5.3002428571277141E-2</v>
      </c>
      <c r="Q7" s="122">
        <v>6.4491830174953454E-2</v>
      </c>
      <c r="R7" s="122">
        <v>7.9838152098066814E-2</v>
      </c>
      <c r="S7" s="122">
        <v>0.10046152022390861</v>
      </c>
      <c r="T7" s="122">
        <v>0.12858329497265034</v>
      </c>
      <c r="U7" s="122">
        <v>0.16704362845487986</v>
      </c>
      <c r="V7" s="122">
        <v>0.21717035711493526</v>
      </c>
      <c r="W7" s="122">
        <v>0.25463434508046445</v>
      </c>
      <c r="X7" s="257"/>
    </row>
    <row r="8" spans="1:25" x14ac:dyDescent="0.75">
      <c r="A8" s="71">
        <v>2016</v>
      </c>
      <c r="B8" s="71">
        <v>4</v>
      </c>
      <c r="C8" s="122">
        <v>1.3047162098724745E-2</v>
      </c>
      <c r="D8" s="122">
        <v>1.3908724275119019E-2</v>
      </c>
      <c r="E8" s="122">
        <v>1.4926687573980395E-2</v>
      </c>
      <c r="F8" s="122">
        <v>1.6095646771374216E-2</v>
      </c>
      <c r="G8" s="122">
        <v>1.7429048088137999E-2</v>
      </c>
      <c r="H8" s="122">
        <v>1.8977845642553795E-2</v>
      </c>
      <c r="I8" s="122">
        <v>2.0794525550025599E-2</v>
      </c>
      <c r="J8" s="122">
        <v>2.2965297598105457E-2</v>
      </c>
      <c r="K8" s="122">
        <v>2.5580786169185177E-2</v>
      </c>
      <c r="L8" s="122">
        <v>2.8774676443150741E-2</v>
      </c>
      <c r="M8" s="122">
        <v>3.2730160122489353E-2</v>
      </c>
      <c r="N8" s="122">
        <v>3.7716236613564727E-2</v>
      </c>
      <c r="O8" s="122">
        <v>4.4138573935642425E-2</v>
      </c>
      <c r="P8" s="122">
        <v>5.2476579702478786E-2</v>
      </c>
      <c r="Q8" s="122">
        <v>6.3689805172885972E-2</v>
      </c>
      <c r="R8" s="122">
        <v>7.8714373874384444E-2</v>
      </c>
      <c r="S8" s="122">
        <v>9.8861315369573266E-2</v>
      </c>
      <c r="T8" s="122">
        <v>0.12614349074359066</v>
      </c>
      <c r="U8" s="122">
        <v>0.16328983292184293</v>
      </c>
      <c r="V8" s="122">
        <v>0.21156319815855396</v>
      </c>
      <c r="W8" s="122">
        <v>0.24759216618386196</v>
      </c>
      <c r="X8" s="257"/>
    </row>
    <row r="9" spans="1:25" x14ac:dyDescent="0.75">
      <c r="A9" s="71">
        <v>2017</v>
      </c>
      <c r="B9" s="71">
        <v>5</v>
      </c>
      <c r="C9" s="122">
        <v>1.2992456320011473E-2</v>
      </c>
      <c r="D9" s="122">
        <v>1.3848386206010253E-2</v>
      </c>
      <c r="E9" s="122">
        <v>1.4858311144922023E-2</v>
      </c>
      <c r="F9" s="122">
        <v>1.6018191539767884E-2</v>
      </c>
      <c r="G9" s="122">
        <v>1.7341758190685813E-2</v>
      </c>
      <c r="H9" s="122">
        <v>1.8879152280752629E-2</v>
      </c>
      <c r="I9" s="122">
        <v>2.0681864527996419E-2</v>
      </c>
      <c r="J9" s="122">
        <v>2.2835440054914669E-2</v>
      </c>
      <c r="K9" s="122">
        <v>2.5432880339823976E-2</v>
      </c>
      <c r="L9" s="122">
        <v>2.8602090011921353E-2</v>
      </c>
      <c r="M9" s="122">
        <v>3.2521509726533122E-2</v>
      </c>
      <c r="N9" s="122">
        <v>3.7454642428019672E-2</v>
      </c>
      <c r="O9" s="122">
        <v>4.3796413248940562E-2</v>
      </c>
      <c r="P9" s="122">
        <v>5.202323565797428E-2</v>
      </c>
      <c r="Q9" s="122">
        <v>6.300649344921487E-2</v>
      </c>
      <c r="R9" s="122">
        <v>7.7777432100301774E-2</v>
      </c>
      <c r="S9" s="122">
        <v>9.758477677482312E-2</v>
      </c>
      <c r="T9" s="122">
        <v>0.12432089709959349</v>
      </c>
      <c r="U9" s="122">
        <v>0.16060025953001938</v>
      </c>
      <c r="V9" s="122">
        <v>0.2079797677281954</v>
      </c>
      <c r="W9" s="122">
        <v>0.24333860566978954</v>
      </c>
      <c r="X9" s="257"/>
    </row>
    <row r="10" spans="1:25" x14ac:dyDescent="0.75">
      <c r="A10" s="71">
        <v>2018</v>
      </c>
      <c r="B10" s="71">
        <v>6</v>
      </c>
      <c r="C10" s="122">
        <v>1.2951539225679274E-2</v>
      </c>
      <c r="D10" s="122">
        <v>1.3804032433954607E-2</v>
      </c>
      <c r="E10" s="122">
        <v>1.4808272848942882E-2</v>
      </c>
      <c r="F10" s="122">
        <v>1.5961783659092055E-2</v>
      </c>
      <c r="G10" s="122">
        <v>1.7278844612041558E-2</v>
      </c>
      <c r="H10" s="122">
        <v>1.8808390648769102E-2</v>
      </c>
      <c r="I10" s="122">
        <v>2.0601845842980148E-2</v>
      </c>
      <c r="J10" s="122">
        <v>2.2743420555867394E-2</v>
      </c>
      <c r="K10" s="122">
        <v>2.5329383300438907E-2</v>
      </c>
      <c r="L10" s="122">
        <v>2.8483812364595081E-2</v>
      </c>
      <c r="M10" s="122">
        <v>3.2379812611548452E-2</v>
      </c>
      <c r="N10" s="122">
        <v>3.727724052990343E-2</v>
      </c>
      <c r="O10" s="122">
        <v>4.3560191908781472E-2</v>
      </c>
      <c r="P10" s="122">
        <v>5.170743108175048E-2</v>
      </c>
      <c r="Q10" s="122">
        <v>6.2507891621317188E-2</v>
      </c>
      <c r="R10" s="122">
        <v>7.7066895606724556E-2</v>
      </c>
      <c r="S10" s="122">
        <v>9.6613503476153856E-2</v>
      </c>
      <c r="T10" s="122">
        <v>0.12293258131375592</v>
      </c>
      <c r="U10" s="122">
        <v>0.15844094113919038</v>
      </c>
      <c r="V10" s="122">
        <v>0.20500541214288059</v>
      </c>
      <c r="W10" s="122">
        <v>0.239721922569819</v>
      </c>
      <c r="X10" s="257"/>
    </row>
    <row r="11" spans="1:25" x14ac:dyDescent="0.75">
      <c r="A11" s="71">
        <v>2019</v>
      </c>
      <c r="B11" s="71">
        <v>7</v>
      </c>
      <c r="C11" s="122">
        <v>1.29029327850103E-2</v>
      </c>
      <c r="D11" s="122">
        <v>1.3750713318253385E-2</v>
      </c>
      <c r="E11" s="122">
        <v>1.4747926957647199E-2</v>
      </c>
      <c r="F11" s="122">
        <v>1.5893369476974638E-2</v>
      </c>
      <c r="G11" s="122">
        <v>1.7202241245607406E-2</v>
      </c>
      <c r="H11" s="122">
        <v>1.8721760564408656E-2</v>
      </c>
      <c r="I11" s="122">
        <v>2.0503626476414887E-2</v>
      </c>
      <c r="J11" s="122">
        <v>2.2629830733392083E-2</v>
      </c>
      <c r="K11" s="122">
        <v>2.5199618780167094E-2</v>
      </c>
      <c r="L11" s="122">
        <v>2.8334808632369455E-2</v>
      </c>
      <c r="M11" s="122">
        <v>3.220197076061055E-2</v>
      </c>
      <c r="N11" s="122">
        <v>3.7057624606262732E-2</v>
      </c>
      <c r="O11" s="122">
        <v>4.3272546944222549E-2</v>
      </c>
      <c r="P11" s="122">
        <v>5.1326639655167101E-2</v>
      </c>
      <c r="Q11" s="122">
        <v>6.1951727214154727E-2</v>
      </c>
      <c r="R11" s="122">
        <v>7.6256594288991134E-2</v>
      </c>
      <c r="S11" s="122">
        <v>9.5525581750792857E-2</v>
      </c>
      <c r="T11" s="122">
        <v>0.12145178606996591</v>
      </c>
      <c r="U11" s="122">
        <v>0.15625927789462499</v>
      </c>
      <c r="V11" s="122">
        <v>0.20217213744470594</v>
      </c>
      <c r="W11" s="122">
        <v>0.23637309128728787</v>
      </c>
      <c r="X11" s="257"/>
    </row>
    <row r="12" spans="1:25" x14ac:dyDescent="0.75">
      <c r="A12" s="71">
        <v>2020</v>
      </c>
      <c r="B12" s="71">
        <v>8</v>
      </c>
      <c r="C12" s="122">
        <v>1.2856716014171186E-2</v>
      </c>
      <c r="D12" s="122">
        <v>1.3699917553896161E-2</v>
      </c>
      <c r="E12" s="122">
        <v>1.4690392630123826E-2</v>
      </c>
      <c r="F12" s="122">
        <v>1.5828129308218947E-2</v>
      </c>
      <c r="G12" s="122">
        <v>1.7129423759332966E-2</v>
      </c>
      <c r="H12" s="122">
        <v>1.863959303058161E-2</v>
      </c>
      <c r="I12" s="122">
        <v>2.041105413705533E-2</v>
      </c>
      <c r="J12" s="122">
        <v>2.2523100818354347E-2</v>
      </c>
      <c r="K12" s="122">
        <v>2.5077816464489307E-2</v>
      </c>
      <c r="L12" s="122">
        <v>2.8196686550970018E-2</v>
      </c>
      <c r="M12" s="122">
        <v>3.2039595814090882E-2</v>
      </c>
      <c r="N12" s="122">
        <v>3.6860651991212412E-2</v>
      </c>
      <c r="O12" s="122">
        <v>4.3018523776338094E-2</v>
      </c>
      <c r="P12" s="122">
        <v>5.0994442625642657E-2</v>
      </c>
      <c r="Q12" s="122">
        <v>6.1489496979021029E-2</v>
      </c>
      <c r="R12" s="122">
        <v>7.5571623762136803E-2</v>
      </c>
      <c r="S12" s="122">
        <v>9.4607379375591313E-2</v>
      </c>
      <c r="T12" s="122">
        <v>0.12017353057815487</v>
      </c>
      <c r="U12" s="122">
        <v>0.15443633825264549</v>
      </c>
      <c r="V12" s="122">
        <v>0.19990724303922983</v>
      </c>
      <c r="W12" s="122">
        <v>0.23380327792195646</v>
      </c>
      <c r="X12" s="257"/>
    </row>
    <row r="13" spans="1:25" x14ac:dyDescent="0.75">
      <c r="A13" s="71">
        <v>2021</v>
      </c>
      <c r="B13" s="71">
        <v>9</v>
      </c>
      <c r="C13" s="122">
        <v>1.2953690039959545E-2</v>
      </c>
      <c r="D13" s="122">
        <v>1.3812166142679126E-2</v>
      </c>
      <c r="E13" s="122">
        <v>1.4820571783587639E-2</v>
      </c>
      <c r="F13" s="122">
        <v>1.5981165237897225E-2</v>
      </c>
      <c r="G13" s="122">
        <v>1.7313019390581719E-2</v>
      </c>
      <c r="H13" s="122">
        <v>1.886249355374283E-2</v>
      </c>
      <c r="I13" s="122">
        <v>2.0686724790846871E-2</v>
      </c>
      <c r="J13" s="122">
        <v>2.2868872628612251E-2</v>
      </c>
      <c r="K13" s="122">
        <v>2.5521727923067304E-2</v>
      </c>
      <c r="L13" s="122">
        <v>2.8782295894666007E-2</v>
      </c>
      <c r="M13" s="122">
        <v>3.2829164904834819E-2</v>
      </c>
      <c r="N13" s="122">
        <v>3.7952478942067061E-2</v>
      </c>
      <c r="O13" s="122">
        <v>4.4555496544275694E-2</v>
      </c>
      <c r="P13" s="122">
        <v>5.3176271896659362E-2</v>
      </c>
      <c r="Q13" s="122">
        <v>6.4578541067431619E-2</v>
      </c>
      <c r="R13" s="122">
        <v>7.9812154114077105E-2</v>
      </c>
      <c r="S13" s="122">
        <v>0.10052312232859804</v>
      </c>
      <c r="T13" s="122">
        <v>0.12738074614545863</v>
      </c>
      <c r="U13" s="122">
        <v>0.16164594365668988</v>
      </c>
      <c r="V13" s="122">
        <v>0.20753088059503255</v>
      </c>
      <c r="W13" s="122">
        <v>0.24227153793972284</v>
      </c>
      <c r="X13" s="257"/>
    </row>
    <row r="14" spans="1:25" x14ac:dyDescent="0.75">
      <c r="A14" s="71">
        <v>2022</v>
      </c>
      <c r="B14" s="71">
        <v>10</v>
      </c>
      <c r="C14" s="126">
        <v>1.2953690039959545E-2</v>
      </c>
      <c r="D14" s="126">
        <v>1.3812166142679126E-2</v>
      </c>
      <c r="E14" s="126">
        <v>1.4820571783587639E-2</v>
      </c>
      <c r="F14" s="126">
        <v>1.5981165237897225E-2</v>
      </c>
      <c r="G14" s="126">
        <v>1.7313019390581719E-2</v>
      </c>
      <c r="H14" s="126">
        <v>1.886249355374283E-2</v>
      </c>
      <c r="I14" s="126">
        <v>2.0686724790846871E-2</v>
      </c>
      <c r="J14" s="126">
        <v>2.2868872628612251E-2</v>
      </c>
      <c r="K14" s="126">
        <v>2.5521727923067304E-2</v>
      </c>
      <c r="L14" s="126">
        <v>2.8782295894666007E-2</v>
      </c>
      <c r="M14" s="126">
        <v>3.2829164904834819E-2</v>
      </c>
      <c r="N14" s="126">
        <v>3.7952478942067061E-2</v>
      </c>
      <c r="O14" s="126">
        <v>4.4555496544275694E-2</v>
      </c>
      <c r="P14" s="126">
        <v>5.3176271896659362E-2</v>
      </c>
      <c r="Q14" s="126">
        <v>6.4578541067431619E-2</v>
      </c>
      <c r="R14" s="126">
        <v>7.9812154114077105E-2</v>
      </c>
      <c r="S14" s="126">
        <v>0.10052312232859804</v>
      </c>
      <c r="T14" s="126">
        <v>0.12738074614545863</v>
      </c>
      <c r="U14" s="126">
        <v>0.16164594365668988</v>
      </c>
      <c r="V14" s="126">
        <v>0.20753088059503255</v>
      </c>
      <c r="W14" s="126">
        <v>0.24227153793972284</v>
      </c>
      <c r="X14" s="258" t="s">
        <v>224</v>
      </c>
    </row>
    <row r="15" spans="1:25" x14ac:dyDescent="0.75">
      <c r="A15" s="71">
        <v>2023</v>
      </c>
      <c r="B15" s="71">
        <v>11</v>
      </c>
      <c r="C15" s="126">
        <v>1.2953690039959545E-2</v>
      </c>
      <c r="D15" s="126">
        <v>1.3812166142679126E-2</v>
      </c>
      <c r="E15" s="126">
        <v>1.4820571783587639E-2</v>
      </c>
      <c r="F15" s="126">
        <v>1.5981165237897225E-2</v>
      </c>
      <c r="G15" s="126">
        <v>1.7313019390581719E-2</v>
      </c>
      <c r="H15" s="126">
        <v>1.886249355374283E-2</v>
      </c>
      <c r="I15" s="126">
        <v>2.0686724790846871E-2</v>
      </c>
      <c r="J15" s="126">
        <v>2.2868872628612251E-2</v>
      </c>
      <c r="K15" s="126">
        <v>2.5521727923067304E-2</v>
      </c>
      <c r="L15" s="126">
        <v>2.8782295894666007E-2</v>
      </c>
      <c r="M15" s="126">
        <v>3.2829164904834819E-2</v>
      </c>
      <c r="N15" s="126">
        <v>3.7952478942067061E-2</v>
      </c>
      <c r="O15" s="126">
        <v>4.4555496544275694E-2</v>
      </c>
      <c r="P15" s="126">
        <v>5.3176271896659362E-2</v>
      </c>
      <c r="Q15" s="126">
        <v>6.4578541067431619E-2</v>
      </c>
      <c r="R15" s="126">
        <v>7.9812154114077105E-2</v>
      </c>
      <c r="S15" s="126">
        <v>0.10052312232859804</v>
      </c>
      <c r="T15" s="126">
        <v>0.12738074614545863</v>
      </c>
      <c r="U15" s="126">
        <v>0.16164594365668988</v>
      </c>
      <c r="V15" s="126">
        <v>0.20753088059503255</v>
      </c>
      <c r="W15" s="126">
        <v>0.24227153793972284</v>
      </c>
      <c r="X15" s="258"/>
    </row>
    <row r="16" spans="1:25" x14ac:dyDescent="0.75">
      <c r="A16" s="71">
        <v>2024</v>
      </c>
      <c r="B16" s="71">
        <v>12</v>
      </c>
      <c r="C16" s="126">
        <v>1.2953690039959545E-2</v>
      </c>
      <c r="D16" s="126">
        <v>1.3812166142679126E-2</v>
      </c>
      <c r="E16" s="126">
        <v>1.4820571783587639E-2</v>
      </c>
      <c r="F16" s="126">
        <v>1.5981165237897225E-2</v>
      </c>
      <c r="G16" s="126">
        <v>1.7313019390581719E-2</v>
      </c>
      <c r="H16" s="126">
        <v>1.886249355374283E-2</v>
      </c>
      <c r="I16" s="126">
        <v>2.0686724790846871E-2</v>
      </c>
      <c r="J16" s="126">
        <v>2.2868872628612251E-2</v>
      </c>
      <c r="K16" s="126">
        <v>2.5521727923067304E-2</v>
      </c>
      <c r="L16" s="126">
        <v>2.8782295894666007E-2</v>
      </c>
      <c r="M16" s="126">
        <v>3.2829164904834819E-2</v>
      </c>
      <c r="N16" s="126">
        <v>3.7952478942067061E-2</v>
      </c>
      <c r="O16" s="126">
        <v>4.4555496544275694E-2</v>
      </c>
      <c r="P16" s="126">
        <v>5.3176271896659362E-2</v>
      </c>
      <c r="Q16" s="126">
        <v>6.4578541067431619E-2</v>
      </c>
      <c r="R16" s="126">
        <v>7.9812154114077105E-2</v>
      </c>
      <c r="S16" s="126">
        <v>0.10052312232859804</v>
      </c>
      <c r="T16" s="126">
        <v>0.12738074614545863</v>
      </c>
      <c r="U16" s="126">
        <v>0.16164594365668988</v>
      </c>
      <c r="V16" s="126">
        <v>0.20753088059503255</v>
      </c>
      <c r="W16" s="126">
        <v>0.24227153793972284</v>
      </c>
      <c r="X16" s="258"/>
    </row>
    <row r="17" spans="1:26" x14ac:dyDescent="0.75">
      <c r="A17" s="71">
        <v>2025</v>
      </c>
      <c r="B17" s="71">
        <v>13</v>
      </c>
      <c r="C17" s="126">
        <v>1.2953690039959545E-2</v>
      </c>
      <c r="D17" s="126">
        <v>1.3812166142679126E-2</v>
      </c>
      <c r="E17" s="126">
        <v>1.4820571783587639E-2</v>
      </c>
      <c r="F17" s="126">
        <v>1.5981165237897225E-2</v>
      </c>
      <c r="G17" s="126">
        <v>1.7313019390581719E-2</v>
      </c>
      <c r="H17" s="126">
        <v>1.886249355374283E-2</v>
      </c>
      <c r="I17" s="126">
        <v>2.0686724790846871E-2</v>
      </c>
      <c r="J17" s="126">
        <v>2.2868872628612251E-2</v>
      </c>
      <c r="K17" s="126">
        <v>2.5521727923067304E-2</v>
      </c>
      <c r="L17" s="126">
        <v>2.8782295894666007E-2</v>
      </c>
      <c r="M17" s="126">
        <v>3.2829164904834819E-2</v>
      </c>
      <c r="N17" s="126">
        <v>3.7952478942067061E-2</v>
      </c>
      <c r="O17" s="126">
        <v>4.4555496544275694E-2</v>
      </c>
      <c r="P17" s="126">
        <v>5.3176271896659362E-2</v>
      </c>
      <c r="Q17" s="126">
        <v>6.4578541067431619E-2</v>
      </c>
      <c r="R17" s="126">
        <v>7.9812154114077105E-2</v>
      </c>
      <c r="S17" s="126">
        <v>0.10052312232859804</v>
      </c>
      <c r="T17" s="126">
        <v>0.12738074614545863</v>
      </c>
      <c r="U17" s="126">
        <v>0.16164594365668988</v>
      </c>
      <c r="V17" s="126">
        <v>0.20753088059503255</v>
      </c>
      <c r="W17" s="126">
        <v>0.24227153793972284</v>
      </c>
      <c r="X17" s="258"/>
    </row>
    <row r="18" spans="1:26" x14ac:dyDescent="0.75">
      <c r="A18" s="71">
        <v>2026</v>
      </c>
      <c r="B18" s="71">
        <v>14</v>
      </c>
      <c r="C18" s="126">
        <v>1.2953690039959545E-2</v>
      </c>
      <c r="D18" s="126">
        <v>1.3812166142679126E-2</v>
      </c>
      <c r="E18" s="126">
        <v>1.4820571783587639E-2</v>
      </c>
      <c r="F18" s="126">
        <v>1.5981165237897225E-2</v>
      </c>
      <c r="G18" s="126">
        <v>1.7313019390581719E-2</v>
      </c>
      <c r="H18" s="126">
        <v>1.886249355374283E-2</v>
      </c>
      <c r="I18" s="126">
        <v>2.0686724790846871E-2</v>
      </c>
      <c r="J18" s="126">
        <v>2.2868872628612251E-2</v>
      </c>
      <c r="K18" s="126">
        <v>2.5521727923067304E-2</v>
      </c>
      <c r="L18" s="126">
        <v>2.8782295894666007E-2</v>
      </c>
      <c r="M18" s="126">
        <v>3.2829164904834819E-2</v>
      </c>
      <c r="N18" s="126">
        <v>3.7952478942067061E-2</v>
      </c>
      <c r="O18" s="126">
        <v>4.4555496544275694E-2</v>
      </c>
      <c r="P18" s="126">
        <v>5.3176271896659362E-2</v>
      </c>
      <c r="Q18" s="126">
        <v>6.4578541067431619E-2</v>
      </c>
      <c r="R18" s="126">
        <v>7.9812154114077105E-2</v>
      </c>
      <c r="S18" s="126">
        <v>0.10052312232859804</v>
      </c>
      <c r="T18" s="126">
        <v>0.12738074614545863</v>
      </c>
      <c r="U18" s="126">
        <v>0.16164594365668988</v>
      </c>
      <c r="V18" s="126">
        <v>0.20753088059503255</v>
      </c>
      <c r="W18" s="126">
        <v>0.24227153793972284</v>
      </c>
      <c r="X18" s="258"/>
    </row>
    <row r="19" spans="1:26" x14ac:dyDescent="0.75">
      <c r="A19" s="71">
        <v>2027</v>
      </c>
      <c r="B19" s="71">
        <v>15</v>
      </c>
      <c r="C19" s="126">
        <v>1.2953690039959545E-2</v>
      </c>
      <c r="D19" s="126">
        <v>1.3812166142679126E-2</v>
      </c>
      <c r="E19" s="126">
        <v>1.4820571783587639E-2</v>
      </c>
      <c r="F19" s="126">
        <v>1.5981165237897225E-2</v>
      </c>
      <c r="G19" s="126">
        <v>1.7313019390581719E-2</v>
      </c>
      <c r="H19" s="126">
        <v>1.886249355374283E-2</v>
      </c>
      <c r="I19" s="126">
        <v>2.0686724790846871E-2</v>
      </c>
      <c r="J19" s="126">
        <v>2.2868872628612251E-2</v>
      </c>
      <c r="K19" s="126">
        <v>2.5521727923067304E-2</v>
      </c>
      <c r="L19" s="126">
        <v>2.8782295894666007E-2</v>
      </c>
      <c r="M19" s="126">
        <v>3.2829164904834819E-2</v>
      </c>
      <c r="N19" s="126">
        <v>3.7952478942067061E-2</v>
      </c>
      <c r="O19" s="126">
        <v>4.4555496544275694E-2</v>
      </c>
      <c r="P19" s="126">
        <v>5.3176271896659362E-2</v>
      </c>
      <c r="Q19" s="126">
        <v>6.4578541067431619E-2</v>
      </c>
      <c r="R19" s="126">
        <v>7.9812154114077105E-2</v>
      </c>
      <c r="S19" s="126">
        <v>0.10052312232859804</v>
      </c>
      <c r="T19" s="126">
        <v>0.12738074614545863</v>
      </c>
      <c r="U19" s="126">
        <v>0.16164594365668988</v>
      </c>
      <c r="V19" s="126">
        <v>0.20753088059503255</v>
      </c>
      <c r="W19" s="126">
        <v>0.24227153793972284</v>
      </c>
      <c r="X19" s="258"/>
    </row>
    <row r="20" spans="1:26" x14ac:dyDescent="0.75">
      <c r="A20" s="71">
        <v>2028</v>
      </c>
      <c r="B20" s="71">
        <v>16</v>
      </c>
      <c r="C20" s="126">
        <v>1.2953690039959545E-2</v>
      </c>
      <c r="D20" s="126">
        <v>1.3812166142679126E-2</v>
      </c>
      <c r="E20" s="126">
        <v>1.4820571783587639E-2</v>
      </c>
      <c r="F20" s="126">
        <v>1.5981165237897225E-2</v>
      </c>
      <c r="G20" s="126">
        <v>1.7313019390581719E-2</v>
      </c>
      <c r="H20" s="126">
        <v>1.886249355374283E-2</v>
      </c>
      <c r="I20" s="126">
        <v>2.0686724790846871E-2</v>
      </c>
      <c r="J20" s="126">
        <v>2.2868872628612251E-2</v>
      </c>
      <c r="K20" s="126">
        <v>2.5521727923067304E-2</v>
      </c>
      <c r="L20" s="126">
        <v>2.8782295894666007E-2</v>
      </c>
      <c r="M20" s="126">
        <v>3.2829164904834819E-2</v>
      </c>
      <c r="N20" s="126">
        <v>3.7952478942067061E-2</v>
      </c>
      <c r="O20" s="126">
        <v>4.4555496544275694E-2</v>
      </c>
      <c r="P20" s="126">
        <v>5.3176271896659362E-2</v>
      </c>
      <c r="Q20" s="126">
        <v>6.4578541067431619E-2</v>
      </c>
      <c r="R20" s="126">
        <v>7.9812154114077105E-2</v>
      </c>
      <c r="S20" s="126">
        <v>0.10052312232859804</v>
      </c>
      <c r="T20" s="126">
        <v>0.12738074614545863</v>
      </c>
      <c r="U20" s="126">
        <v>0.16164594365668988</v>
      </c>
      <c r="V20" s="126">
        <v>0.20753088059503255</v>
      </c>
      <c r="W20" s="126">
        <v>0.24227153793972284</v>
      </c>
      <c r="X20" s="258"/>
    </row>
    <row r="21" spans="1:26" x14ac:dyDescent="0.75">
      <c r="A21" s="71">
        <v>2029</v>
      </c>
      <c r="B21" s="71">
        <v>17</v>
      </c>
      <c r="C21" s="126">
        <v>1.2953690039959545E-2</v>
      </c>
      <c r="D21" s="126">
        <v>1.3812166142679126E-2</v>
      </c>
      <c r="E21" s="126">
        <v>1.4820571783587639E-2</v>
      </c>
      <c r="F21" s="126">
        <v>1.5981165237897225E-2</v>
      </c>
      <c r="G21" s="126">
        <v>1.7313019390581719E-2</v>
      </c>
      <c r="H21" s="126">
        <v>1.886249355374283E-2</v>
      </c>
      <c r="I21" s="126">
        <v>2.0686724790846871E-2</v>
      </c>
      <c r="J21" s="126">
        <v>2.2868872628612251E-2</v>
      </c>
      <c r="K21" s="126">
        <v>2.5521727923067304E-2</v>
      </c>
      <c r="L21" s="126">
        <v>2.8782295894666007E-2</v>
      </c>
      <c r="M21" s="126">
        <v>3.2829164904834819E-2</v>
      </c>
      <c r="N21" s="126">
        <v>3.7952478942067061E-2</v>
      </c>
      <c r="O21" s="126">
        <v>4.4555496544275694E-2</v>
      </c>
      <c r="P21" s="126">
        <v>5.3176271896659362E-2</v>
      </c>
      <c r="Q21" s="126">
        <v>6.4578541067431619E-2</v>
      </c>
      <c r="R21" s="126">
        <v>7.9812154114077105E-2</v>
      </c>
      <c r="S21" s="126">
        <v>0.10052312232859804</v>
      </c>
      <c r="T21" s="126">
        <v>0.12738074614545863</v>
      </c>
      <c r="U21" s="126">
        <v>0.16164594365668988</v>
      </c>
      <c r="V21" s="126">
        <v>0.20753088059503255</v>
      </c>
      <c r="W21" s="126">
        <v>0.24227153793972284</v>
      </c>
      <c r="X21" s="258"/>
    </row>
    <row r="22" spans="1:26" x14ac:dyDescent="0.75">
      <c r="A22" s="71">
        <v>2030</v>
      </c>
      <c r="B22" s="71">
        <v>18</v>
      </c>
      <c r="C22" s="126">
        <v>1.29536900399595E-2</v>
      </c>
      <c r="D22" s="126">
        <v>1.38121661426791E-2</v>
      </c>
      <c r="E22" s="126">
        <v>1.48205717835876E-2</v>
      </c>
      <c r="F22" s="126">
        <v>1.5981165237897201E-2</v>
      </c>
      <c r="G22" s="126">
        <v>1.7313019390581701E-2</v>
      </c>
      <c r="H22" s="126">
        <v>1.8862493553742799E-2</v>
      </c>
      <c r="I22" s="126">
        <v>2.0686724790846898E-2</v>
      </c>
      <c r="J22" s="126">
        <v>2.28688726286123E-2</v>
      </c>
      <c r="K22" s="126">
        <v>2.5521727923067301E-2</v>
      </c>
      <c r="L22" s="126">
        <v>2.8782295894666E-2</v>
      </c>
      <c r="M22" s="126">
        <v>3.2829164904834798E-2</v>
      </c>
      <c r="N22" s="126">
        <v>3.7952478942067103E-2</v>
      </c>
      <c r="O22" s="126">
        <v>4.4555496544275701E-2</v>
      </c>
      <c r="P22" s="126">
        <v>5.3176271896659397E-2</v>
      </c>
      <c r="Q22" s="126">
        <v>6.4578541067431605E-2</v>
      </c>
      <c r="R22" s="126">
        <v>7.9812154114077105E-2</v>
      </c>
      <c r="S22" s="126">
        <v>0.100523122328598</v>
      </c>
      <c r="T22" s="126">
        <v>0.127380746145459</v>
      </c>
      <c r="U22" s="126">
        <v>0.16164594365668999</v>
      </c>
      <c r="V22" s="126">
        <v>0.207530880595033</v>
      </c>
      <c r="W22" s="126">
        <v>0.242271537939723</v>
      </c>
      <c r="X22" s="258"/>
    </row>
    <row r="23" spans="1:26" x14ac:dyDescent="0.75">
      <c r="A23" s="71">
        <v>2031</v>
      </c>
      <c r="B23" s="71">
        <v>19</v>
      </c>
      <c r="C23" s="126">
        <v>1.29536900399595E-2</v>
      </c>
      <c r="D23" s="126">
        <v>1.38121661426791E-2</v>
      </c>
      <c r="E23" s="126">
        <v>1.48205717835876E-2</v>
      </c>
      <c r="F23" s="126">
        <v>1.5981165237897201E-2</v>
      </c>
      <c r="G23" s="126">
        <v>1.7313019390581701E-2</v>
      </c>
      <c r="H23" s="126">
        <v>1.8862493553742799E-2</v>
      </c>
      <c r="I23" s="126">
        <v>2.0686724790846898E-2</v>
      </c>
      <c r="J23" s="126">
        <v>2.28688726286123E-2</v>
      </c>
      <c r="K23" s="126">
        <v>2.5521727923067301E-2</v>
      </c>
      <c r="L23" s="126">
        <v>2.8782295894666E-2</v>
      </c>
      <c r="M23" s="126">
        <v>3.2829164904834798E-2</v>
      </c>
      <c r="N23" s="126">
        <v>3.7952478942067103E-2</v>
      </c>
      <c r="O23" s="126">
        <v>4.4555496544275701E-2</v>
      </c>
      <c r="P23" s="126">
        <v>5.3176271896659397E-2</v>
      </c>
      <c r="Q23" s="126">
        <v>6.4578541067431605E-2</v>
      </c>
      <c r="R23" s="126">
        <v>7.9812154114077105E-2</v>
      </c>
      <c r="S23" s="126">
        <v>0.100523122328598</v>
      </c>
      <c r="T23" s="126">
        <v>0.127380746145459</v>
      </c>
      <c r="U23" s="126">
        <v>0.16164594365668999</v>
      </c>
      <c r="V23" s="126">
        <v>0.207530880595033</v>
      </c>
      <c r="W23" s="126">
        <v>0.242271537939723</v>
      </c>
      <c r="X23" s="258"/>
    </row>
    <row r="24" spans="1:26" x14ac:dyDescent="0.75">
      <c r="A24" s="71">
        <v>2032</v>
      </c>
      <c r="B24" s="71">
        <v>20</v>
      </c>
      <c r="C24" s="126">
        <v>1.29536900399595E-2</v>
      </c>
      <c r="D24" s="126">
        <v>1.38121661426791E-2</v>
      </c>
      <c r="E24" s="126">
        <v>1.48205717835876E-2</v>
      </c>
      <c r="F24" s="126">
        <v>1.5981165237897201E-2</v>
      </c>
      <c r="G24" s="126">
        <v>1.7313019390581701E-2</v>
      </c>
      <c r="H24" s="126">
        <v>1.8862493553742799E-2</v>
      </c>
      <c r="I24" s="126">
        <v>2.0686724790846898E-2</v>
      </c>
      <c r="J24" s="126">
        <v>2.28688726286123E-2</v>
      </c>
      <c r="K24" s="126">
        <v>2.5521727923067301E-2</v>
      </c>
      <c r="L24" s="126">
        <v>2.8782295894666E-2</v>
      </c>
      <c r="M24" s="126">
        <v>3.2829164904834798E-2</v>
      </c>
      <c r="N24" s="126">
        <v>3.7952478942067103E-2</v>
      </c>
      <c r="O24" s="126">
        <v>4.4555496544275701E-2</v>
      </c>
      <c r="P24" s="126">
        <v>5.3176271896659397E-2</v>
      </c>
      <c r="Q24" s="126">
        <v>6.4578541067431605E-2</v>
      </c>
      <c r="R24" s="126">
        <v>7.9812154114077105E-2</v>
      </c>
      <c r="S24" s="126">
        <v>0.100523122328598</v>
      </c>
      <c r="T24" s="126">
        <v>0.127380746145459</v>
      </c>
      <c r="U24" s="126">
        <v>0.16164594365668999</v>
      </c>
      <c r="V24" s="126">
        <v>0.207530880595033</v>
      </c>
      <c r="W24" s="126">
        <v>0.242271537939723</v>
      </c>
      <c r="X24" s="258"/>
    </row>
    <row r="25" spans="1:26" x14ac:dyDescent="0.75">
      <c r="A25" s="71">
        <v>2033</v>
      </c>
      <c r="B25" s="71">
        <v>21</v>
      </c>
      <c r="C25" s="126">
        <v>1.29536900399595E-2</v>
      </c>
      <c r="D25" s="126">
        <v>1.38121661426791E-2</v>
      </c>
      <c r="E25" s="126">
        <v>1.48205717835876E-2</v>
      </c>
      <c r="F25" s="126">
        <v>1.5981165237897201E-2</v>
      </c>
      <c r="G25" s="126">
        <v>1.7313019390581701E-2</v>
      </c>
      <c r="H25" s="126">
        <v>1.8862493553742799E-2</v>
      </c>
      <c r="I25" s="126">
        <v>2.0686724790846898E-2</v>
      </c>
      <c r="J25" s="126">
        <v>2.28688726286123E-2</v>
      </c>
      <c r="K25" s="126">
        <v>2.5521727923067301E-2</v>
      </c>
      <c r="L25" s="126">
        <v>2.8782295894666E-2</v>
      </c>
      <c r="M25" s="126">
        <v>3.2829164904834798E-2</v>
      </c>
      <c r="N25" s="126">
        <v>3.7952478942067103E-2</v>
      </c>
      <c r="O25" s="126">
        <v>4.4555496544275701E-2</v>
      </c>
      <c r="P25" s="126">
        <v>5.3176271896659397E-2</v>
      </c>
      <c r="Q25" s="126">
        <v>6.4578541067431605E-2</v>
      </c>
      <c r="R25" s="126">
        <v>7.9812154114077105E-2</v>
      </c>
      <c r="S25" s="126">
        <v>0.100523122328598</v>
      </c>
      <c r="T25" s="126">
        <v>0.127380746145459</v>
      </c>
      <c r="U25" s="126">
        <v>0.16164594365668999</v>
      </c>
      <c r="V25" s="126">
        <v>0.207530880595033</v>
      </c>
      <c r="W25" s="126">
        <v>0.242271537939723</v>
      </c>
      <c r="X25" s="258"/>
    </row>
    <row r="26" spans="1:26" x14ac:dyDescent="0.75">
      <c r="A26" s="71">
        <v>2034</v>
      </c>
      <c r="B26" s="71">
        <v>22</v>
      </c>
      <c r="C26" s="126">
        <v>1.29536900399595E-2</v>
      </c>
      <c r="D26" s="126">
        <v>1.38121661426791E-2</v>
      </c>
      <c r="E26" s="126">
        <v>1.48205717835876E-2</v>
      </c>
      <c r="F26" s="126">
        <v>1.5981165237897201E-2</v>
      </c>
      <c r="G26" s="126">
        <v>1.7313019390581701E-2</v>
      </c>
      <c r="H26" s="126">
        <v>1.8862493553742799E-2</v>
      </c>
      <c r="I26" s="126">
        <v>2.0686724790846898E-2</v>
      </c>
      <c r="J26" s="126">
        <v>2.28688726286123E-2</v>
      </c>
      <c r="K26" s="126">
        <v>2.5521727923067301E-2</v>
      </c>
      <c r="L26" s="126">
        <v>2.8782295894666E-2</v>
      </c>
      <c r="M26" s="126">
        <v>3.2829164904834798E-2</v>
      </c>
      <c r="N26" s="126">
        <v>3.7952478942067103E-2</v>
      </c>
      <c r="O26" s="126">
        <v>4.4555496544275701E-2</v>
      </c>
      <c r="P26" s="126">
        <v>5.3176271896659397E-2</v>
      </c>
      <c r="Q26" s="126">
        <v>6.4578541067431605E-2</v>
      </c>
      <c r="R26" s="126">
        <v>7.9812154114077105E-2</v>
      </c>
      <c r="S26" s="126">
        <v>0.100523122328598</v>
      </c>
      <c r="T26" s="126">
        <v>0.127380746145459</v>
      </c>
      <c r="U26" s="126">
        <v>0.16164594365668999</v>
      </c>
      <c r="V26" s="126">
        <v>0.207530880595033</v>
      </c>
      <c r="W26" s="126">
        <v>0.242271537939723</v>
      </c>
      <c r="X26" s="258"/>
    </row>
    <row r="27" spans="1:26" x14ac:dyDescent="0.75">
      <c r="A27" s="71">
        <v>2035</v>
      </c>
      <c r="B27" s="71">
        <v>23</v>
      </c>
      <c r="C27" s="126">
        <v>1.29536900399595E-2</v>
      </c>
      <c r="D27" s="126">
        <v>1.38121661426791E-2</v>
      </c>
      <c r="E27" s="126">
        <v>1.48205717835876E-2</v>
      </c>
      <c r="F27" s="126">
        <v>1.5981165237897201E-2</v>
      </c>
      <c r="G27" s="126">
        <v>1.7313019390581701E-2</v>
      </c>
      <c r="H27" s="126">
        <v>1.8862493553742799E-2</v>
      </c>
      <c r="I27" s="126">
        <v>2.0686724790846898E-2</v>
      </c>
      <c r="J27" s="126">
        <v>2.28688726286123E-2</v>
      </c>
      <c r="K27" s="126">
        <v>2.5521727923067301E-2</v>
      </c>
      <c r="L27" s="126">
        <v>2.8782295894666E-2</v>
      </c>
      <c r="M27" s="126">
        <v>3.2829164904834798E-2</v>
      </c>
      <c r="N27" s="126">
        <v>3.7952478942067103E-2</v>
      </c>
      <c r="O27" s="126">
        <v>4.4555496544275701E-2</v>
      </c>
      <c r="P27" s="126">
        <v>5.3176271896659397E-2</v>
      </c>
      <c r="Q27" s="126">
        <v>6.4578541067431605E-2</v>
      </c>
      <c r="R27" s="126">
        <v>7.9812154114077105E-2</v>
      </c>
      <c r="S27" s="126">
        <v>0.100523122328598</v>
      </c>
      <c r="T27" s="126">
        <v>0.127380746145459</v>
      </c>
      <c r="U27" s="126">
        <v>0.16164594365668999</v>
      </c>
      <c r="V27" s="126">
        <v>0.207530880595033</v>
      </c>
      <c r="W27" s="126">
        <v>0.242271537939723</v>
      </c>
      <c r="X27" s="258"/>
    </row>
    <row r="28" spans="1:26" x14ac:dyDescent="0.75">
      <c r="A28" s="71">
        <v>2036</v>
      </c>
      <c r="B28" s="71">
        <v>24</v>
      </c>
      <c r="C28" s="126">
        <v>1.29536900399595E-2</v>
      </c>
      <c r="D28" s="126">
        <v>1.38121661426791E-2</v>
      </c>
      <c r="E28" s="126">
        <v>1.48205717835876E-2</v>
      </c>
      <c r="F28" s="126">
        <v>1.5981165237897201E-2</v>
      </c>
      <c r="G28" s="126">
        <v>1.7313019390581701E-2</v>
      </c>
      <c r="H28" s="126">
        <v>1.8862493553742799E-2</v>
      </c>
      <c r="I28" s="126">
        <v>2.0686724790846898E-2</v>
      </c>
      <c r="J28" s="126">
        <v>2.28688726286123E-2</v>
      </c>
      <c r="K28" s="126">
        <v>2.5521727923067301E-2</v>
      </c>
      <c r="L28" s="126">
        <v>2.8782295894666E-2</v>
      </c>
      <c r="M28" s="126">
        <v>3.2829164904834798E-2</v>
      </c>
      <c r="N28" s="126">
        <v>3.7952478942067103E-2</v>
      </c>
      <c r="O28" s="126">
        <v>4.4555496544275701E-2</v>
      </c>
      <c r="P28" s="126">
        <v>5.3176271896659397E-2</v>
      </c>
      <c r="Q28" s="126">
        <v>6.4578541067431605E-2</v>
      </c>
      <c r="R28" s="126">
        <v>7.9812154114077105E-2</v>
      </c>
      <c r="S28" s="126">
        <v>0.100523122328598</v>
      </c>
      <c r="T28" s="126">
        <v>0.127380746145459</v>
      </c>
      <c r="U28" s="126">
        <v>0.16164594365668999</v>
      </c>
      <c r="V28" s="126">
        <v>0.207530880595033</v>
      </c>
      <c r="W28" s="126">
        <v>0.242271537939723</v>
      </c>
      <c r="X28" s="258"/>
      <c r="Z28" s="126"/>
    </row>
    <row r="29" spans="1:26" x14ac:dyDescent="0.75">
      <c r="A29" s="71">
        <v>2037</v>
      </c>
      <c r="B29" s="71">
        <v>25</v>
      </c>
      <c r="C29" s="126">
        <v>1.29536900399595E-2</v>
      </c>
      <c r="D29" s="126">
        <v>1.38121661426791E-2</v>
      </c>
      <c r="E29" s="126">
        <v>1.48205717835876E-2</v>
      </c>
      <c r="F29" s="126">
        <v>1.5981165237897201E-2</v>
      </c>
      <c r="G29" s="126">
        <v>1.7313019390581701E-2</v>
      </c>
      <c r="H29" s="126">
        <v>1.8862493553742799E-2</v>
      </c>
      <c r="I29" s="126">
        <v>2.0686724790846898E-2</v>
      </c>
      <c r="J29" s="126">
        <v>2.28688726286123E-2</v>
      </c>
      <c r="K29" s="126">
        <v>2.5521727923067301E-2</v>
      </c>
      <c r="L29" s="126">
        <v>2.8782295894666E-2</v>
      </c>
      <c r="M29" s="126">
        <v>3.2829164904834798E-2</v>
      </c>
      <c r="N29" s="126">
        <v>3.7952478942067103E-2</v>
      </c>
      <c r="O29" s="126">
        <v>4.4555496544275701E-2</v>
      </c>
      <c r="P29" s="126">
        <v>5.3176271896659397E-2</v>
      </c>
      <c r="Q29" s="126">
        <v>6.4578541067431605E-2</v>
      </c>
      <c r="R29" s="126">
        <v>7.9812154114077105E-2</v>
      </c>
      <c r="S29" s="126">
        <v>0.100523122328598</v>
      </c>
      <c r="T29" s="126">
        <v>0.127380746145459</v>
      </c>
      <c r="U29" s="126">
        <v>0.16164594365668999</v>
      </c>
      <c r="V29" s="126">
        <v>0.207530880595033</v>
      </c>
      <c r="W29" s="126">
        <v>0.242271537939723</v>
      </c>
      <c r="X29" s="258"/>
    </row>
    <row r="30" spans="1:26" x14ac:dyDescent="0.75">
      <c r="A30" s="71">
        <v>2038</v>
      </c>
      <c r="B30" s="71">
        <v>26</v>
      </c>
      <c r="C30" s="126">
        <v>1.29536900399595E-2</v>
      </c>
      <c r="D30" s="126">
        <v>1.38121661426791E-2</v>
      </c>
      <c r="E30" s="126">
        <v>1.48205717835876E-2</v>
      </c>
      <c r="F30" s="126">
        <v>1.5981165237897201E-2</v>
      </c>
      <c r="G30" s="126">
        <v>1.7313019390581701E-2</v>
      </c>
      <c r="H30" s="126">
        <v>1.8862493553742799E-2</v>
      </c>
      <c r="I30" s="126">
        <v>2.0686724790846898E-2</v>
      </c>
      <c r="J30" s="126">
        <v>2.28688726286123E-2</v>
      </c>
      <c r="K30" s="126">
        <v>2.5521727923067301E-2</v>
      </c>
      <c r="L30" s="126">
        <v>2.8782295894666E-2</v>
      </c>
      <c r="M30" s="126">
        <v>3.2829164904834798E-2</v>
      </c>
      <c r="N30" s="126">
        <v>3.7952478942067103E-2</v>
      </c>
      <c r="O30" s="126">
        <v>4.4555496544275701E-2</v>
      </c>
      <c r="P30" s="126">
        <v>5.3176271896659397E-2</v>
      </c>
      <c r="Q30" s="126">
        <v>6.4578541067431605E-2</v>
      </c>
      <c r="R30" s="126">
        <v>7.9812154114077105E-2</v>
      </c>
      <c r="S30" s="126">
        <v>0.100523122328598</v>
      </c>
      <c r="T30" s="126">
        <v>0.127380746145459</v>
      </c>
      <c r="U30" s="126">
        <v>0.16164594365668999</v>
      </c>
      <c r="V30" s="126">
        <v>0.207530880595033</v>
      </c>
      <c r="W30" s="126">
        <v>0.242271537939723</v>
      </c>
      <c r="X30" s="258"/>
    </row>
    <row r="31" spans="1:26" x14ac:dyDescent="0.75">
      <c r="A31" s="71">
        <v>2039</v>
      </c>
      <c r="B31" s="71">
        <v>27</v>
      </c>
      <c r="C31" s="126">
        <v>1.29536900399595E-2</v>
      </c>
      <c r="D31" s="126">
        <v>1.38121661426791E-2</v>
      </c>
      <c r="E31" s="126">
        <v>1.48205717835876E-2</v>
      </c>
      <c r="F31" s="126">
        <v>1.5981165237897201E-2</v>
      </c>
      <c r="G31" s="126">
        <v>1.7313019390581701E-2</v>
      </c>
      <c r="H31" s="126">
        <v>1.8862493553742799E-2</v>
      </c>
      <c r="I31" s="126">
        <v>2.0686724790846898E-2</v>
      </c>
      <c r="J31" s="126">
        <v>2.28688726286123E-2</v>
      </c>
      <c r="K31" s="126">
        <v>2.5521727923067301E-2</v>
      </c>
      <c r="L31" s="126">
        <v>2.8782295894666E-2</v>
      </c>
      <c r="M31" s="126">
        <v>3.2829164904834798E-2</v>
      </c>
      <c r="N31" s="126">
        <v>3.7952478942067103E-2</v>
      </c>
      <c r="O31" s="126">
        <v>4.4555496544275701E-2</v>
      </c>
      <c r="P31" s="126">
        <v>5.3176271896659397E-2</v>
      </c>
      <c r="Q31" s="126">
        <v>6.4578541067431605E-2</v>
      </c>
      <c r="R31" s="126">
        <v>7.9812154114077105E-2</v>
      </c>
      <c r="S31" s="126">
        <v>0.100523122328598</v>
      </c>
      <c r="T31" s="126">
        <v>0.127380746145459</v>
      </c>
      <c r="U31" s="126">
        <v>0.16164594365668999</v>
      </c>
      <c r="V31" s="126">
        <v>0.207530880595033</v>
      </c>
      <c r="W31" s="126">
        <v>0.242271537939723</v>
      </c>
      <c r="X31" s="258"/>
    </row>
    <row r="32" spans="1:26" x14ac:dyDescent="0.75">
      <c r="A32" s="71">
        <v>2040</v>
      </c>
      <c r="B32" s="71">
        <v>28</v>
      </c>
      <c r="C32" s="126">
        <v>1.29536900399595E-2</v>
      </c>
      <c r="D32" s="126">
        <v>1.38121661426791E-2</v>
      </c>
      <c r="E32" s="126">
        <v>1.48205717835876E-2</v>
      </c>
      <c r="F32" s="126">
        <v>1.5981165237897201E-2</v>
      </c>
      <c r="G32" s="126">
        <v>1.7313019390581701E-2</v>
      </c>
      <c r="H32" s="126">
        <v>1.8862493553742799E-2</v>
      </c>
      <c r="I32" s="126">
        <v>2.0686724790846898E-2</v>
      </c>
      <c r="J32" s="126">
        <v>2.28688726286123E-2</v>
      </c>
      <c r="K32" s="126">
        <v>2.5521727923067301E-2</v>
      </c>
      <c r="L32" s="126">
        <v>2.8782295894666E-2</v>
      </c>
      <c r="M32" s="126">
        <v>3.2829164904834798E-2</v>
      </c>
      <c r="N32" s="126">
        <v>3.7952478942067103E-2</v>
      </c>
      <c r="O32" s="126">
        <v>4.4555496544275701E-2</v>
      </c>
      <c r="P32" s="126">
        <v>5.3176271896659397E-2</v>
      </c>
      <c r="Q32" s="126">
        <v>6.4578541067431605E-2</v>
      </c>
      <c r="R32" s="126">
        <v>7.9812154114077105E-2</v>
      </c>
      <c r="S32" s="126">
        <v>0.100523122328598</v>
      </c>
      <c r="T32" s="126">
        <v>0.127380746145459</v>
      </c>
      <c r="U32" s="126">
        <v>0.16164594365668999</v>
      </c>
      <c r="V32" s="126">
        <v>0.207530880595033</v>
      </c>
      <c r="W32" s="126">
        <v>0.242271537939723</v>
      </c>
      <c r="X32" s="258"/>
    </row>
    <row r="33" spans="5:23" x14ac:dyDescent="0.75"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</row>
    <row r="34" spans="5:23" x14ac:dyDescent="0.75"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</row>
    <row r="35" spans="5:23" x14ac:dyDescent="0.75"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</row>
    <row r="36" spans="5:23" x14ac:dyDescent="0.75"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</row>
    <row r="37" spans="5:23" x14ac:dyDescent="0.75"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</row>
    <row r="38" spans="5:23" x14ac:dyDescent="0.75"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</row>
    <row r="39" spans="5:23" x14ac:dyDescent="0.75"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</row>
  </sheetData>
  <mergeCells count="2">
    <mergeCell ref="X4:X13"/>
    <mergeCell ref="X14:X32"/>
  </mergeCell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A81B3-C323-4430-8ADC-DB3CA0FAF7E6}">
  <dimension ref="A1:X27"/>
  <sheetViews>
    <sheetView zoomScale="70" zoomScaleNormal="70" workbookViewId="0">
      <selection activeCell="A26" sqref="A26"/>
    </sheetView>
  </sheetViews>
  <sheetFormatPr defaultRowHeight="14.75" x14ac:dyDescent="0.75"/>
  <cols>
    <col min="1" max="1" width="13.453125" customWidth="1"/>
    <col min="2" max="2" width="8.81640625" customWidth="1"/>
    <col min="3" max="23" width="9.953125" customWidth="1"/>
  </cols>
  <sheetData>
    <row r="1" spans="1:24" s="20" customFormat="1" x14ac:dyDescent="0.75">
      <c r="A1" s="15" t="s">
        <v>4</v>
      </c>
      <c r="B1" s="15" t="s">
        <v>4</v>
      </c>
      <c r="C1" s="32">
        <v>1</v>
      </c>
      <c r="D1" s="32">
        <v>2</v>
      </c>
      <c r="E1" s="32">
        <v>3</v>
      </c>
      <c r="F1" s="32">
        <v>4</v>
      </c>
      <c r="G1" s="32">
        <v>5</v>
      </c>
      <c r="H1" s="32">
        <v>6</v>
      </c>
      <c r="I1" s="32">
        <v>7</v>
      </c>
      <c r="J1" s="32">
        <v>8</v>
      </c>
      <c r="K1" s="32">
        <v>9</v>
      </c>
      <c r="L1" s="32">
        <v>10</v>
      </c>
      <c r="M1" s="32">
        <v>11</v>
      </c>
      <c r="N1" s="32">
        <v>12</v>
      </c>
      <c r="O1" s="32">
        <v>13</v>
      </c>
      <c r="P1" s="32">
        <v>14</v>
      </c>
      <c r="Q1" s="32">
        <v>15</v>
      </c>
      <c r="R1" s="32">
        <v>16</v>
      </c>
      <c r="S1" s="32">
        <v>17</v>
      </c>
      <c r="T1" s="32">
        <v>18</v>
      </c>
      <c r="U1" s="32">
        <v>19</v>
      </c>
      <c r="V1" s="32">
        <v>20</v>
      </c>
      <c r="W1" s="32">
        <v>21</v>
      </c>
      <c r="X1" s="19"/>
    </row>
    <row r="2" spans="1:24" x14ac:dyDescent="0.75">
      <c r="A2" s="18" t="s">
        <v>7</v>
      </c>
      <c r="B2" s="17">
        <v>1</v>
      </c>
      <c r="C2" s="11">
        <v>3.2719098494750143</v>
      </c>
      <c r="D2" s="11">
        <v>1.0633703395289607</v>
      </c>
      <c r="E2" s="11">
        <v>0.44956537743315561</v>
      </c>
      <c r="F2" s="11">
        <v>0.31491978157658224</v>
      </c>
      <c r="G2" s="11">
        <v>0.47913043673720579</v>
      </c>
      <c r="H2" s="11">
        <v>0.83555810068563963</v>
      </c>
      <c r="I2" s="11">
        <v>1.0729495554895814</v>
      </c>
      <c r="J2" s="11">
        <v>0.94435417404895072</v>
      </c>
      <c r="K2" s="11">
        <v>0.53561590767332778</v>
      </c>
      <c r="L2" s="11">
        <v>0.32684873034111461</v>
      </c>
      <c r="M2" s="11">
        <v>0.33138330201577054</v>
      </c>
      <c r="N2" s="11">
        <v>0.24676337860043177</v>
      </c>
      <c r="O2" s="11">
        <v>0.14791341608364084</v>
      </c>
      <c r="P2" s="11">
        <v>0.10389902293889577</v>
      </c>
      <c r="Q2" s="11">
        <v>5.8306268495976366E-2</v>
      </c>
      <c r="R2" s="11">
        <v>3.0053921121445011E-2</v>
      </c>
      <c r="S2" s="68">
        <v>3.0053921121445011E-2</v>
      </c>
      <c r="T2" s="68">
        <v>3.0053921121445011E-2</v>
      </c>
      <c r="U2" s="68">
        <v>3.0053921121445011E-2</v>
      </c>
      <c r="V2" s="68">
        <v>3.0053921121445011E-2</v>
      </c>
      <c r="W2" s="68">
        <v>3.0053921121445011E-2</v>
      </c>
      <c r="X2" s="11"/>
    </row>
    <row r="3" spans="1:24" x14ac:dyDescent="0.75">
      <c r="A3" s="18" t="s">
        <v>8</v>
      </c>
      <c r="B3" s="17">
        <v>2</v>
      </c>
      <c r="C3" s="11">
        <v>1.0579291660967998</v>
      </c>
      <c r="D3" s="11">
        <v>5.5215953165995231</v>
      </c>
      <c r="E3" s="11">
        <v>1.2589805148210549</v>
      </c>
      <c r="F3" s="11">
        <v>0.40000209626419647</v>
      </c>
      <c r="G3" s="11">
        <v>0.23578587664431239</v>
      </c>
      <c r="H3" s="11">
        <v>0.64606498375417543</v>
      </c>
      <c r="I3" s="11">
        <v>1.0635710668828948</v>
      </c>
      <c r="J3" s="11">
        <v>1.1315342173149212</v>
      </c>
      <c r="K3" s="11">
        <v>0.96558558280184803</v>
      </c>
      <c r="L3" s="11">
        <v>0.40561595101617887</v>
      </c>
      <c r="M3" s="11">
        <v>0.27184614148046665</v>
      </c>
      <c r="N3" s="11">
        <v>0.22781878081731272</v>
      </c>
      <c r="O3" s="11">
        <v>0.16302742078555651</v>
      </c>
      <c r="P3" s="11">
        <v>0.11048290182574677</v>
      </c>
      <c r="Q3" s="11">
        <v>4.8579663335477752E-2</v>
      </c>
      <c r="R3" s="11">
        <v>3.5787020044842396E-2</v>
      </c>
      <c r="S3" s="68">
        <v>3.5787020044842396E-2</v>
      </c>
      <c r="T3" s="68">
        <v>3.5787020044842396E-2</v>
      </c>
      <c r="U3" s="68">
        <v>3.5787020044842396E-2</v>
      </c>
      <c r="V3" s="68">
        <v>3.5787020044842396E-2</v>
      </c>
      <c r="W3" s="68">
        <v>3.5787020044842396E-2</v>
      </c>
      <c r="X3" s="11"/>
    </row>
    <row r="4" spans="1:24" x14ac:dyDescent="0.75">
      <c r="A4" s="18" t="s">
        <v>9</v>
      </c>
      <c r="B4" s="17">
        <v>3</v>
      </c>
      <c r="C4" s="11">
        <v>0.28781006148328009</v>
      </c>
      <c r="D4" s="11">
        <v>1.8676197249925632</v>
      </c>
      <c r="E4" s="11">
        <v>7.8076010010774883</v>
      </c>
      <c r="F4" s="11">
        <v>1.0245768242885631</v>
      </c>
      <c r="G4" s="11">
        <v>0.40583112237022018</v>
      </c>
      <c r="H4" s="11">
        <v>0.37084857099946655</v>
      </c>
      <c r="I4" s="11">
        <v>0.58802455700330747</v>
      </c>
      <c r="J4" s="11">
        <v>0.94040498923660132</v>
      </c>
      <c r="K4" s="11">
        <v>1.1540802169247506</v>
      </c>
      <c r="L4" s="11">
        <v>0.60020422415538777</v>
      </c>
      <c r="M4" s="11">
        <v>0.32773564654962306</v>
      </c>
      <c r="N4" s="11">
        <v>0.16341327359111726</v>
      </c>
      <c r="O4" s="11">
        <v>9.2330407102359222E-2</v>
      </c>
      <c r="P4" s="11">
        <v>9.3451011705807288E-2</v>
      </c>
      <c r="Q4" s="11">
        <v>6.0749208441366609E-2</v>
      </c>
      <c r="R4" s="11">
        <v>4.4712737239414241E-2</v>
      </c>
      <c r="S4" s="68">
        <v>4.4712737239414241E-2</v>
      </c>
      <c r="T4" s="68">
        <v>4.4712737239414241E-2</v>
      </c>
      <c r="U4" s="68">
        <v>4.4712737239414241E-2</v>
      </c>
      <c r="V4" s="68">
        <v>4.4712737239414241E-2</v>
      </c>
      <c r="W4" s="68">
        <v>4.4712737239414241E-2</v>
      </c>
      <c r="X4" s="11"/>
    </row>
    <row r="5" spans="1:24" x14ac:dyDescent="0.75">
      <c r="A5" s="18" t="s">
        <v>10</v>
      </c>
      <c r="B5" s="17">
        <v>4</v>
      </c>
      <c r="C5" s="11">
        <v>0.17711574609533243</v>
      </c>
      <c r="D5" s="11">
        <v>0.46801840322125565</v>
      </c>
      <c r="E5" s="11">
        <v>2.7957573229377424</v>
      </c>
      <c r="F5" s="11">
        <v>9.3500596536056939</v>
      </c>
      <c r="G5" s="11">
        <v>1.7563288079510764</v>
      </c>
      <c r="H5" s="11">
        <v>0.87986897678808829</v>
      </c>
      <c r="I5" s="11">
        <v>0.70724771479283877</v>
      </c>
      <c r="J5" s="11">
        <v>1.0067840367717578</v>
      </c>
      <c r="K5" s="11">
        <v>1.2113276266436313</v>
      </c>
      <c r="L5" s="11">
        <v>1.0600526930255623</v>
      </c>
      <c r="M5" s="11">
        <v>0.5352075931755147</v>
      </c>
      <c r="N5" s="11">
        <v>0.2259416048740768</v>
      </c>
      <c r="O5" s="11">
        <v>9.6931123100972377E-2</v>
      </c>
      <c r="P5" s="11">
        <v>5.818338998403888E-2</v>
      </c>
      <c r="Q5" s="11">
        <v>3.0599268124851035E-2</v>
      </c>
      <c r="R5" s="11">
        <v>1.9550327306195683E-2</v>
      </c>
      <c r="S5" s="68">
        <v>1.9550327306195683E-2</v>
      </c>
      <c r="T5" s="68">
        <v>1.9550327306195683E-2</v>
      </c>
      <c r="U5" s="68">
        <v>1.9550327306195683E-2</v>
      </c>
      <c r="V5" s="68">
        <v>1.9550327306195683E-2</v>
      </c>
      <c r="W5" s="68">
        <v>1.9550327306195683E-2</v>
      </c>
      <c r="X5" s="11"/>
    </row>
    <row r="6" spans="1:24" x14ac:dyDescent="0.75">
      <c r="A6" s="18" t="s">
        <v>11</v>
      </c>
      <c r="B6" s="17">
        <v>5</v>
      </c>
      <c r="C6" s="11">
        <v>0.30625167009922477</v>
      </c>
      <c r="D6" s="11">
        <v>0.26891760216468436</v>
      </c>
      <c r="E6" s="11">
        <v>0.36910136751855294</v>
      </c>
      <c r="F6" s="11">
        <v>2.7544504112440231</v>
      </c>
      <c r="G6" s="11">
        <v>4.6937810361110763</v>
      </c>
      <c r="H6" s="11">
        <v>2.127811531155662</v>
      </c>
      <c r="I6" s="11">
        <v>1.4318017486081656</v>
      </c>
      <c r="J6" s="11">
        <v>1.2834200816670178</v>
      </c>
      <c r="K6" s="11">
        <v>1.1051116775952559</v>
      </c>
      <c r="L6" s="11">
        <v>1.2107524136832888</v>
      </c>
      <c r="M6" s="11">
        <v>0.83801106762777522</v>
      </c>
      <c r="N6" s="11">
        <v>0.4250068084276854</v>
      </c>
      <c r="O6" s="11">
        <v>0.14066896874807369</v>
      </c>
      <c r="P6" s="11">
        <v>4.7230801372586353E-2</v>
      </c>
      <c r="Q6" s="11">
        <v>4.5254703770170927E-2</v>
      </c>
      <c r="R6" s="11">
        <v>3.6382617045574987E-2</v>
      </c>
      <c r="S6" s="68">
        <v>3.6382617045574987E-2</v>
      </c>
      <c r="T6" s="68">
        <v>3.6382617045574987E-2</v>
      </c>
      <c r="U6" s="68">
        <v>3.6382617045574987E-2</v>
      </c>
      <c r="V6" s="68">
        <v>3.6382617045574987E-2</v>
      </c>
      <c r="W6" s="68">
        <v>3.6382617045574987E-2</v>
      </c>
      <c r="X6" s="11"/>
    </row>
    <row r="7" spans="1:24" x14ac:dyDescent="0.75">
      <c r="A7" s="18" t="s">
        <v>12</v>
      </c>
      <c r="B7" s="17">
        <v>6</v>
      </c>
      <c r="C7" s="11">
        <v>0.64428241494719873</v>
      </c>
      <c r="D7" s="11">
        <v>0.39203281673086066</v>
      </c>
      <c r="E7" s="11">
        <v>0.23290344524435258</v>
      </c>
      <c r="F7" s="11">
        <v>0.9765523926945141</v>
      </c>
      <c r="G7" s="11">
        <v>2.4383375074308953</v>
      </c>
      <c r="H7" s="11">
        <v>3.8702852199111177</v>
      </c>
      <c r="I7" s="11">
        <v>2.1362557423885731</v>
      </c>
      <c r="J7" s="11">
        <v>1.6802309379819567</v>
      </c>
      <c r="K7" s="11">
        <v>1.3973331671049631</v>
      </c>
      <c r="L7" s="11">
        <v>1.1468607766194565</v>
      </c>
      <c r="M7" s="11">
        <v>1.0750848975173739</v>
      </c>
      <c r="N7" s="11">
        <v>0.53258320817888394</v>
      </c>
      <c r="O7" s="11">
        <v>0.19369940460446694</v>
      </c>
      <c r="P7" s="11">
        <v>5.8614817249891225E-2</v>
      </c>
      <c r="Q7" s="11">
        <v>2.5835378240088872E-2</v>
      </c>
      <c r="R7" s="11">
        <v>2.0164204614781168E-2</v>
      </c>
      <c r="S7" s="68">
        <v>2.0164204614781168E-2</v>
      </c>
      <c r="T7" s="68">
        <v>2.0164204614781168E-2</v>
      </c>
      <c r="U7" s="68">
        <v>2.0164204614781168E-2</v>
      </c>
      <c r="V7" s="68">
        <v>2.0164204614781168E-2</v>
      </c>
      <c r="W7" s="68">
        <v>2.0164204614781168E-2</v>
      </c>
      <c r="X7" s="11"/>
    </row>
    <row r="8" spans="1:24" x14ac:dyDescent="0.75">
      <c r="A8" s="18" t="s">
        <v>13</v>
      </c>
      <c r="B8" s="17">
        <v>7</v>
      </c>
      <c r="C8" s="11">
        <v>0.76941362925265122</v>
      </c>
      <c r="D8" s="11">
        <v>1.0984342938214369</v>
      </c>
      <c r="E8" s="11">
        <v>0.80050469964369775</v>
      </c>
      <c r="F8" s="11">
        <v>0.57078431921351136</v>
      </c>
      <c r="G8" s="11">
        <v>1.2674382942827955</v>
      </c>
      <c r="H8" s="11">
        <v>2.1200684500371691</v>
      </c>
      <c r="I8" s="11">
        <v>3.3064702567215765</v>
      </c>
      <c r="J8" s="11">
        <v>2.2591288468153401</v>
      </c>
      <c r="K8" s="11">
        <v>1.6725098112391033</v>
      </c>
      <c r="L8" s="11">
        <v>1.2726534196522936</v>
      </c>
      <c r="M8" s="11">
        <v>0.99517070952755737</v>
      </c>
      <c r="N8" s="11">
        <v>0.6491986702874486</v>
      </c>
      <c r="O8" s="11">
        <v>0.26411672773601125</v>
      </c>
      <c r="P8" s="11">
        <v>9.3565411434197013E-2</v>
      </c>
      <c r="Q8" s="11">
        <v>4.5800455008383562E-2</v>
      </c>
      <c r="R8" s="11">
        <v>3.5606179183845309E-2</v>
      </c>
      <c r="S8" s="68">
        <v>3.5606179183845309E-2</v>
      </c>
      <c r="T8" s="68">
        <v>3.5606179183845309E-2</v>
      </c>
      <c r="U8" s="68">
        <v>3.5606179183845309E-2</v>
      </c>
      <c r="V8" s="68">
        <v>3.5606179183845309E-2</v>
      </c>
      <c r="W8" s="68">
        <v>3.5606179183845309E-2</v>
      </c>
      <c r="X8" s="11"/>
    </row>
    <row r="9" spans="1:24" x14ac:dyDescent="0.75">
      <c r="A9" s="18" t="s">
        <v>14</v>
      </c>
      <c r="B9" s="17">
        <v>8</v>
      </c>
      <c r="C9" s="11">
        <v>0.77302405807988006</v>
      </c>
      <c r="D9" s="11">
        <v>1.2466684207782388</v>
      </c>
      <c r="E9" s="11">
        <v>1.0908432419153309</v>
      </c>
      <c r="F9" s="11">
        <v>0.94460732437631922</v>
      </c>
      <c r="G9" s="11">
        <v>0.90454106316509675</v>
      </c>
      <c r="H9" s="11">
        <v>1.6371644859539152</v>
      </c>
      <c r="I9" s="11">
        <v>2.1152434255553194</v>
      </c>
      <c r="J9" s="11">
        <v>3.3883369308950986</v>
      </c>
      <c r="K9" s="11">
        <v>2.3392999858017007</v>
      </c>
      <c r="L9" s="11">
        <v>1.4675986691338405</v>
      </c>
      <c r="M9" s="11">
        <v>1.0597608110851415</v>
      </c>
      <c r="N9" s="11">
        <v>0.55467900950964977</v>
      </c>
      <c r="O9" s="11">
        <v>0.2956572850449713</v>
      </c>
      <c r="P9" s="11">
        <v>0.16465621381470322</v>
      </c>
      <c r="Q9" s="11">
        <v>8.6876819481783843E-2</v>
      </c>
      <c r="R9" s="11">
        <v>2.8368391001001428E-2</v>
      </c>
      <c r="S9" s="68">
        <v>2.8368391001001428E-2</v>
      </c>
      <c r="T9" s="68">
        <v>2.8368391001001428E-2</v>
      </c>
      <c r="U9" s="68">
        <v>2.8368391001001428E-2</v>
      </c>
      <c r="V9" s="68">
        <v>2.8368391001001428E-2</v>
      </c>
      <c r="W9" s="68">
        <v>2.8368391001001428E-2</v>
      </c>
      <c r="X9" s="11"/>
    </row>
    <row r="10" spans="1:24" x14ac:dyDescent="0.75">
      <c r="A10" s="18" t="s">
        <v>15</v>
      </c>
      <c r="B10" s="17">
        <v>9</v>
      </c>
      <c r="C10" s="11">
        <v>0.45799327197490247</v>
      </c>
      <c r="D10" s="11">
        <v>0.90055548075440217</v>
      </c>
      <c r="E10" s="11">
        <v>1.212090467197906</v>
      </c>
      <c r="F10" s="11">
        <v>1.3703718275792427</v>
      </c>
      <c r="G10" s="11">
        <v>1.122040517328398</v>
      </c>
      <c r="H10" s="11">
        <v>1.4212381250628829</v>
      </c>
      <c r="I10" s="11">
        <v>1.879380122027686</v>
      </c>
      <c r="J10" s="11">
        <v>2.1335241580717663</v>
      </c>
      <c r="K10" s="11">
        <v>3.0452901321038146</v>
      </c>
      <c r="L10" s="11">
        <v>1.8186294119168838</v>
      </c>
      <c r="M10" s="11">
        <v>1.2728166137549375</v>
      </c>
      <c r="N10" s="11">
        <v>0.45894088631550367</v>
      </c>
      <c r="O10" s="11">
        <v>0.25165846079743937</v>
      </c>
      <c r="P10" s="11">
        <v>0.13028002185127102</v>
      </c>
      <c r="Q10" s="11">
        <v>7.6142696366035462E-2</v>
      </c>
      <c r="R10" s="11">
        <v>3.4347802606780282E-2</v>
      </c>
      <c r="S10" s="68">
        <v>3.4347802606780282E-2</v>
      </c>
      <c r="T10" s="68">
        <v>3.4347802606780282E-2</v>
      </c>
      <c r="U10" s="68">
        <v>3.4347802606780282E-2</v>
      </c>
      <c r="V10" s="68">
        <v>3.4347802606780282E-2</v>
      </c>
      <c r="W10" s="68">
        <v>3.4347802606780282E-2</v>
      </c>
      <c r="X10" s="11"/>
    </row>
    <row r="11" spans="1:24" x14ac:dyDescent="0.75">
      <c r="A11" s="18" t="s">
        <v>16</v>
      </c>
      <c r="B11" s="17">
        <v>10</v>
      </c>
      <c r="C11" s="11">
        <v>0.47394267440582077</v>
      </c>
      <c r="D11" s="11">
        <v>0.66831068558189544</v>
      </c>
      <c r="E11" s="11">
        <v>0.81569324126832787</v>
      </c>
      <c r="F11" s="11">
        <v>1.6974981606951789</v>
      </c>
      <c r="G11" s="11">
        <v>1.0687145870871757</v>
      </c>
      <c r="H11" s="11">
        <v>1.1731463343494448</v>
      </c>
      <c r="I11" s="11">
        <v>1.4252191652082222</v>
      </c>
      <c r="J11" s="11">
        <v>1.6270436600103164</v>
      </c>
      <c r="K11" s="11">
        <v>1.7237222438588005</v>
      </c>
      <c r="L11" s="11">
        <v>2.1302250930130349</v>
      </c>
      <c r="M11" s="11">
        <v>1.242460616397477</v>
      </c>
      <c r="N11" s="11">
        <v>0.54565220082726196</v>
      </c>
      <c r="O11" s="11">
        <v>0.19309660557285283</v>
      </c>
      <c r="P11" s="11">
        <v>8.5941931433760915E-2</v>
      </c>
      <c r="Q11" s="11">
        <v>7.0256944798142748E-2</v>
      </c>
      <c r="R11" s="11">
        <v>6.2853610493889767E-2</v>
      </c>
      <c r="S11" s="68">
        <v>6.2853610493889767E-2</v>
      </c>
      <c r="T11" s="68">
        <v>6.2853610493889767E-2</v>
      </c>
      <c r="U11" s="68">
        <v>6.2853610493889767E-2</v>
      </c>
      <c r="V11" s="68">
        <v>6.2853610493889767E-2</v>
      </c>
      <c r="W11" s="68">
        <v>6.2853610493889767E-2</v>
      </c>
      <c r="X11" s="11"/>
    </row>
    <row r="12" spans="1:24" x14ac:dyDescent="0.75">
      <c r="A12" s="18" t="s">
        <v>17</v>
      </c>
      <c r="B12" s="17">
        <v>11</v>
      </c>
      <c r="C12" s="11">
        <v>0.39712725563448281</v>
      </c>
      <c r="D12" s="11">
        <v>0.73006964171172894</v>
      </c>
      <c r="E12" s="11">
        <v>1.0294447608067676</v>
      </c>
      <c r="F12" s="11">
        <v>1.3718323895969258</v>
      </c>
      <c r="G12" s="11">
        <v>1.1995500755100723</v>
      </c>
      <c r="H12" s="11">
        <v>1.5614345738494433</v>
      </c>
      <c r="I12" s="11">
        <v>1.449718646672534</v>
      </c>
      <c r="J12" s="11">
        <v>1.4021766560476165</v>
      </c>
      <c r="K12" s="11">
        <v>1.8312588856396359</v>
      </c>
      <c r="L12" s="11">
        <v>1.9377008820010737</v>
      </c>
      <c r="M12" s="11">
        <v>1.9129610874838185</v>
      </c>
      <c r="N12" s="11">
        <v>0.92118170251508613</v>
      </c>
      <c r="O12" s="11">
        <v>0.28984967633987402</v>
      </c>
      <c r="P12" s="11">
        <v>0.10393423439998016</v>
      </c>
      <c r="Q12" s="11">
        <v>6.7193784828551983E-2</v>
      </c>
      <c r="R12" s="11">
        <v>6.1099123071448921E-2</v>
      </c>
      <c r="S12" s="68">
        <v>6.1099123071448921E-2</v>
      </c>
      <c r="T12" s="68">
        <v>6.1099123071448921E-2</v>
      </c>
      <c r="U12" s="68">
        <v>6.1099123071448921E-2</v>
      </c>
      <c r="V12" s="68">
        <v>6.1099123071448921E-2</v>
      </c>
      <c r="W12" s="68">
        <v>6.1099123071448921E-2</v>
      </c>
      <c r="X12" s="11"/>
    </row>
    <row r="13" spans="1:24" x14ac:dyDescent="0.75">
      <c r="A13" s="18" t="s">
        <v>18</v>
      </c>
      <c r="B13" s="17">
        <v>12</v>
      </c>
      <c r="C13" s="11">
        <v>0.70578152767531943</v>
      </c>
      <c r="D13" s="11">
        <v>0.87243164376345506</v>
      </c>
      <c r="E13" s="11">
        <v>0.73821075073996223</v>
      </c>
      <c r="F13" s="11">
        <v>0.95073753951248419</v>
      </c>
      <c r="G13" s="11">
        <v>0.83882197154230553</v>
      </c>
      <c r="H13" s="11">
        <v>1.3436760214958448</v>
      </c>
      <c r="I13" s="11">
        <v>1.4564230601622445</v>
      </c>
      <c r="J13" s="11">
        <v>1.1517920547693579</v>
      </c>
      <c r="K13" s="11">
        <v>1.2586359901470547</v>
      </c>
      <c r="L13" s="11">
        <v>1.0369597068509386</v>
      </c>
      <c r="M13" s="11">
        <v>1.2431199466515448</v>
      </c>
      <c r="N13" s="11">
        <v>1.3037314954759425</v>
      </c>
      <c r="O13" s="11">
        <v>0.45463617681014146</v>
      </c>
      <c r="P13" s="11">
        <v>0.17397943261357771</v>
      </c>
      <c r="Q13" s="11">
        <v>7.4138156191327423E-2</v>
      </c>
      <c r="R13" s="11">
        <v>5.3076359085758668E-2</v>
      </c>
      <c r="S13" s="68">
        <v>5.3076359085758668E-2</v>
      </c>
      <c r="T13" s="68">
        <v>5.3076359085758668E-2</v>
      </c>
      <c r="U13" s="68">
        <v>5.3076359085758668E-2</v>
      </c>
      <c r="V13" s="68">
        <v>5.3076359085758668E-2</v>
      </c>
      <c r="W13" s="68">
        <v>5.3076359085758668E-2</v>
      </c>
      <c r="X13" s="11"/>
    </row>
    <row r="14" spans="1:24" x14ac:dyDescent="0.75">
      <c r="A14" s="18" t="s">
        <v>19</v>
      </c>
      <c r="B14" s="17">
        <v>13</v>
      </c>
      <c r="C14" s="11">
        <v>0.56271700167297123</v>
      </c>
      <c r="D14" s="11">
        <v>0.5312736399641107</v>
      </c>
      <c r="E14" s="11">
        <v>0.37718785562550572</v>
      </c>
      <c r="F14" s="11">
        <v>0.50420676777086437</v>
      </c>
      <c r="G14" s="11">
        <v>0.47292315458795031</v>
      </c>
      <c r="H14" s="11">
        <v>0.70813604816931752</v>
      </c>
      <c r="I14" s="11">
        <v>0.83936786409601072</v>
      </c>
      <c r="J14" s="11">
        <v>0.91460351078346025</v>
      </c>
      <c r="K14" s="11">
        <v>0.72696982718925196</v>
      </c>
      <c r="L14" s="11">
        <v>0.60227317270002689</v>
      </c>
      <c r="M14" s="11">
        <v>0.55800981906597724</v>
      </c>
      <c r="N14" s="11">
        <v>0.62644700014942711</v>
      </c>
      <c r="O14" s="11">
        <v>0.68775220946261717</v>
      </c>
      <c r="P14" s="11">
        <v>0.28384844329586467</v>
      </c>
      <c r="Q14" s="11">
        <v>0.1219246336448943</v>
      </c>
      <c r="R14" s="11">
        <v>4.3742535618610946E-2</v>
      </c>
      <c r="S14" s="68">
        <v>4.3742535618610946E-2</v>
      </c>
      <c r="T14" s="68">
        <v>4.3742535618610946E-2</v>
      </c>
      <c r="U14" s="68">
        <v>4.3742535618610946E-2</v>
      </c>
      <c r="V14" s="68">
        <v>4.3742535618610946E-2</v>
      </c>
      <c r="W14" s="68">
        <v>4.3742535618610946E-2</v>
      </c>
      <c r="X14" s="11"/>
    </row>
    <row r="15" spans="1:24" x14ac:dyDescent="0.75">
      <c r="A15" s="18" t="s">
        <v>20</v>
      </c>
      <c r="B15" s="17">
        <v>14</v>
      </c>
      <c r="C15" s="11">
        <v>0.33551459797806626</v>
      </c>
      <c r="D15" s="11">
        <v>0.52557419180941112</v>
      </c>
      <c r="E15" s="11">
        <v>0.43742232109127016</v>
      </c>
      <c r="F15" s="11">
        <v>0.24352821631788255</v>
      </c>
      <c r="G15" s="11">
        <v>0.28318093473192618</v>
      </c>
      <c r="H15" s="11">
        <v>0.38539219991338503</v>
      </c>
      <c r="I15" s="11">
        <v>0.58234136245609069</v>
      </c>
      <c r="J15" s="11">
        <v>0.63500630852417794</v>
      </c>
      <c r="K15" s="11">
        <v>0.54734251302445869</v>
      </c>
      <c r="L15" s="11">
        <v>0.30475704461670311</v>
      </c>
      <c r="M15" s="11">
        <v>0.3055375030583744</v>
      </c>
      <c r="N15" s="11">
        <v>0.35361346356447498</v>
      </c>
      <c r="O15" s="11">
        <v>0.34504594011003997</v>
      </c>
      <c r="P15" s="11">
        <v>0.57773420168051848</v>
      </c>
      <c r="Q15" s="11">
        <v>0.15936731977254223</v>
      </c>
      <c r="R15" s="11">
        <v>5.727964081108948E-2</v>
      </c>
      <c r="S15" s="68">
        <v>5.727964081108948E-2</v>
      </c>
      <c r="T15" s="68">
        <v>5.727964081108948E-2</v>
      </c>
      <c r="U15" s="68">
        <v>5.727964081108948E-2</v>
      </c>
      <c r="V15" s="68">
        <v>5.727964081108948E-2</v>
      </c>
      <c r="W15" s="68">
        <v>5.727964081108948E-2</v>
      </c>
      <c r="X15" s="11"/>
    </row>
    <row r="16" spans="1:24" x14ac:dyDescent="0.75">
      <c r="A16" s="18" t="s">
        <v>21</v>
      </c>
      <c r="B16" s="17">
        <v>15</v>
      </c>
      <c r="C16" s="11">
        <v>0.14765178945877913</v>
      </c>
      <c r="D16" s="11">
        <v>0.43278466514176261</v>
      </c>
      <c r="E16" s="11">
        <v>0.39509131393763708</v>
      </c>
      <c r="F16" s="11">
        <v>0.37274240060676145</v>
      </c>
      <c r="G16" s="11">
        <v>0.15142476637076482</v>
      </c>
      <c r="H16" s="11">
        <v>0.27405167212363979</v>
      </c>
      <c r="I16" s="11">
        <v>0.27118012715596046</v>
      </c>
      <c r="J16" s="11">
        <v>0.51184889547247336</v>
      </c>
      <c r="K16" s="11">
        <v>0.51872555116665364</v>
      </c>
      <c r="L16" s="11">
        <v>0.41714007636956374</v>
      </c>
      <c r="M16" s="11">
        <v>0.29850364989455963</v>
      </c>
      <c r="N16" s="11">
        <v>0.23481391296706089</v>
      </c>
      <c r="O16" s="11">
        <v>0.31844398328793277</v>
      </c>
      <c r="P16" s="11">
        <v>0.31387578812847444</v>
      </c>
      <c r="Q16" s="11">
        <v>0.40454818034217238</v>
      </c>
      <c r="R16" s="11">
        <v>0.13702453200507941</v>
      </c>
      <c r="S16" s="68">
        <v>0.13702453200507941</v>
      </c>
      <c r="T16" s="68">
        <v>0.13702453200507941</v>
      </c>
      <c r="U16" s="68">
        <v>0.13702453200507941</v>
      </c>
      <c r="V16" s="68">
        <v>0.13702453200507941</v>
      </c>
      <c r="W16" s="68">
        <v>0.13702453200507941</v>
      </c>
      <c r="X16" s="11"/>
    </row>
    <row r="17" spans="1:24" x14ac:dyDescent="0.75">
      <c r="A17" s="18" t="s">
        <v>22</v>
      </c>
      <c r="B17" s="17">
        <v>16</v>
      </c>
      <c r="C17" s="11">
        <v>0.23715719573771427</v>
      </c>
      <c r="D17" s="11">
        <v>0.33915255209269174</v>
      </c>
      <c r="E17" s="11">
        <v>0.49646742367289631</v>
      </c>
      <c r="F17" s="11">
        <v>0.41534031249393988</v>
      </c>
      <c r="G17" s="11">
        <v>0.15037685551813865</v>
      </c>
      <c r="H17" s="11">
        <v>0.15956724017520549</v>
      </c>
      <c r="I17" s="11">
        <v>0.23622471176613175</v>
      </c>
      <c r="J17" s="11">
        <v>0.34255273012952925</v>
      </c>
      <c r="K17" s="11">
        <v>0.37495271069609576</v>
      </c>
      <c r="L17" s="11">
        <v>0.38136472710198854</v>
      </c>
      <c r="M17" s="11">
        <v>0.34608971859059257</v>
      </c>
      <c r="N17" s="11">
        <v>0.19641652226578526</v>
      </c>
      <c r="O17" s="11">
        <v>0.11439823861758822</v>
      </c>
      <c r="P17" s="11">
        <v>0.17735144559235078</v>
      </c>
      <c r="Q17" s="11">
        <v>0.13684486241018284</v>
      </c>
      <c r="R17" s="11">
        <v>0.19716690765805989</v>
      </c>
      <c r="S17" s="68">
        <v>0.19716690765805989</v>
      </c>
      <c r="T17" s="68">
        <v>0.19716690765805989</v>
      </c>
      <c r="U17" s="68">
        <v>0.19716690765805989</v>
      </c>
      <c r="V17" s="68">
        <v>0.19716690765805989</v>
      </c>
      <c r="W17" s="68">
        <v>0.19716690765805989</v>
      </c>
      <c r="X17" s="11"/>
    </row>
    <row r="18" spans="1:24" x14ac:dyDescent="0.75">
      <c r="A18" s="13" t="s">
        <v>23</v>
      </c>
      <c r="B18" s="17">
        <v>17</v>
      </c>
      <c r="C18" s="68">
        <v>0.23715719573771427</v>
      </c>
      <c r="D18" s="68">
        <v>0.33915255209269174</v>
      </c>
      <c r="E18" s="68">
        <v>0.49646742367289631</v>
      </c>
      <c r="F18" s="68">
        <v>0.41534031249393988</v>
      </c>
      <c r="G18" s="68">
        <v>0.15037685551813865</v>
      </c>
      <c r="H18" s="68">
        <v>0.15956724017520549</v>
      </c>
      <c r="I18" s="68">
        <v>0.23622471176613175</v>
      </c>
      <c r="J18" s="68">
        <v>0.34255273012952925</v>
      </c>
      <c r="K18" s="68">
        <v>0.37495271069609576</v>
      </c>
      <c r="L18" s="68">
        <v>0.38136472710198854</v>
      </c>
      <c r="M18" s="68">
        <v>0.34608971859059257</v>
      </c>
      <c r="N18" s="68">
        <v>0.19641652226578526</v>
      </c>
      <c r="O18" s="68">
        <v>0.11439823861758822</v>
      </c>
      <c r="P18" s="68">
        <v>0.17735144559235078</v>
      </c>
      <c r="Q18" s="68">
        <v>0.13684486241018284</v>
      </c>
      <c r="R18" s="68">
        <v>0.19716690765805989</v>
      </c>
      <c r="S18" s="68">
        <v>0.19716690765805989</v>
      </c>
      <c r="T18" s="68">
        <v>0.19716690765805989</v>
      </c>
      <c r="U18" s="68">
        <v>0.19716690765805989</v>
      </c>
      <c r="V18" s="68">
        <v>0.19716690765805989</v>
      </c>
      <c r="W18" s="68">
        <v>0.19716690765805989</v>
      </c>
      <c r="X18" s="11"/>
    </row>
    <row r="19" spans="1:24" x14ac:dyDescent="0.75">
      <c r="A19" s="13" t="s">
        <v>24</v>
      </c>
      <c r="B19" s="17">
        <v>18</v>
      </c>
      <c r="C19" s="68">
        <v>0.23715719573771427</v>
      </c>
      <c r="D19" s="68">
        <v>0.33915255209269174</v>
      </c>
      <c r="E19" s="68">
        <v>0.49646742367289631</v>
      </c>
      <c r="F19" s="68">
        <v>0.41534031249393988</v>
      </c>
      <c r="G19" s="68">
        <v>0.15037685551813865</v>
      </c>
      <c r="H19" s="68">
        <v>0.15956724017520549</v>
      </c>
      <c r="I19" s="68">
        <v>0.23622471176613175</v>
      </c>
      <c r="J19" s="68">
        <v>0.34255273012952925</v>
      </c>
      <c r="K19" s="68">
        <v>0.37495271069609576</v>
      </c>
      <c r="L19" s="68">
        <v>0.38136472710198854</v>
      </c>
      <c r="M19" s="68">
        <v>0.34608971859059257</v>
      </c>
      <c r="N19" s="68">
        <v>0.19641652226578526</v>
      </c>
      <c r="O19" s="68">
        <v>0.11439823861758822</v>
      </c>
      <c r="P19" s="68">
        <v>0.17735144559235078</v>
      </c>
      <c r="Q19" s="68">
        <v>0.13684486241018284</v>
      </c>
      <c r="R19" s="68">
        <v>0.19716690765805989</v>
      </c>
      <c r="S19" s="68">
        <v>0.19716690765805989</v>
      </c>
      <c r="T19" s="68">
        <v>0.19716690765805989</v>
      </c>
      <c r="U19" s="68">
        <v>0.19716690765805989</v>
      </c>
      <c r="V19" s="68">
        <v>0.19716690765805989</v>
      </c>
      <c r="W19" s="68">
        <v>0.19716690765805989</v>
      </c>
      <c r="X19" s="11"/>
    </row>
    <row r="20" spans="1:24" x14ac:dyDescent="0.75">
      <c r="A20" s="13" t="s">
        <v>25</v>
      </c>
      <c r="B20" s="17">
        <v>19</v>
      </c>
      <c r="C20" s="68">
        <v>0.23715719573771427</v>
      </c>
      <c r="D20" s="68">
        <v>0.33915255209269174</v>
      </c>
      <c r="E20" s="68">
        <v>0.49646742367289631</v>
      </c>
      <c r="F20" s="68">
        <v>0.41534031249393988</v>
      </c>
      <c r="G20" s="68">
        <v>0.15037685551813865</v>
      </c>
      <c r="H20" s="68">
        <v>0.15956724017520549</v>
      </c>
      <c r="I20" s="68">
        <v>0.23622471176613175</v>
      </c>
      <c r="J20" s="68">
        <v>0.34255273012952925</v>
      </c>
      <c r="K20" s="68">
        <v>0.37495271069609576</v>
      </c>
      <c r="L20" s="68">
        <v>0.38136472710198854</v>
      </c>
      <c r="M20" s="68">
        <v>0.34608971859059257</v>
      </c>
      <c r="N20" s="68">
        <v>0.19641652226578526</v>
      </c>
      <c r="O20" s="68">
        <v>0.11439823861758822</v>
      </c>
      <c r="P20" s="68">
        <v>0.17735144559235078</v>
      </c>
      <c r="Q20" s="68">
        <v>0.13684486241018284</v>
      </c>
      <c r="R20" s="68">
        <v>0.19716690765805989</v>
      </c>
      <c r="S20" s="68">
        <v>0.19716690765805989</v>
      </c>
      <c r="T20" s="68">
        <v>0.19716690765805989</v>
      </c>
      <c r="U20" s="68">
        <v>0.19716690765805989</v>
      </c>
      <c r="V20" s="68">
        <v>0.19716690765805989</v>
      </c>
      <c r="W20" s="68">
        <v>0.19716690765805989</v>
      </c>
      <c r="X20" s="11"/>
    </row>
    <row r="21" spans="1:24" x14ac:dyDescent="0.75">
      <c r="A21" s="13" t="s">
        <v>26</v>
      </c>
      <c r="B21" s="17">
        <v>20</v>
      </c>
      <c r="C21" s="68">
        <v>0.23715719573771427</v>
      </c>
      <c r="D21" s="68">
        <v>0.33915255209269174</v>
      </c>
      <c r="E21" s="68">
        <v>0.49646742367289631</v>
      </c>
      <c r="F21" s="68">
        <v>0.41534031249393988</v>
      </c>
      <c r="G21" s="68">
        <v>0.15037685551813865</v>
      </c>
      <c r="H21" s="68">
        <v>0.15956724017520549</v>
      </c>
      <c r="I21" s="68">
        <v>0.23622471176613175</v>
      </c>
      <c r="J21" s="68">
        <v>0.34255273012952925</v>
      </c>
      <c r="K21" s="68">
        <v>0.37495271069609576</v>
      </c>
      <c r="L21" s="68">
        <v>0.38136472710198854</v>
      </c>
      <c r="M21" s="68">
        <v>0.34608971859059257</v>
      </c>
      <c r="N21" s="68">
        <v>0.19641652226578526</v>
      </c>
      <c r="O21" s="68">
        <v>0.11439823861758822</v>
      </c>
      <c r="P21" s="68">
        <v>0.17735144559235078</v>
      </c>
      <c r="Q21" s="68">
        <v>0.13684486241018284</v>
      </c>
      <c r="R21" s="68">
        <v>0.19716690765805989</v>
      </c>
      <c r="S21" s="68">
        <v>0.19716690765805989</v>
      </c>
      <c r="T21" s="68">
        <v>0.19716690765805989</v>
      </c>
      <c r="U21" s="68">
        <v>0.19716690765805989</v>
      </c>
      <c r="V21" s="68">
        <v>0.19716690765805989</v>
      </c>
      <c r="W21" s="68">
        <v>0.19716690765805989</v>
      </c>
      <c r="X21" s="11"/>
    </row>
    <row r="22" spans="1:24" x14ac:dyDescent="0.75">
      <c r="A22" s="13" t="s">
        <v>27</v>
      </c>
      <c r="B22" s="17">
        <v>21</v>
      </c>
      <c r="C22" s="68">
        <v>0.23715719573771427</v>
      </c>
      <c r="D22" s="68">
        <v>0.33915255209269174</v>
      </c>
      <c r="E22" s="68">
        <v>0.49646742367289631</v>
      </c>
      <c r="F22" s="68">
        <v>0.41534031249393988</v>
      </c>
      <c r="G22" s="68">
        <v>0.15037685551813865</v>
      </c>
      <c r="H22" s="68">
        <v>0.15956724017520549</v>
      </c>
      <c r="I22" s="68">
        <v>0.23622471176613175</v>
      </c>
      <c r="J22" s="68">
        <v>0.34255273012952925</v>
      </c>
      <c r="K22" s="68">
        <v>0.37495271069609576</v>
      </c>
      <c r="L22" s="68">
        <v>0.38136472710198854</v>
      </c>
      <c r="M22" s="68">
        <v>0.34608971859059257</v>
      </c>
      <c r="N22" s="68">
        <v>0.19641652226578526</v>
      </c>
      <c r="O22" s="68">
        <v>0.11439823861758822</v>
      </c>
      <c r="P22" s="68">
        <v>0.17735144559235078</v>
      </c>
      <c r="Q22" s="68">
        <v>0.13684486241018284</v>
      </c>
      <c r="R22" s="68">
        <v>0.19716690765805989</v>
      </c>
      <c r="S22" s="68">
        <v>0.19716690765805989</v>
      </c>
      <c r="T22" s="68">
        <v>0.19716690765805989</v>
      </c>
      <c r="U22" s="68">
        <v>0.19716690765805989</v>
      </c>
      <c r="V22" s="68">
        <v>0.19716690765805989</v>
      </c>
      <c r="W22" s="68">
        <v>0.19716690765805989</v>
      </c>
      <c r="X22" s="11"/>
    </row>
    <row r="23" spans="1:24" x14ac:dyDescent="0.75">
      <c r="A23" s="13"/>
      <c r="B23" s="18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2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spans="1:24" x14ac:dyDescent="0.75">
      <c r="A24" s="13"/>
      <c r="B24" s="18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2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1:24" x14ac:dyDescent="0.75">
      <c r="A25" s="13"/>
      <c r="B25" s="18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12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spans="1:24" x14ac:dyDescent="0.75">
      <c r="A26" s="12" t="s">
        <v>195</v>
      </c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 spans="1:24" x14ac:dyDescent="0.75">
      <c r="A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</row>
  </sheetData>
  <conditionalFormatting sqref="C2:W22">
    <cfRule type="colorScale" priority="1">
      <colorScale>
        <cfvo type="min"/>
        <cfvo type="max"/>
        <color rgb="FFCCFFFF"/>
        <color rgb="FF002060"/>
      </colorScale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6454A-B075-4938-87AD-F3C8A2B9823C}">
  <dimension ref="A1:X27"/>
  <sheetViews>
    <sheetView zoomScale="70" zoomScaleNormal="70" workbookViewId="0">
      <selection activeCell="P31" sqref="P31"/>
    </sheetView>
  </sheetViews>
  <sheetFormatPr defaultRowHeight="14.75" x14ac:dyDescent="0.75"/>
  <cols>
    <col min="1" max="1" width="13.453125" customWidth="1"/>
    <col min="2" max="2" width="8.81640625" customWidth="1"/>
    <col min="3" max="23" width="9.953125" customWidth="1"/>
  </cols>
  <sheetData>
    <row r="1" spans="1:24" s="20" customFormat="1" x14ac:dyDescent="0.75">
      <c r="A1" s="15" t="s">
        <v>4</v>
      </c>
      <c r="B1" s="15" t="s">
        <v>4</v>
      </c>
      <c r="C1" s="32">
        <v>1</v>
      </c>
      <c r="D1" s="32">
        <v>2</v>
      </c>
      <c r="E1" s="32">
        <v>3</v>
      </c>
      <c r="F1" s="32">
        <v>4</v>
      </c>
      <c r="G1" s="32">
        <v>5</v>
      </c>
      <c r="H1" s="32">
        <v>6</v>
      </c>
      <c r="I1" s="32">
        <v>7</v>
      </c>
      <c r="J1" s="32">
        <v>8</v>
      </c>
      <c r="K1" s="32">
        <v>9</v>
      </c>
      <c r="L1" s="32">
        <v>10</v>
      </c>
      <c r="M1" s="32">
        <v>11</v>
      </c>
      <c r="N1" s="32">
        <v>12</v>
      </c>
      <c r="O1" s="32">
        <v>13</v>
      </c>
      <c r="P1" s="32">
        <v>14</v>
      </c>
      <c r="Q1" s="32">
        <v>15</v>
      </c>
      <c r="R1" s="32">
        <v>16</v>
      </c>
      <c r="S1" s="32">
        <v>17</v>
      </c>
      <c r="T1" s="32">
        <v>18</v>
      </c>
      <c r="U1" s="32">
        <v>19</v>
      </c>
      <c r="V1" s="32">
        <v>20</v>
      </c>
      <c r="W1" s="32">
        <v>21</v>
      </c>
      <c r="X1" s="19"/>
    </row>
    <row r="2" spans="1:24" x14ac:dyDescent="0.75">
      <c r="A2" s="18" t="s">
        <v>7</v>
      </c>
      <c r="B2" s="17">
        <v>1</v>
      </c>
      <c r="C2" s="11">
        <v>0.23215977476000002</v>
      </c>
      <c r="D2" s="11">
        <v>0.11798464264000001</v>
      </c>
      <c r="E2" s="11">
        <v>9.364297147999999E-2</v>
      </c>
      <c r="F2" s="11">
        <v>7.6551200400000005E-2</v>
      </c>
      <c r="G2" s="11">
        <v>8.0887595960000003E-2</v>
      </c>
      <c r="H2" s="11">
        <v>0.11891030539999999</v>
      </c>
      <c r="I2" s="11">
        <v>0.13017949371999998</v>
      </c>
      <c r="J2" s="11">
        <v>9.473457255999998E-2</v>
      </c>
      <c r="K2" s="11">
        <v>8.9674299639999996E-2</v>
      </c>
      <c r="L2" s="11">
        <v>8.4737510680000003E-2</v>
      </c>
      <c r="M2" s="11">
        <v>9.4986660399999992E-2</v>
      </c>
      <c r="N2" s="11">
        <v>5.8805873840000002E-2</v>
      </c>
      <c r="O2" s="11">
        <v>4.7703616560000002E-2</v>
      </c>
      <c r="P2" s="11">
        <v>3.4562705200000002E-2</v>
      </c>
      <c r="Q2" s="11">
        <v>2.2364942320000001E-2</v>
      </c>
      <c r="R2" s="11">
        <v>1.433280436E-2</v>
      </c>
      <c r="S2" s="11">
        <v>1.0291420999999999E-2</v>
      </c>
      <c r="T2" s="11">
        <v>3.1009905199999997E-3</v>
      </c>
      <c r="U2" s="11">
        <v>1.3986012000000001E-4</v>
      </c>
      <c r="V2" s="11">
        <v>7.8431376000000002E-4</v>
      </c>
      <c r="W2" s="11">
        <v>0</v>
      </c>
      <c r="X2" s="11"/>
    </row>
    <row r="3" spans="1:24" x14ac:dyDescent="0.75">
      <c r="A3" s="18" t="s">
        <v>8</v>
      </c>
      <c r="B3" s="17">
        <v>2</v>
      </c>
      <c r="C3" s="11">
        <v>0.20793088319999994</v>
      </c>
      <c r="D3" s="11">
        <v>0.87906797860000008</v>
      </c>
      <c r="E3" s="11">
        <v>0.21998967312000001</v>
      </c>
      <c r="F3" s="11">
        <v>6.4096601079999996E-2</v>
      </c>
      <c r="G3" s="11">
        <v>3.4788258239999995E-2</v>
      </c>
      <c r="H3" s="11">
        <v>9.2837941199999996E-2</v>
      </c>
      <c r="I3" s="11">
        <v>0.10651422995999998</v>
      </c>
      <c r="J3" s="11">
        <v>0.12879728420000003</v>
      </c>
      <c r="K3" s="11">
        <v>8.6404699920000022E-2</v>
      </c>
      <c r="L3" s="11">
        <v>6.8879817799999993E-2</v>
      </c>
      <c r="M3" s="11">
        <v>6.2795495200000009E-2</v>
      </c>
      <c r="N3" s="11">
        <v>4.6061310719999998E-2</v>
      </c>
      <c r="O3" s="11">
        <v>3.9648479399999999E-2</v>
      </c>
      <c r="P3" s="11">
        <v>2.3766384759999995E-2</v>
      </c>
      <c r="Q3" s="11">
        <v>2.1480240639999999E-2</v>
      </c>
      <c r="R3" s="11">
        <v>8.2661407599999986E-3</v>
      </c>
      <c r="S3" s="11">
        <v>1.0776467680000002E-2</v>
      </c>
      <c r="T3" s="11">
        <v>4.5454543999999997E-4</v>
      </c>
      <c r="U3" s="11">
        <v>0</v>
      </c>
      <c r="V3" s="11">
        <v>0</v>
      </c>
      <c r="W3" s="11">
        <v>0</v>
      </c>
      <c r="X3" s="11"/>
    </row>
    <row r="4" spans="1:24" x14ac:dyDescent="0.75">
      <c r="A4" s="18" t="s">
        <v>9</v>
      </c>
      <c r="B4" s="17">
        <v>3</v>
      </c>
      <c r="C4" s="11">
        <v>0.15805229551999997</v>
      </c>
      <c r="D4" s="11">
        <v>0.17476661256000001</v>
      </c>
      <c r="E4" s="11">
        <v>1.14792426392</v>
      </c>
      <c r="F4" s="11">
        <v>0.15927119756000002</v>
      </c>
      <c r="G4" s="11">
        <v>5.2485737999999997E-2</v>
      </c>
      <c r="H4" s="11">
        <v>5.764536604E-2</v>
      </c>
      <c r="I4" s="11">
        <v>8.2215352639999975E-2</v>
      </c>
      <c r="J4" s="11">
        <v>0.11385837248000001</v>
      </c>
      <c r="K4" s="11">
        <v>9.8297564560000036E-2</v>
      </c>
      <c r="L4" s="11">
        <v>8.2790594679999996E-2</v>
      </c>
      <c r="M4" s="11">
        <v>6.7825633040000013E-2</v>
      </c>
      <c r="N4" s="11">
        <v>3.5237538440000001E-2</v>
      </c>
      <c r="O4" s="11">
        <v>4.6684100000000006E-2</v>
      </c>
      <c r="P4" s="11">
        <v>2.7032636360000004E-2</v>
      </c>
      <c r="Q4" s="11">
        <v>2.453841164E-2</v>
      </c>
      <c r="R4" s="11">
        <v>1.170092728E-2</v>
      </c>
      <c r="S4" s="11">
        <v>7.8057331999999988E-3</v>
      </c>
      <c r="T4" s="11">
        <v>2.6802326E-3</v>
      </c>
      <c r="U4" s="11">
        <v>1.7681079199999999E-3</v>
      </c>
      <c r="V4" s="11">
        <v>0</v>
      </c>
      <c r="W4" s="11">
        <v>0</v>
      </c>
      <c r="X4" s="11"/>
    </row>
    <row r="5" spans="1:24" x14ac:dyDescent="0.75">
      <c r="A5" s="18" t="s">
        <v>10</v>
      </c>
      <c r="B5" s="17">
        <v>4</v>
      </c>
      <c r="C5" s="11">
        <v>0.16475848880000002</v>
      </c>
      <c r="D5" s="11">
        <v>6.1952585960000001E-2</v>
      </c>
      <c r="E5" s="11">
        <v>0.19277140128</v>
      </c>
      <c r="F5" s="11">
        <v>1.0425992348400002</v>
      </c>
      <c r="G5" s="11">
        <v>0.16503450168</v>
      </c>
      <c r="H5" s="11">
        <v>9.4709981639999996E-2</v>
      </c>
      <c r="I5" s="11">
        <v>6.930279432E-2</v>
      </c>
      <c r="J5" s="11">
        <v>0.10442098788000001</v>
      </c>
      <c r="K5" s="11">
        <v>0.10594315784</v>
      </c>
      <c r="L5" s="11">
        <v>0.10291555656</v>
      </c>
      <c r="M5" s="11">
        <v>7.4974038359999995E-2</v>
      </c>
      <c r="N5" s="11">
        <v>3.8425565399999993E-2</v>
      </c>
      <c r="O5" s="11">
        <v>4.1280658639999981E-2</v>
      </c>
      <c r="P5" s="11">
        <v>2.3598756599999996E-2</v>
      </c>
      <c r="Q5" s="11">
        <v>1.8405410999999997E-2</v>
      </c>
      <c r="R5" s="11">
        <v>8.2141148800000015E-3</v>
      </c>
      <c r="S5" s="11">
        <v>9.201339079999999E-3</v>
      </c>
      <c r="T5" s="11">
        <v>2.7659356400000002E-3</v>
      </c>
      <c r="U5" s="11">
        <v>7.1428571999999999E-4</v>
      </c>
      <c r="V5" s="11">
        <v>4.8780487999999995E-4</v>
      </c>
      <c r="W5" s="11">
        <v>0</v>
      </c>
      <c r="X5" s="11"/>
    </row>
    <row r="6" spans="1:24" x14ac:dyDescent="0.75">
      <c r="A6" s="18" t="s">
        <v>11</v>
      </c>
      <c r="B6" s="17">
        <v>5</v>
      </c>
      <c r="C6" s="11">
        <v>0.21162336600000001</v>
      </c>
      <c r="D6" s="11">
        <v>5.1960413879999993E-2</v>
      </c>
      <c r="E6" s="11">
        <v>9.3670756199999997E-2</v>
      </c>
      <c r="F6" s="11">
        <v>0.21859756128000002</v>
      </c>
      <c r="G6" s="11">
        <v>0.44154269424000003</v>
      </c>
      <c r="H6" s="11">
        <v>0.19650558216</v>
      </c>
      <c r="I6" s="11">
        <v>0.10817833528000001</v>
      </c>
      <c r="J6" s="11">
        <v>9.9116754599999995E-2</v>
      </c>
      <c r="K6" s="11">
        <v>0.10911548004000002</v>
      </c>
      <c r="L6" s="11">
        <v>0.14184249371999999</v>
      </c>
      <c r="M6" s="11">
        <v>9.7468953999999997E-2</v>
      </c>
      <c r="N6" s="11">
        <v>6.0657049519999978E-2</v>
      </c>
      <c r="O6" s="11">
        <v>3.7116413760000008E-2</v>
      </c>
      <c r="P6" s="11">
        <v>3.2068110199999993E-2</v>
      </c>
      <c r="Q6" s="11">
        <v>2.4865462960000001E-2</v>
      </c>
      <c r="R6" s="11">
        <v>1.626369632E-2</v>
      </c>
      <c r="S6" s="11">
        <v>1.4440593480000001E-2</v>
      </c>
      <c r="T6" s="11">
        <v>1.2692307600000003E-3</v>
      </c>
      <c r="U6" s="11">
        <v>1.9617224799999998E-3</v>
      </c>
      <c r="V6" s="11">
        <v>0</v>
      </c>
      <c r="W6" s="11">
        <v>0</v>
      </c>
      <c r="X6" s="11"/>
    </row>
    <row r="7" spans="1:24" x14ac:dyDescent="0.75">
      <c r="A7" s="18" t="s">
        <v>12</v>
      </c>
      <c r="B7" s="17">
        <v>6</v>
      </c>
      <c r="C7" s="11">
        <v>0.27791316527999999</v>
      </c>
      <c r="D7" s="11">
        <v>0.11689075636</v>
      </c>
      <c r="E7" s="11">
        <v>9.9110644199999973E-2</v>
      </c>
      <c r="F7" s="11">
        <v>0.12962184872000002</v>
      </c>
      <c r="G7" s="11">
        <v>0.18913865548</v>
      </c>
      <c r="H7" s="11">
        <v>0.28427170876000002</v>
      </c>
      <c r="I7" s="11">
        <v>0.19331232496000003</v>
      </c>
      <c r="J7" s="11">
        <v>0.14684173671999998</v>
      </c>
      <c r="K7" s="11">
        <v>0.11783613436000002</v>
      </c>
      <c r="L7" s="11">
        <v>0.11409663864000001</v>
      </c>
      <c r="M7" s="11">
        <v>0.12388655459999999</v>
      </c>
      <c r="N7" s="11">
        <v>7.6876750600000016E-2</v>
      </c>
      <c r="O7" s="11">
        <v>6.0126050399999992E-2</v>
      </c>
      <c r="P7" s="11">
        <v>3.9201680599999997E-2</v>
      </c>
      <c r="Q7" s="11">
        <v>3.1113445319999995E-2</v>
      </c>
      <c r="R7" s="11">
        <v>1.6260504160000001E-2</v>
      </c>
      <c r="S7" s="11">
        <v>7.72408964E-3</v>
      </c>
      <c r="T7" s="11">
        <v>2.13585432E-3</v>
      </c>
      <c r="U7" s="11">
        <v>1.6666666399999999E-3</v>
      </c>
      <c r="V7" s="11">
        <v>5.8823527999999996E-4</v>
      </c>
      <c r="W7" s="11">
        <v>0</v>
      </c>
      <c r="X7" s="11"/>
    </row>
    <row r="8" spans="1:24" x14ac:dyDescent="0.75">
      <c r="A8" s="18" t="s">
        <v>13</v>
      </c>
      <c r="B8" s="17">
        <v>7</v>
      </c>
      <c r="C8" s="11">
        <v>0.35138032080000003</v>
      </c>
      <c r="D8" s="11">
        <v>0.15009928000000003</v>
      </c>
      <c r="E8" s="11">
        <v>0.15687280528000003</v>
      </c>
      <c r="F8" s="11">
        <v>9.9545029720000025E-2</v>
      </c>
      <c r="G8" s="11">
        <v>9.9560944800000009E-2</v>
      </c>
      <c r="H8" s="11">
        <v>0.19635619548000002</v>
      </c>
      <c r="I8" s="11">
        <v>0.24624807371999999</v>
      </c>
      <c r="J8" s="11">
        <v>0.21056915496000003</v>
      </c>
      <c r="K8" s="11">
        <v>0.15480005055999999</v>
      </c>
      <c r="L8" s="11">
        <v>0.13684552232</v>
      </c>
      <c r="M8" s="11">
        <v>0.11477226215999999</v>
      </c>
      <c r="N8" s="11">
        <v>9.1030188160000011E-2</v>
      </c>
      <c r="O8" s="11">
        <v>8.2703801879999983E-2</v>
      </c>
      <c r="P8" s="11">
        <v>5.335910063999999E-2</v>
      </c>
      <c r="Q8" s="11">
        <v>4.5481621679999994E-2</v>
      </c>
      <c r="R8" s="11">
        <v>1.7148920040000005E-2</v>
      </c>
      <c r="S8" s="11">
        <v>1.5696349600000003E-2</v>
      </c>
      <c r="T8" s="11">
        <v>1.9277503999999999E-3</v>
      </c>
      <c r="U8" s="11">
        <v>7.6923076000000009E-4</v>
      </c>
      <c r="V8" s="11">
        <v>0</v>
      </c>
      <c r="W8" s="11">
        <v>0</v>
      </c>
      <c r="X8" s="11"/>
    </row>
    <row r="9" spans="1:24" x14ac:dyDescent="0.75">
      <c r="A9" s="18" t="s">
        <v>14</v>
      </c>
      <c r="B9" s="17">
        <v>8</v>
      </c>
      <c r="C9" s="11">
        <v>0.2357651362</v>
      </c>
      <c r="D9" s="11">
        <v>0.16799987668000005</v>
      </c>
      <c r="E9" s="11">
        <v>0.19357070823999997</v>
      </c>
      <c r="F9" s="11">
        <v>0.13242943344000002</v>
      </c>
      <c r="G9" s="11">
        <v>9.0045988439999988E-2</v>
      </c>
      <c r="H9" s="11">
        <v>0.14819844952000005</v>
      </c>
      <c r="I9" s="11">
        <v>0.19651311648000003</v>
      </c>
      <c r="J9" s="11">
        <v>0.30831792608000003</v>
      </c>
      <c r="K9" s="11">
        <v>0.20264731288000001</v>
      </c>
      <c r="L9" s="11">
        <v>0.12151990928000003</v>
      </c>
      <c r="M9" s="11">
        <v>0.10966004655999999</v>
      </c>
      <c r="N9" s="11">
        <v>9.0798633440000012E-2</v>
      </c>
      <c r="O9" s="11">
        <v>9.9031080560000012E-2</v>
      </c>
      <c r="P9" s="11">
        <v>6.4242253520000001E-2</v>
      </c>
      <c r="Q9" s="11">
        <v>5.0074499319999993E-2</v>
      </c>
      <c r="R9" s="11">
        <v>2.750026152000001E-2</v>
      </c>
      <c r="S9" s="11">
        <v>1.17685516E-2</v>
      </c>
      <c r="T9" s="11">
        <v>6.2519673999999999E-3</v>
      </c>
      <c r="U9" s="11">
        <v>5.1282051999999997E-4</v>
      </c>
      <c r="V9" s="11">
        <v>0</v>
      </c>
      <c r="W9" s="11">
        <v>0</v>
      </c>
      <c r="X9" s="11"/>
    </row>
    <row r="10" spans="1:24" x14ac:dyDescent="0.75">
      <c r="A10" s="18" t="s">
        <v>15</v>
      </c>
      <c r="B10" s="17">
        <v>9</v>
      </c>
      <c r="C10" s="11">
        <v>0.44607905979999984</v>
      </c>
      <c r="D10" s="11">
        <v>0.21535683768</v>
      </c>
      <c r="E10" s="11">
        <v>0.31432264956</v>
      </c>
      <c r="F10" s="11">
        <v>0.27031837611999998</v>
      </c>
      <c r="G10" s="11">
        <v>0.21204059827999994</v>
      </c>
      <c r="H10" s="11">
        <v>0.21211324780000002</v>
      </c>
      <c r="I10" s="11">
        <v>0.25004914532</v>
      </c>
      <c r="J10" s="11">
        <v>0.38448931624000005</v>
      </c>
      <c r="K10" s="11">
        <v>0.36183333331999995</v>
      </c>
      <c r="L10" s="11">
        <v>0.23188247868</v>
      </c>
      <c r="M10" s="11">
        <v>0.16422008547999997</v>
      </c>
      <c r="N10" s="11">
        <v>0.10840170948000001</v>
      </c>
      <c r="O10" s="11">
        <v>0.13193162387999999</v>
      </c>
      <c r="P10" s="11">
        <v>0.10565384616</v>
      </c>
      <c r="Q10" s="11">
        <v>8.5034188000000024E-2</v>
      </c>
      <c r="R10" s="11">
        <v>2.9448717960000002E-2</v>
      </c>
      <c r="S10" s="11">
        <v>2.5004273440000002E-2</v>
      </c>
      <c r="T10" s="11">
        <v>6.8055555600000008E-3</v>
      </c>
      <c r="U10" s="11">
        <v>0</v>
      </c>
      <c r="V10" s="11">
        <v>0</v>
      </c>
      <c r="W10" s="11">
        <v>0</v>
      </c>
      <c r="X10" s="11"/>
    </row>
    <row r="11" spans="1:24" x14ac:dyDescent="0.75">
      <c r="A11" s="18" t="s">
        <v>16</v>
      </c>
      <c r="B11" s="17">
        <v>10</v>
      </c>
      <c r="C11" s="11">
        <v>0.36880079564000001</v>
      </c>
      <c r="D11" s="11">
        <v>0.15546462064</v>
      </c>
      <c r="E11" s="11">
        <v>0.24637681163999997</v>
      </c>
      <c r="F11" s="11">
        <v>0.24845623755999999</v>
      </c>
      <c r="G11" s="11">
        <v>0.25748508092</v>
      </c>
      <c r="H11" s="11">
        <v>0.19859548176</v>
      </c>
      <c r="I11" s="11">
        <v>0.23260798527999998</v>
      </c>
      <c r="J11" s="11">
        <v>0.21554631991999998</v>
      </c>
      <c r="K11" s="11">
        <v>0.21951335608</v>
      </c>
      <c r="L11" s="11">
        <v>0.22063299232</v>
      </c>
      <c r="M11" s="11">
        <v>0.21655797103999996</v>
      </c>
      <c r="N11" s="11">
        <v>0.1320815572</v>
      </c>
      <c r="O11" s="11">
        <v>0.11761579988000002</v>
      </c>
      <c r="P11" s="11">
        <v>8.1209150359999996E-2</v>
      </c>
      <c r="Q11" s="11">
        <v>9.159420296000001E-2</v>
      </c>
      <c r="R11" s="11">
        <v>2.8783034919999995E-2</v>
      </c>
      <c r="S11" s="11">
        <v>3.7706024439999999E-2</v>
      </c>
      <c r="T11" s="11">
        <v>1.558255188E-2</v>
      </c>
      <c r="U11" s="11">
        <v>0</v>
      </c>
      <c r="V11" s="11">
        <v>1.7391303999999999E-3</v>
      </c>
      <c r="W11" s="11">
        <v>0</v>
      </c>
      <c r="X11" s="11"/>
    </row>
    <row r="12" spans="1:24" x14ac:dyDescent="0.75">
      <c r="A12" s="18" t="s">
        <v>17</v>
      </c>
      <c r="B12" s="17">
        <v>11</v>
      </c>
      <c r="C12" s="11">
        <v>0.45670000004000011</v>
      </c>
      <c r="D12" s="11">
        <v>0.16563333331999999</v>
      </c>
      <c r="E12" s="11">
        <v>0.24265000003999992</v>
      </c>
      <c r="F12" s="11">
        <v>0.21429999995999996</v>
      </c>
      <c r="G12" s="11">
        <v>0.18321666668000003</v>
      </c>
      <c r="H12" s="11">
        <v>0.24440000003999998</v>
      </c>
      <c r="I12" s="11">
        <v>0.22258333336</v>
      </c>
      <c r="J12" s="11">
        <v>0.23168333331999996</v>
      </c>
      <c r="K12" s="11">
        <v>0.18060000000000001</v>
      </c>
      <c r="L12" s="11">
        <v>0.24904999995999996</v>
      </c>
      <c r="M12" s="11">
        <v>0.24526666672</v>
      </c>
      <c r="N12" s="11">
        <v>0.17970000004000003</v>
      </c>
      <c r="O12" s="11">
        <v>0.16549999996000003</v>
      </c>
      <c r="P12" s="11">
        <v>0.10180000004</v>
      </c>
      <c r="Q12" s="11">
        <v>7.8566666680000008E-2</v>
      </c>
      <c r="R12" s="11">
        <v>3.8100000000000002E-2</v>
      </c>
      <c r="S12" s="11">
        <v>3.3300000040000007E-2</v>
      </c>
      <c r="T12" s="11">
        <v>7.7166666799999995E-3</v>
      </c>
      <c r="U12" s="11">
        <v>2E-3</v>
      </c>
      <c r="V12" s="11">
        <v>0</v>
      </c>
      <c r="W12" s="11">
        <v>0</v>
      </c>
      <c r="X12" s="11"/>
    </row>
    <row r="13" spans="1:24" x14ac:dyDescent="0.75">
      <c r="A13" s="18" t="s">
        <v>18</v>
      </c>
      <c r="B13" s="17">
        <v>12</v>
      </c>
      <c r="C13" s="11">
        <v>0.29538027336000006</v>
      </c>
      <c r="D13" s="11">
        <v>0.13831253716</v>
      </c>
      <c r="E13" s="11">
        <v>0.13637849064000002</v>
      </c>
      <c r="F13" s="11">
        <v>0.11803030311999999</v>
      </c>
      <c r="G13" s="11">
        <v>0.12381461672000001</v>
      </c>
      <c r="H13" s="11">
        <v>0.16559714796000002</v>
      </c>
      <c r="I13" s="11">
        <v>0.18603089719999999</v>
      </c>
      <c r="J13" s="11">
        <v>0.19781342839999996</v>
      </c>
      <c r="K13" s="11">
        <v>0.12144979192000001</v>
      </c>
      <c r="L13" s="11">
        <v>0.16992275704000001</v>
      </c>
      <c r="M13" s="11">
        <v>0.20983065944000004</v>
      </c>
      <c r="N13" s="11">
        <v>0.19341057635999997</v>
      </c>
      <c r="O13" s="11">
        <v>0.20730540695999994</v>
      </c>
      <c r="P13" s="11">
        <v>8.8419489040000007E-2</v>
      </c>
      <c r="Q13" s="11">
        <v>5.4875222799999991E-2</v>
      </c>
      <c r="R13" s="11">
        <v>3.3523469960000003E-2</v>
      </c>
      <c r="S13" s="11">
        <v>3.6871657879999999E-2</v>
      </c>
      <c r="T13" s="11">
        <v>7.9292929599999989E-3</v>
      </c>
      <c r="U13" s="11">
        <v>2.9946523999999997E-3</v>
      </c>
      <c r="V13" s="11">
        <v>0</v>
      </c>
      <c r="W13" s="11">
        <v>0</v>
      </c>
      <c r="X13" s="11"/>
    </row>
    <row r="14" spans="1:24" x14ac:dyDescent="0.75">
      <c r="A14" s="18" t="s">
        <v>19</v>
      </c>
      <c r="B14" s="17">
        <v>13</v>
      </c>
      <c r="C14" s="11">
        <v>0.19067460324000002</v>
      </c>
      <c r="D14" s="11">
        <v>8.7956349239999981E-2</v>
      </c>
      <c r="E14" s="11">
        <v>0.13263888899999998</v>
      </c>
      <c r="F14" s="11">
        <v>9.275793655999999E-2</v>
      </c>
      <c r="G14" s="11">
        <v>5.888888895999999E-2</v>
      </c>
      <c r="H14" s="11">
        <v>9.9166666640000012E-2</v>
      </c>
      <c r="I14" s="11">
        <v>0.13408730164000002</v>
      </c>
      <c r="J14" s="11">
        <v>0.1706746032</v>
      </c>
      <c r="K14" s="11">
        <v>0.11863095240000002</v>
      </c>
      <c r="L14" s="11">
        <v>0.11293650796</v>
      </c>
      <c r="M14" s="11">
        <v>0.13476190471999996</v>
      </c>
      <c r="N14" s="11">
        <v>0.14888888891999996</v>
      </c>
      <c r="O14" s="11">
        <v>0.15769841271999996</v>
      </c>
      <c r="P14" s="11">
        <v>0.13073412700000001</v>
      </c>
      <c r="Q14" s="11">
        <v>9.4107142880000008E-2</v>
      </c>
      <c r="R14" s="11">
        <v>2.9027777840000001E-2</v>
      </c>
      <c r="S14" s="11">
        <v>2.4384920680000005E-2</v>
      </c>
      <c r="T14" s="11">
        <v>3.6507936799999997E-3</v>
      </c>
      <c r="U14" s="11">
        <v>1.1111111200000001E-3</v>
      </c>
      <c r="V14" s="11">
        <v>0</v>
      </c>
      <c r="W14" s="11">
        <v>0</v>
      </c>
      <c r="X14" s="11"/>
    </row>
    <row r="15" spans="1:24" x14ac:dyDescent="0.75">
      <c r="A15" s="18" t="s">
        <v>20</v>
      </c>
      <c r="B15" s="17">
        <v>14</v>
      </c>
      <c r="C15" s="11">
        <v>0.17253333332000001</v>
      </c>
      <c r="D15" s="11">
        <v>7.1619047640000003E-2</v>
      </c>
      <c r="E15" s="11">
        <v>0.10756190468000003</v>
      </c>
      <c r="F15" s="11">
        <v>6.5352380920000008E-2</v>
      </c>
      <c r="G15" s="11">
        <v>6.6742857160000002E-2</v>
      </c>
      <c r="H15" s="11">
        <v>7.4704761839999995E-2</v>
      </c>
      <c r="I15" s="11">
        <v>0.11447619052000003</v>
      </c>
      <c r="J15" s="11">
        <v>0.12346666664000004</v>
      </c>
      <c r="K15" s="11">
        <v>0.11179047612000005</v>
      </c>
      <c r="L15" s="11">
        <v>8.2647618960000016E-2</v>
      </c>
      <c r="M15" s="11">
        <v>9.4152380880000011E-2</v>
      </c>
      <c r="N15" s="11">
        <v>8.4190476200000003E-2</v>
      </c>
      <c r="O15" s="11">
        <v>0.14685714280000001</v>
      </c>
      <c r="P15" s="11">
        <v>0.18573333336000006</v>
      </c>
      <c r="Q15" s="11">
        <v>0.11079999996000002</v>
      </c>
      <c r="R15" s="11">
        <v>3.4419047640000006E-2</v>
      </c>
      <c r="S15" s="11">
        <v>2.4419047640000004E-2</v>
      </c>
      <c r="T15" s="11">
        <v>3.5999999999999999E-3</v>
      </c>
      <c r="U15" s="11">
        <v>0</v>
      </c>
      <c r="V15" s="11">
        <v>1.42857144E-3</v>
      </c>
      <c r="W15" s="11">
        <v>0</v>
      </c>
      <c r="X15" s="11"/>
    </row>
    <row r="16" spans="1:24" x14ac:dyDescent="0.75">
      <c r="A16" s="18" t="s">
        <v>21</v>
      </c>
      <c r="B16" s="17">
        <v>15</v>
      </c>
      <c r="C16" s="11">
        <v>0.10050396831999998</v>
      </c>
      <c r="D16" s="11">
        <v>6.0809523840000004E-2</v>
      </c>
      <c r="E16" s="11">
        <v>9.3309523840000019E-2</v>
      </c>
      <c r="F16" s="11">
        <v>5.5432539680000011E-2</v>
      </c>
      <c r="G16" s="11">
        <v>5.1202380960000002E-2</v>
      </c>
      <c r="H16" s="11">
        <v>7.0757936520000009E-2</v>
      </c>
      <c r="I16" s="11">
        <v>9.5484126959999999E-2</v>
      </c>
      <c r="J16" s="11">
        <v>0.11937301587999999</v>
      </c>
      <c r="K16" s="11">
        <v>0.10200000004000001</v>
      </c>
      <c r="L16" s="11">
        <v>0.11065079368</v>
      </c>
      <c r="M16" s="11">
        <v>8.0742063560000008E-2</v>
      </c>
      <c r="N16" s="11">
        <v>5.7444444480000002E-2</v>
      </c>
      <c r="O16" s="11">
        <v>0.13134126991999998</v>
      </c>
      <c r="P16" s="11">
        <v>0.10753571431999999</v>
      </c>
      <c r="Q16" s="11">
        <v>9.4333333320000004E-2</v>
      </c>
      <c r="R16" s="11">
        <v>6.8027777800000008E-2</v>
      </c>
      <c r="S16" s="11">
        <v>2.7503968239999996E-2</v>
      </c>
      <c r="T16" s="11">
        <v>3.4722222400000004E-3</v>
      </c>
      <c r="U16" s="11">
        <v>0</v>
      </c>
      <c r="V16" s="11">
        <v>1.42857144E-3</v>
      </c>
      <c r="W16" s="11">
        <v>0</v>
      </c>
      <c r="X16" s="11"/>
    </row>
    <row r="17" spans="1:24" x14ac:dyDescent="0.75">
      <c r="A17" s="18" t="s">
        <v>22</v>
      </c>
      <c r="B17" s="17">
        <v>16</v>
      </c>
      <c r="C17" s="11">
        <v>0.15514285708</v>
      </c>
      <c r="D17" s="11">
        <v>4.9238095160000002E-2</v>
      </c>
      <c r="E17" s="11">
        <v>0.10457142848000001</v>
      </c>
      <c r="F17" s="11">
        <v>4.599999992E-2</v>
      </c>
      <c r="G17" s="11">
        <v>7.3809523719999992E-2</v>
      </c>
      <c r="H17" s="11">
        <v>7.3523809440000004E-2</v>
      </c>
      <c r="I17" s="11">
        <v>7.5047618920000017E-2</v>
      </c>
      <c r="J17" s="11">
        <v>0.13523809520000002</v>
      </c>
      <c r="K17" s="11">
        <v>8.3428571399999998E-2</v>
      </c>
      <c r="L17" s="11">
        <v>7.4857142840000002E-2</v>
      </c>
      <c r="M17" s="11">
        <v>9.2571428519999999E-2</v>
      </c>
      <c r="N17" s="11">
        <v>7.6380952320000001E-2</v>
      </c>
      <c r="O17" s="11">
        <v>8.7619047639999989E-2</v>
      </c>
      <c r="P17" s="11">
        <v>8.0095237959999996E-2</v>
      </c>
      <c r="Q17" s="11">
        <v>0.14028571419999999</v>
      </c>
      <c r="R17" s="11">
        <v>0.12209523804000001</v>
      </c>
      <c r="S17" s="11">
        <v>5.8476190399999996E-2</v>
      </c>
      <c r="T17" s="11">
        <v>2.3809523759999996E-2</v>
      </c>
      <c r="U17" s="11">
        <v>0</v>
      </c>
      <c r="V17" s="11">
        <v>0</v>
      </c>
      <c r="W17" s="11">
        <v>0</v>
      </c>
      <c r="X17" s="11"/>
    </row>
    <row r="18" spans="1:24" x14ac:dyDescent="0.75">
      <c r="A18" s="13" t="s">
        <v>23</v>
      </c>
      <c r="B18" s="17">
        <v>17</v>
      </c>
      <c r="C18" s="11">
        <v>0.12514285708000006</v>
      </c>
      <c r="D18" s="11">
        <v>6.2142857119999999E-2</v>
      </c>
      <c r="E18" s="11">
        <v>7.2904761880000002E-2</v>
      </c>
      <c r="F18" s="11">
        <v>6.3142857120000007E-2</v>
      </c>
      <c r="G18" s="11">
        <v>7.457142856E-2</v>
      </c>
      <c r="H18" s="11">
        <v>3.7285714240000004E-2</v>
      </c>
      <c r="I18" s="11">
        <v>6.885714275999999E-2</v>
      </c>
      <c r="J18" s="11">
        <v>6.4428571399999995E-2</v>
      </c>
      <c r="K18" s="11">
        <v>7.2666666640000002E-2</v>
      </c>
      <c r="L18" s="11">
        <v>0.11680952372000002</v>
      </c>
      <c r="M18" s="11">
        <v>8.2904761839999994E-2</v>
      </c>
      <c r="N18" s="11">
        <v>8.3571428520000005E-2</v>
      </c>
      <c r="O18" s="11">
        <v>8.7761904719999992E-2</v>
      </c>
      <c r="P18" s="11">
        <v>6.3333333279999987E-2</v>
      </c>
      <c r="Q18" s="11">
        <v>6.0238095200000001E-2</v>
      </c>
      <c r="R18" s="11">
        <v>5.5095238000000005E-2</v>
      </c>
      <c r="S18" s="11">
        <v>9.8047618999999989E-2</v>
      </c>
      <c r="T18" s="11">
        <v>2.8571428399999997E-3</v>
      </c>
      <c r="U18" s="11">
        <v>0</v>
      </c>
      <c r="V18" s="11">
        <v>0</v>
      </c>
      <c r="W18" s="11">
        <v>0</v>
      </c>
      <c r="X18" s="11"/>
    </row>
    <row r="19" spans="1:24" x14ac:dyDescent="0.75">
      <c r="A19" s="13" t="s">
        <v>24</v>
      </c>
      <c r="B19" s="17">
        <v>18</v>
      </c>
      <c r="C19" s="11">
        <v>0.17</v>
      </c>
      <c r="D19" s="11">
        <v>0.01</v>
      </c>
      <c r="E19" s="11">
        <v>0.11</v>
      </c>
      <c r="F19" s="11">
        <v>7.0000000000000007E-2</v>
      </c>
      <c r="G19" s="11">
        <v>0.04</v>
      </c>
      <c r="H19" s="11">
        <v>0.06</v>
      </c>
      <c r="I19" s="11">
        <v>0.04</v>
      </c>
      <c r="J19" s="11">
        <v>0.17</v>
      </c>
      <c r="K19" s="11">
        <v>0.09</v>
      </c>
      <c r="L19" s="11">
        <v>0.18</v>
      </c>
      <c r="M19" s="11">
        <v>0.09</v>
      </c>
      <c r="N19" s="11">
        <v>0.08</v>
      </c>
      <c r="O19" s="11">
        <v>0.04</v>
      </c>
      <c r="P19" s="11">
        <v>0.04</v>
      </c>
      <c r="Q19" s="11">
        <v>0.03</v>
      </c>
      <c r="R19" s="11">
        <v>0.12</v>
      </c>
      <c r="S19" s="11">
        <v>0.01</v>
      </c>
      <c r="T19" s="11">
        <v>0.02</v>
      </c>
      <c r="U19" s="11">
        <v>0</v>
      </c>
      <c r="V19" s="11">
        <v>0</v>
      </c>
      <c r="W19" s="11">
        <v>0</v>
      </c>
      <c r="X19" s="11"/>
    </row>
    <row r="20" spans="1:24" x14ac:dyDescent="0.75">
      <c r="A20" s="13" t="s">
        <v>25</v>
      </c>
      <c r="B20" s="17">
        <v>19</v>
      </c>
      <c r="C20" s="11">
        <v>0.02</v>
      </c>
      <c r="D20" s="11">
        <v>0</v>
      </c>
      <c r="E20" s="11">
        <v>0.08</v>
      </c>
      <c r="F20" s="11">
        <v>0.02</v>
      </c>
      <c r="G20" s="11">
        <v>0.04</v>
      </c>
      <c r="H20" s="11">
        <v>0.04</v>
      </c>
      <c r="I20" s="11">
        <v>0.02</v>
      </c>
      <c r="J20" s="11">
        <v>0.02</v>
      </c>
      <c r="K20" s="11">
        <v>0</v>
      </c>
      <c r="L20" s="11">
        <v>0</v>
      </c>
      <c r="M20" s="11">
        <v>0.02</v>
      </c>
      <c r="N20" s="11">
        <v>0.04</v>
      </c>
      <c r="O20" s="11">
        <v>0.02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/>
    </row>
    <row r="21" spans="1:24" x14ac:dyDescent="0.75">
      <c r="A21" s="13" t="s">
        <v>26</v>
      </c>
      <c r="B21" s="17">
        <v>20</v>
      </c>
      <c r="C21" s="11">
        <v>0.04</v>
      </c>
      <c r="D21" s="11">
        <v>0</v>
      </c>
      <c r="E21" s="11">
        <v>0</v>
      </c>
      <c r="F21" s="11">
        <v>0.02</v>
      </c>
      <c r="G21" s="11">
        <v>0</v>
      </c>
      <c r="H21" s="11">
        <v>0.02</v>
      </c>
      <c r="I21" s="11">
        <v>0</v>
      </c>
      <c r="J21" s="11">
        <v>0</v>
      </c>
      <c r="K21" s="11">
        <v>0</v>
      </c>
      <c r="L21" s="11">
        <v>0.04</v>
      </c>
      <c r="M21" s="11">
        <v>0</v>
      </c>
      <c r="N21" s="11">
        <v>0</v>
      </c>
      <c r="O21" s="11">
        <v>0</v>
      </c>
      <c r="P21" s="11">
        <v>0.02</v>
      </c>
      <c r="Q21" s="11">
        <v>0.02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/>
    </row>
    <row r="22" spans="1:24" x14ac:dyDescent="0.75">
      <c r="A22" s="13" t="s">
        <v>27</v>
      </c>
      <c r="B22" s="17">
        <v>21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0.1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/>
    </row>
    <row r="23" spans="1:24" x14ac:dyDescent="0.75">
      <c r="A23" s="13"/>
      <c r="B23" s="18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1"/>
    </row>
    <row r="24" spans="1:24" x14ac:dyDescent="0.75">
      <c r="A24" s="13"/>
      <c r="B24" s="18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2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1:24" x14ac:dyDescent="0.75">
      <c r="A25" t="s">
        <v>196</v>
      </c>
      <c r="B25" s="18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12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spans="1:24" x14ac:dyDescent="0.75">
      <c r="A26" s="12"/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 spans="1:24" x14ac:dyDescent="0.75">
      <c r="A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</row>
  </sheetData>
  <conditionalFormatting sqref="C2:W22">
    <cfRule type="colorScale" priority="1">
      <colorScale>
        <cfvo type="min"/>
        <cfvo type="max"/>
        <color rgb="FFCCFFFF"/>
        <color rgb="FF002060"/>
      </colorScale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10A30-8495-40D9-A0C0-CFF30EBCC921}">
  <dimension ref="A1:M35"/>
  <sheetViews>
    <sheetView zoomScale="70" zoomScaleNormal="70" workbookViewId="0">
      <selection activeCell="C26" sqref="C26"/>
    </sheetView>
  </sheetViews>
  <sheetFormatPr defaultRowHeight="14.75" x14ac:dyDescent="0.75"/>
  <cols>
    <col min="1" max="1" width="18.1328125" customWidth="1"/>
    <col min="2" max="2" width="17.54296875" customWidth="1"/>
    <col min="3" max="3" width="20" customWidth="1"/>
    <col min="4" max="13" width="15.58984375" customWidth="1"/>
  </cols>
  <sheetData>
    <row r="1" spans="1:13" ht="40.5" x14ac:dyDescent="0.75">
      <c r="A1" s="7" t="s">
        <v>0</v>
      </c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</row>
    <row r="2" spans="1:13" x14ac:dyDescent="0.7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2"/>
      <c r="L2" s="2"/>
      <c r="M2" s="2"/>
    </row>
    <row r="3" spans="1:13" x14ac:dyDescent="0.75">
      <c r="A3" s="3" t="s">
        <v>2</v>
      </c>
      <c r="B3" s="3" t="s">
        <v>3</v>
      </c>
      <c r="C3" s="3" t="s">
        <v>4</v>
      </c>
      <c r="D3" s="4">
        <v>2012</v>
      </c>
      <c r="E3" s="4">
        <v>2013</v>
      </c>
      <c r="F3" s="4">
        <v>2014</v>
      </c>
      <c r="G3" s="4">
        <v>2015</v>
      </c>
      <c r="H3" s="4">
        <v>2016</v>
      </c>
      <c r="I3" s="4">
        <v>2017</v>
      </c>
      <c r="J3" s="4">
        <v>2018</v>
      </c>
      <c r="K3" s="4">
        <v>2019</v>
      </c>
      <c r="L3" s="4">
        <v>2020</v>
      </c>
      <c r="M3" s="4">
        <v>2021</v>
      </c>
    </row>
    <row r="4" spans="1:13" x14ac:dyDescent="0.75">
      <c r="A4" s="259" t="s">
        <v>5</v>
      </c>
      <c r="B4" s="260" t="s">
        <v>5</v>
      </c>
      <c r="C4" s="5" t="s">
        <v>6</v>
      </c>
      <c r="D4" s="6">
        <v>64456695</v>
      </c>
      <c r="E4" s="6">
        <v>64785909</v>
      </c>
      <c r="F4" s="6">
        <v>65124716</v>
      </c>
      <c r="G4" s="6">
        <v>65729098</v>
      </c>
      <c r="H4" s="6">
        <v>65931550</v>
      </c>
      <c r="I4" s="6">
        <v>66188503</v>
      </c>
      <c r="J4" s="6">
        <v>66413979</v>
      </c>
      <c r="K4" s="6">
        <v>66558935</v>
      </c>
      <c r="L4" s="6">
        <v>66186727</v>
      </c>
      <c r="M4" s="6">
        <v>66171439</v>
      </c>
    </row>
    <row r="5" spans="1:13" x14ac:dyDescent="0.75">
      <c r="A5" s="259"/>
      <c r="B5" s="260"/>
      <c r="C5" s="5" t="s">
        <v>32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</row>
    <row r="6" spans="1:13" x14ac:dyDescent="0.75">
      <c r="A6" s="259" t="s">
        <v>5</v>
      </c>
      <c r="B6" s="260" t="s">
        <v>5</v>
      </c>
      <c r="C6" s="5" t="s">
        <v>7</v>
      </c>
      <c r="D6" s="8">
        <v>5.9198350148111069E-2</v>
      </c>
      <c r="E6" s="8">
        <v>5.8318839054955607E-2</v>
      </c>
      <c r="F6" s="8">
        <v>5.7364349965073169E-2</v>
      </c>
      <c r="G6" s="8">
        <v>5.5941008044869261E-2</v>
      </c>
      <c r="H6" s="8">
        <v>5.4071533279590724E-2</v>
      </c>
      <c r="I6" s="8">
        <v>5.1785096272686515E-2</v>
      </c>
      <c r="J6" s="8">
        <v>4.9900639141045894E-2</v>
      </c>
      <c r="K6" s="8">
        <v>4.7863431108084886E-2</v>
      </c>
      <c r="L6" s="8">
        <v>4.6406117045189439E-2</v>
      </c>
      <c r="M6" s="8">
        <v>4.4318682566356161E-2</v>
      </c>
    </row>
    <row r="7" spans="1:13" x14ac:dyDescent="0.75">
      <c r="A7" s="259" t="s">
        <v>5</v>
      </c>
      <c r="B7" s="260" t="s">
        <v>5</v>
      </c>
      <c r="C7" s="5" t="s">
        <v>8</v>
      </c>
      <c r="D7" s="8">
        <v>6.18022224068423E-2</v>
      </c>
      <c r="E7" s="8">
        <v>6.1361537738090548E-2</v>
      </c>
      <c r="F7" s="8">
        <v>6.0497016217314487E-2</v>
      </c>
      <c r="G7" s="8">
        <v>5.9243943983530702E-2</v>
      </c>
      <c r="H7" s="8">
        <v>5.8925400661746917E-2</v>
      </c>
      <c r="I7" s="8">
        <v>5.8707733577234703E-2</v>
      </c>
      <c r="J7" s="8">
        <v>5.8006282081066098E-2</v>
      </c>
      <c r="K7" s="8">
        <v>5.7211597511288306E-2</v>
      </c>
      <c r="L7" s="8">
        <v>5.6566537880019356E-2</v>
      </c>
      <c r="M7" s="8">
        <v>5.4823350599946905E-2</v>
      </c>
    </row>
    <row r="8" spans="1:13" x14ac:dyDescent="0.75">
      <c r="A8" s="259" t="s">
        <v>5</v>
      </c>
      <c r="B8" s="260" t="s">
        <v>5</v>
      </c>
      <c r="C8" s="5" t="s">
        <v>9</v>
      </c>
      <c r="D8" s="8">
        <v>6.4544451123347238E-2</v>
      </c>
      <c r="E8" s="8">
        <v>6.2527269625868798E-2</v>
      </c>
      <c r="F8" s="8">
        <v>6.1783163860553339E-2</v>
      </c>
      <c r="G8" s="8">
        <v>6.0648846877527515E-2</v>
      </c>
      <c r="H8" s="8">
        <v>6.0415203343467581E-2</v>
      </c>
      <c r="I8" s="8">
        <v>6.0305276884718179E-2</v>
      </c>
      <c r="J8" s="8">
        <v>6.0030569769054194E-2</v>
      </c>
      <c r="K8" s="8">
        <v>5.939844139633544E-2</v>
      </c>
      <c r="L8" s="8">
        <v>5.9020564651882546E-2</v>
      </c>
      <c r="M8" s="8">
        <v>5.8872892276076998E-2</v>
      </c>
    </row>
    <row r="9" spans="1:13" x14ac:dyDescent="0.75">
      <c r="A9" s="259" t="s">
        <v>5</v>
      </c>
      <c r="B9" s="260" t="s">
        <v>5</v>
      </c>
      <c r="C9" s="5" t="s">
        <v>10</v>
      </c>
      <c r="D9" s="8">
        <v>7.5194081856043038E-2</v>
      </c>
      <c r="E9" s="8">
        <v>7.3820944613125675E-2</v>
      </c>
      <c r="F9" s="8">
        <v>7.1702838596639715E-2</v>
      </c>
      <c r="G9" s="8">
        <v>6.8878809199542035E-2</v>
      </c>
      <c r="H9" s="8">
        <v>6.5712257636897656E-2</v>
      </c>
      <c r="I9" s="8">
        <v>6.278295794059581E-2</v>
      </c>
      <c r="J9" s="8">
        <v>6.098735629136149E-2</v>
      </c>
      <c r="K9" s="8">
        <v>6.0475081219373478E-2</v>
      </c>
      <c r="L9" s="8">
        <v>6.02466412941072E-2</v>
      </c>
      <c r="M9" s="8">
        <v>6.0195396385440553E-2</v>
      </c>
    </row>
    <row r="10" spans="1:13" x14ac:dyDescent="0.75">
      <c r="A10" s="259" t="s">
        <v>5</v>
      </c>
      <c r="B10" s="260" t="s">
        <v>5</v>
      </c>
      <c r="C10" s="5" t="s">
        <v>11</v>
      </c>
      <c r="D10" s="8">
        <v>7.2529905543559134E-2</v>
      </c>
      <c r="E10" s="8">
        <v>7.2983355068769656E-2</v>
      </c>
      <c r="F10" s="8">
        <v>7.3048072869907027E-2</v>
      </c>
      <c r="G10" s="8">
        <v>7.2755722282998619E-2</v>
      </c>
      <c r="H10" s="8">
        <v>7.2924616515158525E-2</v>
      </c>
      <c r="I10" s="8">
        <v>7.2587470364755033E-2</v>
      </c>
      <c r="J10" s="8">
        <v>7.1485989417980816E-2</v>
      </c>
      <c r="K10" s="8">
        <v>6.9672328741437944E-2</v>
      </c>
      <c r="L10" s="8">
        <v>6.7961692681978367E-2</v>
      </c>
      <c r="M10" s="8">
        <v>6.5085315735690735E-2</v>
      </c>
    </row>
    <row r="11" spans="1:13" x14ac:dyDescent="0.75">
      <c r="A11" s="259" t="s">
        <v>5</v>
      </c>
      <c r="B11" s="260" t="s">
        <v>5</v>
      </c>
      <c r="C11" s="5" t="s">
        <v>12</v>
      </c>
      <c r="D11" s="8">
        <v>7.3199859223312638E-2</v>
      </c>
      <c r="E11" s="8">
        <v>7.1232357023808993E-2</v>
      </c>
      <c r="F11" s="8">
        <v>7.0001119083574967E-2</v>
      </c>
      <c r="G11" s="8">
        <v>6.9202760092645726E-2</v>
      </c>
      <c r="H11" s="8">
        <v>6.9554242240626826E-2</v>
      </c>
      <c r="I11" s="8">
        <v>7.0392617884105946E-2</v>
      </c>
      <c r="J11" s="8">
        <v>7.1003681318356188E-2</v>
      </c>
      <c r="K11" s="8">
        <v>7.1316796159674123E-2</v>
      </c>
      <c r="L11" s="8">
        <v>7.2101163122932493E-2</v>
      </c>
      <c r="M11" s="8">
        <v>7.2469936765316531E-2</v>
      </c>
    </row>
    <row r="12" spans="1:13" x14ac:dyDescent="0.75">
      <c r="A12" s="259" t="s">
        <v>5</v>
      </c>
      <c r="B12" s="260" t="s">
        <v>5</v>
      </c>
      <c r="C12" s="5" t="s">
        <v>13</v>
      </c>
      <c r="D12" s="8">
        <v>8.0176046879226429E-2</v>
      </c>
      <c r="E12" s="8">
        <v>7.9131188851575732E-2</v>
      </c>
      <c r="F12" s="8">
        <v>7.7258548044954245E-2</v>
      </c>
      <c r="G12" s="8">
        <v>7.5078422649280843E-2</v>
      </c>
      <c r="H12" s="8">
        <v>7.3189300115043557E-2</v>
      </c>
      <c r="I12" s="8">
        <v>7.0817359322962778E-2</v>
      </c>
      <c r="J12" s="8">
        <v>6.9088241196932354E-2</v>
      </c>
      <c r="K12" s="8">
        <v>6.809529028672108E-2</v>
      </c>
      <c r="L12" s="8">
        <v>6.8301957279138459E-2</v>
      </c>
      <c r="M12" s="8">
        <v>6.8858771531324872E-2</v>
      </c>
    </row>
    <row r="13" spans="1:13" x14ac:dyDescent="0.75">
      <c r="A13" s="259" t="s">
        <v>5</v>
      </c>
      <c r="B13" s="260" t="s">
        <v>5</v>
      </c>
      <c r="C13" s="5" t="s">
        <v>14</v>
      </c>
      <c r="D13" s="8">
        <v>8.1914469862285053E-2</v>
      </c>
      <c r="E13" s="8">
        <v>8.0911205552429616E-2</v>
      </c>
      <c r="F13" s="8">
        <v>8.0162330381601976E-2</v>
      </c>
      <c r="G13" s="8">
        <v>7.9370494328098035E-2</v>
      </c>
      <c r="H13" s="8">
        <v>7.845201576483489E-2</v>
      </c>
      <c r="I13" s="8">
        <v>7.7313260884598042E-2</v>
      </c>
      <c r="J13" s="8">
        <v>7.6475902761374975E-2</v>
      </c>
      <c r="K13" s="8">
        <v>7.4894677927163353E-2</v>
      </c>
      <c r="L13" s="8">
        <v>7.3850426234250865E-2</v>
      </c>
      <c r="M13" s="8">
        <v>7.2173676017533786E-2</v>
      </c>
    </row>
    <row r="14" spans="1:13" x14ac:dyDescent="0.75">
      <c r="A14" s="259" t="s">
        <v>5</v>
      </c>
      <c r="B14" s="260" t="s">
        <v>5</v>
      </c>
      <c r="C14" s="5" t="s">
        <v>15</v>
      </c>
      <c r="D14" s="8">
        <v>8.3701747351458217E-2</v>
      </c>
      <c r="E14" s="8">
        <v>8.1987118526036268E-2</v>
      </c>
      <c r="F14" s="8">
        <v>8.1424416499566776E-2</v>
      </c>
      <c r="G14" s="8">
        <v>8.0032773308405969E-2</v>
      </c>
      <c r="H14" s="8">
        <v>7.9093120061639682E-2</v>
      </c>
      <c r="I14" s="8">
        <v>7.8546511317834161E-2</v>
      </c>
      <c r="J14" s="8">
        <v>7.7787569391076533E-2</v>
      </c>
      <c r="K14" s="8">
        <v>7.7297375626578166E-2</v>
      </c>
      <c r="L14" s="8">
        <v>7.7655494280597981E-2</v>
      </c>
      <c r="M14" s="8">
        <v>7.6956011187847978E-2</v>
      </c>
    </row>
    <row r="15" spans="1:13" x14ac:dyDescent="0.75">
      <c r="A15" s="259" t="s">
        <v>5</v>
      </c>
      <c r="B15" s="260" t="s">
        <v>5</v>
      </c>
      <c r="C15" s="5" t="s">
        <v>16</v>
      </c>
      <c r="D15" s="8">
        <v>7.9259121182058745E-2</v>
      </c>
      <c r="E15" s="8">
        <v>8.0219465624847525E-2</v>
      </c>
      <c r="F15" s="8">
        <v>7.9819818331338291E-2</v>
      </c>
      <c r="G15" s="8">
        <v>7.9299718976822101E-2</v>
      </c>
      <c r="H15" s="8">
        <v>7.9809029212873042E-2</v>
      </c>
      <c r="I15" s="8">
        <v>7.9690441102739554E-2</v>
      </c>
      <c r="J15" s="8">
        <v>7.8417376558630833E-2</v>
      </c>
      <c r="K15" s="8">
        <v>7.809445869288624E-2</v>
      </c>
      <c r="L15" s="8">
        <v>7.7871912294439335E-2</v>
      </c>
      <c r="M15" s="8">
        <v>7.7118150626889037E-2</v>
      </c>
    </row>
    <row r="16" spans="1:13" x14ac:dyDescent="0.75">
      <c r="A16" s="259" t="s">
        <v>5</v>
      </c>
      <c r="B16" s="260" t="s">
        <v>5</v>
      </c>
      <c r="C16" s="5" t="s">
        <v>17</v>
      </c>
      <c r="D16" s="8">
        <v>6.8520174669210079E-2</v>
      </c>
      <c r="E16" s="8">
        <v>7.0145222474226609E-2</v>
      </c>
      <c r="F16" s="8">
        <v>7.1949304162800501E-2</v>
      </c>
      <c r="G16" s="8">
        <v>7.2921082836097953E-2</v>
      </c>
      <c r="H16" s="8">
        <v>7.4112848856124264E-2</v>
      </c>
      <c r="I16" s="8">
        <v>7.4950403395586687E-2</v>
      </c>
      <c r="J16" s="8">
        <v>7.6191655374239817E-2</v>
      </c>
      <c r="K16" s="8">
        <v>7.6029747170684142E-2</v>
      </c>
      <c r="L16" s="8">
        <v>7.6640033884739459E-2</v>
      </c>
      <c r="M16" s="8">
        <v>7.7278431257932892E-2</v>
      </c>
    </row>
    <row r="17" spans="1:13" x14ac:dyDescent="0.75">
      <c r="A17" s="259" t="s">
        <v>5</v>
      </c>
      <c r="B17" s="260" t="s">
        <v>5</v>
      </c>
      <c r="C17" s="5" t="s">
        <v>18</v>
      </c>
      <c r="D17" s="8">
        <v>5.5825496482560889E-2</v>
      </c>
      <c r="E17" s="8">
        <v>5.5022551277315562E-2</v>
      </c>
      <c r="F17" s="8">
        <v>5.7120847943505811E-2</v>
      </c>
      <c r="G17" s="8">
        <v>5.9800911918797363E-2</v>
      </c>
      <c r="H17" s="8">
        <v>6.2100526985942241E-2</v>
      </c>
      <c r="I17" s="8">
        <v>6.4048253214006062E-2</v>
      </c>
      <c r="J17" s="8">
        <v>6.5965464891058548E-2</v>
      </c>
      <c r="K17" s="8">
        <v>6.7853219105744406E-2</v>
      </c>
      <c r="L17" s="8">
        <v>6.9797090888026533E-2</v>
      </c>
      <c r="M17" s="8">
        <v>7.1061957712601653E-2</v>
      </c>
    </row>
    <row r="18" spans="1:13" x14ac:dyDescent="0.75">
      <c r="A18" s="259" t="s">
        <v>5</v>
      </c>
      <c r="B18" s="260" t="s">
        <v>5</v>
      </c>
      <c r="C18" s="5" t="s">
        <v>19</v>
      </c>
      <c r="D18" s="8">
        <v>4.2133947451075487E-2</v>
      </c>
      <c r="E18" s="8">
        <v>4.4527475874422011E-2</v>
      </c>
      <c r="F18" s="8">
        <v>4.5869605020619209E-2</v>
      </c>
      <c r="G18" s="8">
        <v>4.6512079018641031E-2</v>
      </c>
      <c r="H18" s="8">
        <v>4.7702913096992261E-2</v>
      </c>
      <c r="I18" s="8">
        <v>4.9249535074089829E-2</v>
      </c>
      <c r="J18" s="8">
        <v>5.1043696689216586E-2</v>
      </c>
      <c r="K18" s="8">
        <v>5.3160390862624231E-2</v>
      </c>
      <c r="L18" s="8">
        <v>5.6475099607206744E-2</v>
      </c>
      <c r="M18" s="8">
        <v>5.8730111642275151E-2</v>
      </c>
    </row>
    <row r="19" spans="1:13" x14ac:dyDescent="0.75">
      <c r="A19" s="259" t="s">
        <v>5</v>
      </c>
      <c r="B19" s="260" t="s">
        <v>5</v>
      </c>
      <c r="C19" s="5" t="s">
        <v>20</v>
      </c>
      <c r="D19" s="8">
        <v>2.8316779195706514E-2</v>
      </c>
      <c r="E19" s="8">
        <v>3.0764220657921153E-2</v>
      </c>
      <c r="F19" s="8">
        <v>3.2948427752068812E-2</v>
      </c>
      <c r="G19" s="8">
        <v>3.4961730343538264E-2</v>
      </c>
      <c r="H19" s="8">
        <v>3.6916605176125848E-2</v>
      </c>
      <c r="I19" s="8">
        <v>3.8841458614043589E-2</v>
      </c>
      <c r="J19" s="8">
        <v>4.0329672161338204E-2</v>
      </c>
      <c r="K19" s="8">
        <v>4.1694702597029232E-2</v>
      </c>
      <c r="L19" s="8">
        <v>4.293898684550454E-2</v>
      </c>
      <c r="M19" s="8">
        <v>4.411651075020448E-2</v>
      </c>
    </row>
    <row r="20" spans="1:13" x14ac:dyDescent="0.75">
      <c r="A20" s="259" t="s">
        <v>5</v>
      </c>
      <c r="B20" s="260" t="s">
        <v>5</v>
      </c>
      <c r="C20" s="5" t="s">
        <v>21</v>
      </c>
      <c r="D20" s="8">
        <v>2.2892237959144506E-2</v>
      </c>
      <c r="E20" s="8">
        <v>2.2840722972645177E-2</v>
      </c>
      <c r="F20" s="8">
        <v>2.304549013311628E-2</v>
      </c>
      <c r="G20" s="8">
        <v>2.3460827044971773E-2</v>
      </c>
      <c r="H20" s="8">
        <v>2.4107851248757233E-2</v>
      </c>
      <c r="I20" s="8">
        <v>2.5244218017742445E-2</v>
      </c>
      <c r="J20" s="8">
        <v>2.6799403179863686E-2</v>
      </c>
      <c r="K20" s="8">
        <v>2.8840785989138799E-2</v>
      </c>
      <c r="L20" s="8">
        <v>3.1110557861548285E-2</v>
      </c>
      <c r="M20" s="8">
        <v>3.2903803104538804E-2</v>
      </c>
    </row>
    <row r="21" spans="1:13" x14ac:dyDescent="0.75">
      <c r="A21" s="259" t="s">
        <v>5</v>
      </c>
      <c r="B21" s="260" t="s">
        <v>5</v>
      </c>
      <c r="C21" s="5" t="s">
        <v>22</v>
      </c>
      <c r="D21" s="8">
        <v>1.6548924824643894E-2</v>
      </c>
      <c r="E21" s="8">
        <v>1.7568172115945767E-2</v>
      </c>
      <c r="F21" s="8">
        <v>1.8007264707304061E-2</v>
      </c>
      <c r="G21" s="8">
        <v>1.8037262583460372E-2</v>
      </c>
      <c r="H21" s="8">
        <v>1.8417525448741916E-2</v>
      </c>
      <c r="I21" s="8">
        <v>1.8602490526187003E-2</v>
      </c>
      <c r="J21" s="8">
        <v>1.8708817310885709E-2</v>
      </c>
      <c r="K21" s="8">
        <v>1.8962247517932792E-2</v>
      </c>
      <c r="L21" s="8">
        <v>1.9630386013800016E-2</v>
      </c>
      <c r="M21" s="8">
        <v>2.020382237720416E-2</v>
      </c>
    </row>
    <row r="22" spans="1:13" x14ac:dyDescent="0.75">
      <c r="A22" s="259" t="s">
        <v>5</v>
      </c>
      <c r="B22" s="260" t="s">
        <v>5</v>
      </c>
      <c r="C22" s="5" t="s">
        <v>23</v>
      </c>
      <c r="D22" s="8">
        <v>1.0069256576062424E-2</v>
      </c>
      <c r="E22" s="8">
        <v>1.1014586520658374E-2</v>
      </c>
      <c r="F22" s="8">
        <v>1.1416341531531593E-2</v>
      </c>
      <c r="G22" s="8">
        <v>1.1800998699236676E-2</v>
      </c>
      <c r="H22" s="8">
        <v>1.2204627374906248E-2</v>
      </c>
      <c r="I22" s="8">
        <v>1.2557301681230046E-2</v>
      </c>
      <c r="J22" s="8">
        <v>1.3033521150720392E-2</v>
      </c>
      <c r="K22" s="8">
        <v>1.3441290789884184E-2</v>
      </c>
      <c r="L22" s="8">
        <v>1.3681368471355291E-2</v>
      </c>
      <c r="M22" s="8">
        <v>1.3995569901389027E-2</v>
      </c>
    </row>
    <row r="23" spans="1:13" x14ac:dyDescent="0.75">
      <c r="A23" s="259" t="s">
        <v>5</v>
      </c>
      <c r="B23" s="260" t="s">
        <v>5</v>
      </c>
      <c r="C23" s="5" t="s">
        <v>24</v>
      </c>
      <c r="D23" s="8">
        <v>4.4312231646379012E-3</v>
      </c>
      <c r="E23" s="8">
        <v>5.2894835511222045E-3</v>
      </c>
      <c r="F23" s="8">
        <v>5.6459363293039156E-3</v>
      </c>
      <c r="G23" s="8">
        <v>5.9247427980831258E-3</v>
      </c>
      <c r="H23" s="8">
        <v>6.2316296219336572E-3</v>
      </c>
      <c r="I23" s="8">
        <v>6.5946196124121439E-3</v>
      </c>
      <c r="J23" s="8">
        <v>6.9701289844416644E-3</v>
      </c>
      <c r="K23" s="8">
        <v>7.2436255177460397E-3</v>
      </c>
      <c r="L23" s="8">
        <v>7.6404896105528829E-3</v>
      </c>
      <c r="M23" s="8">
        <v>7.9159680961449243E-3</v>
      </c>
    </row>
    <row r="24" spans="1:13" x14ac:dyDescent="0.75">
      <c r="A24" s="259" t="s">
        <v>5</v>
      </c>
      <c r="B24" s="260" t="s">
        <v>5</v>
      </c>
      <c r="C24" s="5" t="s">
        <v>25</v>
      </c>
      <c r="D24" s="8">
        <v>1.5714891990661326E-3</v>
      </c>
      <c r="E24" s="8">
        <v>1.8788036145329071E-3</v>
      </c>
      <c r="F24" s="8">
        <v>1.9730450724729457E-3</v>
      </c>
      <c r="G24" s="8">
        <v>2.1012307212857234E-3</v>
      </c>
      <c r="H24" s="8">
        <v>2.2247163914696378E-3</v>
      </c>
      <c r="I24" s="8">
        <v>2.4435663698270981E-3</v>
      </c>
      <c r="J24" s="8">
        <v>2.6744068443783501E-3</v>
      </c>
      <c r="K24" s="8">
        <v>2.870178136113506E-3</v>
      </c>
      <c r="L24" s="8">
        <v>3.0735316463072725E-3</v>
      </c>
      <c r="M24" s="8">
        <v>3.2445115784772338E-3</v>
      </c>
    </row>
    <row r="25" spans="1:13" x14ac:dyDescent="0.75">
      <c r="A25" s="259" t="s">
        <v>5</v>
      </c>
      <c r="B25" s="260" t="s">
        <v>5</v>
      </c>
      <c r="C25" s="5" t="s">
        <v>26</v>
      </c>
      <c r="D25" s="8">
        <v>5.2456924761655867E-4</v>
      </c>
      <c r="E25" s="8">
        <v>6.0794084096280879E-4</v>
      </c>
      <c r="F25" s="8">
        <v>6.3161887723241661E-4</v>
      </c>
      <c r="G25" s="8">
        <v>6.6285711086435414E-4</v>
      </c>
      <c r="H25" s="8">
        <v>6.8411860482576244E-4</v>
      </c>
      <c r="I25" s="8">
        <v>7.2275391996703714E-4</v>
      </c>
      <c r="J25" s="8">
        <v>7.7647809657662586E-4</v>
      </c>
      <c r="K25" s="8">
        <v>8.1303885045636622E-4</v>
      </c>
      <c r="L25" s="8">
        <v>8.6879957064503281E-4</v>
      </c>
      <c r="M25" s="8">
        <v>9.2745451704624412E-4</v>
      </c>
    </row>
    <row r="26" spans="1:13" x14ac:dyDescent="0.75">
      <c r="A26" s="259" t="s">
        <v>5</v>
      </c>
      <c r="B26" s="260" t="s">
        <v>5</v>
      </c>
      <c r="C26" s="5" t="s">
        <v>27</v>
      </c>
      <c r="D26" s="8">
        <v>2.7744208728046018E-4</v>
      </c>
      <c r="E26" s="8">
        <v>3.234190941119619E-4</v>
      </c>
      <c r="F26" s="8">
        <v>3.592952328575222E-4</v>
      </c>
      <c r="G26" s="8">
        <v>3.9810374394609827E-4</v>
      </c>
      <c r="H26" s="8">
        <v>1.8056605676644946E-4</v>
      </c>
      <c r="I26" s="8">
        <v>2.3194360506990165E-4</v>
      </c>
      <c r="J26" s="8">
        <v>2.7468614702335481E-4</v>
      </c>
      <c r="K26" s="8">
        <v>2.8499554567692527E-4</v>
      </c>
      <c r="L26" s="8">
        <v>3.4393602814050618E-4</v>
      </c>
      <c r="M26" s="8">
        <v>3.9498914327675417E-4</v>
      </c>
    </row>
    <row r="27" spans="1:13" x14ac:dyDescent="0.75">
      <c r="A27" s="259" t="s">
        <v>5</v>
      </c>
      <c r="B27" s="260" t="s">
        <v>5</v>
      </c>
      <c r="C27" s="9" t="s">
        <v>28</v>
      </c>
      <c r="D27" s="10">
        <v>1.9237722318837476E-5</v>
      </c>
      <c r="E27" s="10">
        <v>6.8224712259574839E-6</v>
      </c>
      <c r="F27" s="10">
        <v>6.5566504735314315E-6</v>
      </c>
      <c r="G27" s="10">
        <v>6.3290081966437454E-6</v>
      </c>
      <c r="H27" s="10">
        <v>8.0386400744408405E-7</v>
      </c>
      <c r="I27" s="10">
        <v>7.5541820306768383E-7</v>
      </c>
      <c r="J27" s="10">
        <v>7.3779648106914361E-7</v>
      </c>
      <c r="K27" s="10">
        <v>6.9111682751534415E-7</v>
      </c>
      <c r="L27" s="10">
        <v>7.1011216493603013E-7</v>
      </c>
      <c r="M27" s="10">
        <v>4.5336780419721565E-7</v>
      </c>
    </row>
    <row r="28" spans="1:13" ht="42" customHeight="1" x14ac:dyDescent="0.75">
      <c r="A28" s="259" t="s">
        <v>5</v>
      </c>
      <c r="B28" s="260" t="s">
        <v>5</v>
      </c>
      <c r="C28" s="9" t="s">
        <v>29</v>
      </c>
      <c r="D28" s="10">
        <v>5.4575401360556879E-3</v>
      </c>
      <c r="E28" s="10">
        <v>5.2898540020485012E-3</v>
      </c>
      <c r="F28" s="10">
        <v>6.9964067098580518E-3</v>
      </c>
      <c r="G28" s="10">
        <v>1.0254605958536051E-2</v>
      </c>
      <c r="H28" s="10">
        <v>1.0097639142413609E-2</v>
      </c>
      <c r="I28" s="10">
        <v>1.0281982053590183E-2</v>
      </c>
      <c r="J28" s="10">
        <v>1.055006808129957E-2</v>
      </c>
      <c r="K28" s="10">
        <v>1.0936563212737704E-2</v>
      </c>
      <c r="L28" s="10">
        <v>1.1435933370749697E-2</v>
      </c>
      <c r="M28" s="10">
        <v>1.1723879844898038E-2</v>
      </c>
    </row>
    <row r="29" spans="1:13" ht="40.5" x14ac:dyDescent="0.75">
      <c r="A29" s="259" t="s">
        <v>5</v>
      </c>
      <c r="B29" s="260" t="s">
        <v>5</v>
      </c>
      <c r="C29" s="9" t="s">
        <v>30</v>
      </c>
      <c r="D29" s="10">
        <v>9.542779070506175E-3</v>
      </c>
      <c r="E29" s="10">
        <v>9.8386054905859228E-3</v>
      </c>
      <c r="F29" s="10">
        <v>8.779738862891932E-3</v>
      </c>
      <c r="G29" s="10">
        <v>1.0282341011282401E-2</v>
      </c>
      <c r="H29" s="10">
        <v>1.0525946985927072E-2</v>
      </c>
      <c r="I29" s="10">
        <v>1.0919071549329345E-2</v>
      </c>
      <c r="J29" s="10">
        <v>1.1178610454886313E-2</v>
      </c>
      <c r="K29" s="10">
        <v>1.1295117627708436E-2</v>
      </c>
      <c r="L29" s="10">
        <v>5.9505435281608648E-3</v>
      </c>
      <c r="M29" s="10">
        <v>6.2945132566937225E-3</v>
      </c>
    </row>
    <row r="30" spans="1:13" x14ac:dyDescent="0.75">
      <c r="A30" s="259" t="s">
        <v>5</v>
      </c>
      <c r="B30" s="260" t="s">
        <v>5</v>
      </c>
      <c r="C30" s="9" t="s">
        <v>31</v>
      </c>
      <c r="D30" s="10">
        <v>2.3486466378705891E-3</v>
      </c>
      <c r="E30" s="10">
        <v>2.3888373627666474E-3</v>
      </c>
      <c r="F30" s="10">
        <v>2.1884471634394534E-3</v>
      </c>
      <c r="G30" s="10">
        <v>2.4223974593413711E-3</v>
      </c>
      <c r="H30" s="10">
        <v>2.3449623131869342E-3</v>
      </c>
      <c r="I30" s="10">
        <v>2.3829213964848247E-3</v>
      </c>
      <c r="J30" s="10">
        <v>2.3190449107107405E-3</v>
      </c>
      <c r="K30" s="10">
        <v>2.2539272901527046E-3</v>
      </c>
      <c r="L30" s="10">
        <v>4.3002579656189978E-4</v>
      </c>
      <c r="M30" s="10">
        <v>3.3583975708915747E-4</v>
      </c>
    </row>
    <row r="33" spans="3:4" x14ac:dyDescent="0.75">
      <c r="C33" s="78" t="s">
        <v>169</v>
      </c>
      <c r="D33" s="77">
        <f>SUM(D6:D26)</f>
        <v>0.98263179643324872</v>
      </c>
    </row>
    <row r="34" spans="3:4" ht="27" x14ac:dyDescent="0.75">
      <c r="C34" s="78" t="s">
        <v>170</v>
      </c>
      <c r="D34" s="77">
        <f>D33*D4</f>
        <v>63337198</v>
      </c>
    </row>
    <row r="35" spans="3:4" x14ac:dyDescent="0.75">
      <c r="C35" s="78" t="s">
        <v>171</v>
      </c>
      <c r="D35">
        <v>63337198</v>
      </c>
    </row>
  </sheetData>
  <mergeCells count="2">
    <mergeCell ref="A4:A30"/>
    <mergeCell ref="B4:B30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12757-2DB5-477C-BFD1-79BFC6A5671A}">
  <dimension ref="A1:W31"/>
  <sheetViews>
    <sheetView zoomScale="70" zoomScaleNormal="70" workbookViewId="0">
      <selection activeCell="V29" sqref="V29"/>
    </sheetView>
  </sheetViews>
  <sheetFormatPr defaultRowHeight="14.75" x14ac:dyDescent="0.75"/>
  <cols>
    <col min="1" max="1" width="11.2265625" customWidth="1"/>
    <col min="2" max="22" width="11.953125" customWidth="1"/>
    <col min="23" max="23" width="27.90625" customWidth="1"/>
  </cols>
  <sheetData>
    <row r="1" spans="1:23" x14ac:dyDescent="0.75">
      <c r="A1" s="25" t="s">
        <v>34</v>
      </c>
      <c r="B1" s="16" t="s">
        <v>84</v>
      </c>
      <c r="C1" s="16" t="s">
        <v>85</v>
      </c>
      <c r="D1" s="16" t="s">
        <v>86</v>
      </c>
      <c r="E1" s="16" t="s">
        <v>87</v>
      </c>
      <c r="F1" s="16" t="s">
        <v>88</v>
      </c>
      <c r="G1" s="16" t="s">
        <v>89</v>
      </c>
      <c r="H1" s="16" t="s">
        <v>90</v>
      </c>
      <c r="I1" s="16" t="s">
        <v>91</v>
      </c>
      <c r="J1" s="16" t="s">
        <v>92</v>
      </c>
      <c r="K1" s="16" t="s">
        <v>93</v>
      </c>
      <c r="L1" s="16" t="s">
        <v>94</v>
      </c>
      <c r="M1" s="16" t="s">
        <v>95</v>
      </c>
      <c r="N1" s="16" t="s">
        <v>96</v>
      </c>
      <c r="O1" s="16" t="s">
        <v>97</v>
      </c>
      <c r="P1" s="16" t="s">
        <v>98</v>
      </c>
      <c r="Q1" s="16" t="s">
        <v>99</v>
      </c>
      <c r="R1" s="16" t="s">
        <v>100</v>
      </c>
      <c r="S1" s="16" t="s">
        <v>101</v>
      </c>
      <c r="T1" s="16" t="s">
        <v>102</v>
      </c>
      <c r="U1" s="16" t="s">
        <v>103</v>
      </c>
      <c r="V1" s="16" t="s">
        <v>104</v>
      </c>
    </row>
    <row r="2" spans="1:23" x14ac:dyDescent="0.75">
      <c r="A2" s="30">
        <v>2012</v>
      </c>
      <c r="B2" s="81">
        <v>6.0244692226517502E-2</v>
      </c>
      <c r="C2" s="81">
        <v>6.2894588421799152E-2</v>
      </c>
      <c r="D2" s="81">
        <v>6.568528655151433E-2</v>
      </c>
      <c r="E2" s="81">
        <v>7.652315152937457E-2</v>
      </c>
      <c r="F2" s="81">
        <v>7.3811885394740706E-2</v>
      </c>
      <c r="G2" s="81">
        <v>7.4493680632982853E-2</v>
      </c>
      <c r="H2" s="81">
        <v>8.1593173730230381E-2</v>
      </c>
      <c r="I2" s="81">
        <v>8.3362323669575661E-2</v>
      </c>
      <c r="J2" s="81">
        <v>8.5181191627706682E-2</v>
      </c>
      <c r="K2" s="81">
        <v>8.0660041197275573E-2</v>
      </c>
      <c r="L2" s="81">
        <v>6.9731281765890565E-2</v>
      </c>
      <c r="M2" s="81">
        <v>5.6812222732050763E-2</v>
      </c>
      <c r="N2" s="81">
        <v>4.287867297192402E-2</v>
      </c>
      <c r="O2" s="81">
        <v>2.88172836442812E-2</v>
      </c>
      <c r="P2" s="81">
        <v>2.3296862611446752E-2</v>
      </c>
      <c r="Q2" s="81">
        <v>1.6841430212937429E-2</v>
      </c>
      <c r="R2" s="81">
        <v>1.0247232597817162E-2</v>
      </c>
      <c r="S2" s="81">
        <v>4.5095458753953719E-3</v>
      </c>
      <c r="T2" s="81">
        <v>1.5992655690262774E-3</v>
      </c>
      <c r="U2" s="81">
        <v>5.3384110866413765E-4</v>
      </c>
      <c r="V2" s="81">
        <v>2.8234592884895222E-4</v>
      </c>
      <c r="W2" s="82">
        <f>SUM(B2:V2)</f>
        <v>0.99999999999999989</v>
      </c>
    </row>
    <row r="3" spans="1:23" x14ac:dyDescent="0.75">
      <c r="A3" s="30">
        <v>2013</v>
      </c>
      <c r="B3" s="81">
        <v>5.9359054203941192E-2</v>
      </c>
      <c r="C3" s="81">
        <v>6.2456024565238535E-2</v>
      </c>
      <c r="D3" s="81">
        <v>6.3642549253233191E-2</v>
      </c>
      <c r="E3" s="81">
        <v>7.5137666038712317E-2</v>
      </c>
      <c r="F3" s="81">
        <v>7.4285136667933321E-2</v>
      </c>
      <c r="G3" s="81">
        <v>7.2502906610783652E-2</v>
      </c>
      <c r="H3" s="81">
        <v>8.0542627466173022E-2</v>
      </c>
      <c r="I3" s="81">
        <v>8.2354393776032847E-2</v>
      </c>
      <c r="J3" s="81">
        <v>8.3449497477580459E-2</v>
      </c>
      <c r="K3" s="81">
        <v>8.1650315496667875E-2</v>
      </c>
      <c r="L3" s="81">
        <v>7.1396381177469936E-2</v>
      </c>
      <c r="M3" s="81">
        <v>5.6003971557656976E-2</v>
      </c>
      <c r="N3" s="81">
        <v>4.5321698731070739E-2</v>
      </c>
      <c r="O3" s="81">
        <v>3.1312952575320074E-2</v>
      </c>
      <c r="P3" s="81">
        <v>2.3248125905127075E-2</v>
      </c>
      <c r="Q3" s="81">
        <v>1.7881530184644157E-2</v>
      </c>
      <c r="R3" s="81">
        <v>1.1211050303961818E-2</v>
      </c>
      <c r="S3" s="81">
        <v>5.3838304381547556E-3</v>
      </c>
      <c r="T3" s="81">
        <v>1.9123152552561451E-3</v>
      </c>
      <c r="U3" s="81">
        <v>6.1878449427800301E-4</v>
      </c>
      <c r="V3" s="81">
        <v>3.2918782076390079E-4</v>
      </c>
    </row>
    <row r="4" spans="1:23" x14ac:dyDescent="0.75">
      <c r="A4" s="30">
        <v>2014</v>
      </c>
      <c r="B4" s="81">
        <v>5.8414118820690072E-2</v>
      </c>
      <c r="C4" s="81">
        <v>6.1604112933678477E-2</v>
      </c>
      <c r="D4" s="81">
        <v>6.2913797106842612E-2</v>
      </c>
      <c r="E4" s="81">
        <v>7.3015002106971608E-2</v>
      </c>
      <c r="F4" s="81">
        <v>7.4384854196782549E-2</v>
      </c>
      <c r="G4" s="81">
        <v>7.128214108969913E-2</v>
      </c>
      <c r="H4" s="81">
        <v>7.8672381159373833E-2</v>
      </c>
      <c r="I4" s="81">
        <v>8.162930277612078E-2</v>
      </c>
      <c r="J4" s="81">
        <v>8.2914485097573501E-2</v>
      </c>
      <c r="K4" s="81">
        <v>8.1280522747866249E-2</v>
      </c>
      <c r="L4" s="81">
        <v>7.3265977998369147E-2</v>
      </c>
      <c r="M4" s="81">
        <v>5.8166160706816662E-2</v>
      </c>
      <c r="N4" s="81">
        <v>4.6709019793024241E-2</v>
      </c>
      <c r="O4" s="81">
        <v>3.3551384698617064E-2</v>
      </c>
      <c r="P4" s="81">
        <v>2.3467223105230528E-2</v>
      </c>
      <c r="Q4" s="81">
        <v>1.8336798044229986E-2</v>
      </c>
      <c r="R4" s="81">
        <v>1.1625260830576811E-2</v>
      </c>
      <c r="S4" s="81">
        <v>5.7492570872817875E-3</v>
      </c>
      <c r="T4" s="81">
        <v>2.0091518403361147E-3</v>
      </c>
      <c r="U4" s="81">
        <v>6.4317751646291452E-4</v>
      </c>
      <c r="V4" s="81">
        <v>3.6587034345591818E-4</v>
      </c>
    </row>
    <row r="5" spans="1:23" x14ac:dyDescent="0.75">
      <c r="A5" s="30">
        <v>2015</v>
      </c>
      <c r="B5" s="81">
        <v>5.7255929012932735E-2</v>
      </c>
      <c r="C5" s="81">
        <v>6.0636502088887684E-2</v>
      </c>
      <c r="D5" s="81">
        <v>6.2074427917900743E-2</v>
      </c>
      <c r="E5" s="81">
        <v>7.0497839560937678E-2</v>
      </c>
      <c r="F5" s="81">
        <v>7.4465881397396141E-2</v>
      </c>
      <c r="G5" s="81">
        <v>7.0829405079462907E-2</v>
      </c>
      <c r="H5" s="81">
        <v>7.6843177980673652E-2</v>
      </c>
      <c r="I5" s="81">
        <v>8.1236136919913132E-2</v>
      </c>
      <c r="J5" s="81">
        <v>8.1913983094098169E-2</v>
      </c>
      <c r="K5" s="81">
        <v>8.1163697959119485E-2</v>
      </c>
      <c r="L5" s="81">
        <v>7.463512883180419E-2</v>
      </c>
      <c r="M5" s="81">
        <v>6.1206561830008714E-2</v>
      </c>
      <c r="N5" s="81">
        <v>4.7605368362315013E-2</v>
      </c>
      <c r="O5" s="81">
        <v>3.578352304830372E-2</v>
      </c>
      <c r="P5" s="81">
        <v>2.4012285348776391E-2</v>
      </c>
      <c r="Q5" s="81">
        <v>1.8461237331259615E-2</v>
      </c>
      <c r="R5" s="81">
        <v>1.207838699051076E-2</v>
      </c>
      <c r="S5" s="81">
        <v>6.0640067979262089E-3</v>
      </c>
      <c r="T5" s="81">
        <v>2.1506211851104302E-3</v>
      </c>
      <c r="U5" s="81">
        <v>6.7843789398514486E-4</v>
      </c>
      <c r="V5" s="81">
        <v>4.0746136867748369E-4</v>
      </c>
    </row>
    <row r="6" spans="1:23" x14ac:dyDescent="0.75">
      <c r="A6" s="30">
        <v>2016</v>
      </c>
      <c r="B6" s="81">
        <v>5.5342719706065829E-2</v>
      </c>
      <c r="C6" s="81">
        <v>6.0310698339704434E-2</v>
      </c>
      <c r="D6" s="81">
        <v>6.1835525309294599E-2</v>
      </c>
      <c r="E6" s="81">
        <v>6.725710988898996E-2</v>
      </c>
      <c r="F6" s="81">
        <v>7.4639026613178838E-2</v>
      </c>
      <c r="G6" s="81">
        <v>7.1189417041068806E-2</v>
      </c>
      <c r="H6" s="81">
        <v>7.4909932751598976E-2</v>
      </c>
      <c r="I6" s="81">
        <v>8.0296371408574541E-2</v>
      </c>
      <c r="J6" s="81">
        <v>8.0952547648611248E-2</v>
      </c>
      <c r="K6" s="81">
        <v>8.1685287356339689E-2</v>
      </c>
      <c r="L6" s="81">
        <v>7.5855193520296502E-2</v>
      </c>
      <c r="M6" s="81">
        <v>6.3560469809706713E-2</v>
      </c>
      <c r="N6" s="81">
        <v>4.8824377423122366E-2</v>
      </c>
      <c r="O6" s="81">
        <v>3.7784490448932499E-2</v>
      </c>
      <c r="P6" s="81">
        <v>2.4674611083741759E-2</v>
      </c>
      <c r="Q6" s="81">
        <v>1.885050944123649E-2</v>
      </c>
      <c r="R6" s="81">
        <v>1.2491550192111123E-2</v>
      </c>
      <c r="S6" s="81">
        <v>6.3781311636832089E-3</v>
      </c>
      <c r="T6" s="81">
        <v>2.2770180205906364E-3</v>
      </c>
      <c r="U6" s="81">
        <v>7.0020178634119844E-4</v>
      </c>
      <c r="V6" s="81">
        <v>1.8481104681059677E-4</v>
      </c>
    </row>
    <row r="7" spans="1:23" x14ac:dyDescent="0.75">
      <c r="A7" s="30">
        <v>2017</v>
      </c>
      <c r="B7" s="81">
        <v>5.3035934490080962E-2</v>
      </c>
      <c r="C7" s="81">
        <v>6.0125783983636057E-2</v>
      </c>
      <c r="D7" s="81">
        <v>6.1761915000070014E-2</v>
      </c>
      <c r="E7" s="81">
        <v>6.4299442969022541E-2</v>
      </c>
      <c r="F7" s="81">
        <v>7.4340777562604377E-2</v>
      </c>
      <c r="G7" s="81">
        <v>7.2092909724990759E-2</v>
      </c>
      <c r="H7" s="81">
        <v>7.2527910540820376E-2</v>
      </c>
      <c r="I7" s="81">
        <v>7.9180716743260784E-2</v>
      </c>
      <c r="J7" s="81">
        <v>8.0443755607619766E-2</v>
      </c>
      <c r="K7" s="81">
        <v>8.1615316336483265E-2</v>
      </c>
      <c r="L7" s="81">
        <v>7.6760785836176612E-2</v>
      </c>
      <c r="M7" s="81">
        <v>6.5595300697621359E-2</v>
      </c>
      <c r="N7" s="81">
        <v>5.0439128317968221E-2</v>
      </c>
      <c r="O7" s="81">
        <v>3.9779650957994406E-2</v>
      </c>
      <c r="P7" s="81">
        <v>2.585397709781747E-2</v>
      </c>
      <c r="Q7" s="81">
        <v>1.9051822626804254E-2</v>
      </c>
      <c r="R7" s="81">
        <v>1.2860615838792376E-2</v>
      </c>
      <c r="S7" s="81">
        <v>6.7539087290519597E-3</v>
      </c>
      <c r="T7" s="81">
        <v>2.502589262939526E-3</v>
      </c>
      <c r="U7" s="81">
        <v>7.4021161127084281E-4</v>
      </c>
      <c r="V7" s="81">
        <v>2.3754606497407874E-4</v>
      </c>
    </row>
    <row r="8" spans="1:23" x14ac:dyDescent="0.75">
      <c r="A8" s="30">
        <v>2018</v>
      </c>
      <c r="B8" s="81">
        <v>5.1130242803469624E-2</v>
      </c>
      <c r="C8" s="81">
        <v>5.9435617218214561E-2</v>
      </c>
      <c r="D8" s="81">
        <v>6.1509785460796634E-2</v>
      </c>
      <c r="E8" s="81">
        <v>6.2490148198403733E-2</v>
      </c>
      <c r="F8" s="81">
        <v>7.3247478567486146E-2</v>
      </c>
      <c r="G8" s="81">
        <v>7.2753285894518904E-2</v>
      </c>
      <c r="H8" s="81">
        <v>7.0790647335780485E-2</v>
      </c>
      <c r="I8" s="81">
        <v>7.8360348566903729E-2</v>
      </c>
      <c r="J8" s="81">
        <v>7.970433602694979E-2</v>
      </c>
      <c r="K8" s="81">
        <v>8.0349662298330723E-2</v>
      </c>
      <c r="L8" s="81">
        <v>7.8069097028433593E-2</v>
      </c>
      <c r="M8" s="81">
        <v>6.7590922572958484E-2</v>
      </c>
      <c r="N8" s="81">
        <v>5.2301466478803925E-2</v>
      </c>
      <c r="O8" s="81">
        <v>4.1323437240253592E-2</v>
      </c>
      <c r="P8" s="81">
        <v>2.7459768354898592E-2</v>
      </c>
      <c r="Q8" s="81">
        <v>1.9169822033090946E-2</v>
      </c>
      <c r="R8" s="81">
        <v>1.3354680671260895E-2</v>
      </c>
      <c r="S8" s="81">
        <v>7.1418802139722208E-3</v>
      </c>
      <c r="T8" s="81">
        <v>2.7403070113354057E-3</v>
      </c>
      <c r="U8" s="81">
        <v>7.9561132468305876E-4</v>
      </c>
      <c r="V8" s="81">
        <v>2.8145469945496405E-4</v>
      </c>
    </row>
    <row r="9" spans="1:23" x14ac:dyDescent="0.75">
      <c r="A9" s="30">
        <v>2019</v>
      </c>
      <c r="B9" s="81">
        <v>4.9064847650176491E-2</v>
      </c>
      <c r="C9" s="81">
        <v>5.8647661705982825E-2</v>
      </c>
      <c r="D9" s="81">
        <v>6.0889397402119197E-2</v>
      </c>
      <c r="E9" s="81">
        <v>6.1993061883927551E-2</v>
      </c>
      <c r="F9" s="81">
        <v>7.1421168854612971E-2</v>
      </c>
      <c r="G9" s="81">
        <v>7.3106913931250572E-2</v>
      </c>
      <c r="H9" s="81">
        <v>6.9804545271058754E-2</v>
      </c>
      <c r="I9" s="81">
        <v>7.6774603851678155E-2</v>
      </c>
      <c r="J9" s="81">
        <v>7.9237611493253271E-2</v>
      </c>
      <c r="K9" s="81">
        <v>8.0054702084285626E-2</v>
      </c>
      <c r="L9" s="81">
        <v>7.7938164386650785E-2</v>
      </c>
      <c r="M9" s="81">
        <v>6.9556397878777196E-2</v>
      </c>
      <c r="N9" s="81">
        <v>5.4494766010577712E-2</v>
      </c>
      <c r="O9" s="81">
        <v>4.2741278328395874E-2</v>
      </c>
      <c r="P9" s="81">
        <v>2.956471648413464E-2</v>
      </c>
      <c r="Q9" s="81">
        <v>1.9438217529189086E-2</v>
      </c>
      <c r="R9" s="81">
        <v>1.3778679663355534E-2</v>
      </c>
      <c r="S9" s="81">
        <v>7.4254472409335144E-3</v>
      </c>
      <c r="T9" s="81">
        <v>2.942222271096005E-3</v>
      </c>
      <c r="U9" s="81">
        <v>8.334468801710689E-4</v>
      </c>
      <c r="V9" s="81">
        <v>2.9214919837318687E-4</v>
      </c>
    </row>
    <row r="10" spans="1:23" x14ac:dyDescent="0.75">
      <c r="A10" s="30">
        <v>2020</v>
      </c>
      <c r="B10" s="81">
        <v>4.7247943713048086E-2</v>
      </c>
      <c r="C10" s="81">
        <v>5.7592678896072613E-2</v>
      </c>
      <c r="D10" s="81">
        <v>6.0091222755590035E-2</v>
      </c>
      <c r="E10" s="81">
        <v>6.133954094871321E-2</v>
      </c>
      <c r="F10" s="81">
        <v>6.9194546644674532E-2</v>
      </c>
      <c r="G10" s="81">
        <v>7.3409108837102152E-2</v>
      </c>
      <c r="H10" s="81">
        <v>6.9540983786108013E-2</v>
      </c>
      <c r="I10" s="81">
        <v>7.5190104324020388E-2</v>
      </c>
      <c r="J10" s="81">
        <v>7.9064197920411111E-2</v>
      </c>
      <c r="K10" s="81">
        <v>7.9284541848917534E-2</v>
      </c>
      <c r="L10" s="81">
        <v>7.8030316641793621E-2</v>
      </c>
      <c r="M10" s="81">
        <v>7.106323975351507E-2</v>
      </c>
      <c r="N10" s="81">
        <v>5.7499581894165264E-2</v>
      </c>
      <c r="O10" s="81">
        <v>4.3717918299350976E-2</v>
      </c>
      <c r="P10" s="81">
        <v>3.1674916591116369E-2</v>
      </c>
      <c r="Q10" s="81">
        <v>1.9986489551415205E-2</v>
      </c>
      <c r="R10" s="81">
        <v>1.3929554304717994E-2</v>
      </c>
      <c r="S10" s="81">
        <v>7.7790913363425468E-3</v>
      </c>
      <c r="T10" s="81">
        <v>3.129286815433994E-3</v>
      </c>
      <c r="U10" s="81">
        <v>8.8455996376046915E-4</v>
      </c>
      <c r="V10" s="81">
        <v>3.5017517373081959E-4</v>
      </c>
    </row>
    <row r="11" spans="1:23" x14ac:dyDescent="0.75">
      <c r="A11" s="30">
        <v>2021</v>
      </c>
      <c r="B11" s="81">
        <v>4.514734797234652E-2</v>
      </c>
      <c r="C11" s="81">
        <v>5.5848431027701866E-2</v>
      </c>
      <c r="D11" s="81">
        <v>5.9973690547928539E-2</v>
      </c>
      <c r="E11" s="81">
        <v>6.1320922680357062E-2</v>
      </c>
      <c r="F11" s="81">
        <v>6.6302273155563821E-2</v>
      </c>
      <c r="G11" s="81">
        <v>7.3824970942648213E-2</v>
      </c>
      <c r="H11" s="81">
        <v>7.0146284574646237E-2</v>
      </c>
      <c r="I11" s="81">
        <v>7.352317074697072E-2</v>
      </c>
      <c r="J11" s="81">
        <v>7.839492544616096E-2</v>
      </c>
      <c r="K11" s="81">
        <v>7.8560096548967714E-2</v>
      </c>
      <c r="L11" s="81">
        <v>7.8723374088008502E-2</v>
      </c>
      <c r="M11" s="81">
        <v>7.2390665666639209E-2</v>
      </c>
      <c r="N11" s="81">
        <v>5.9828240218977258E-2</v>
      </c>
      <c r="O11" s="81">
        <v>4.4941395971847972E-2</v>
      </c>
      <c r="P11" s="81">
        <v>3.3519034464754106E-2</v>
      </c>
      <c r="Q11" s="81">
        <v>2.0581591022463316E-2</v>
      </c>
      <c r="R11" s="81">
        <v>1.425725738718097E-2</v>
      </c>
      <c r="S11" s="81">
        <v>8.0639799172629641E-3</v>
      </c>
      <c r="T11" s="81">
        <v>3.3051770664549898E-3</v>
      </c>
      <c r="U11" s="81">
        <v>9.4479595026134488E-4</v>
      </c>
      <c r="V11" s="81">
        <v>4.023746028577141E-4</v>
      </c>
    </row>
    <row r="12" spans="1:23" x14ac:dyDescent="0.75">
      <c r="A12" s="24"/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2"/>
      <c r="N12" s="12"/>
      <c r="O12" s="12"/>
    </row>
    <row r="13" spans="1:23" x14ac:dyDescent="0.75">
      <c r="A13" s="24"/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2"/>
      <c r="N13" s="12"/>
      <c r="O13" s="12"/>
    </row>
    <row r="14" spans="1:23" x14ac:dyDescent="0.75">
      <c r="A14" s="24"/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2"/>
      <c r="N14" s="12"/>
      <c r="O14" s="12"/>
    </row>
    <row r="15" spans="1:23" x14ac:dyDescent="0.75">
      <c r="A15" s="24"/>
      <c r="B15" s="13" t="s">
        <v>174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2"/>
      <c r="N15" s="12"/>
      <c r="O15" s="12"/>
    </row>
    <row r="16" spans="1:23" x14ac:dyDescent="0.75">
      <c r="A16" s="24"/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2"/>
      <c r="N16" s="12"/>
      <c r="O16" s="12"/>
    </row>
    <row r="17" spans="1:15" x14ac:dyDescent="0.75">
      <c r="A17" s="24"/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2"/>
      <c r="N17" s="12"/>
      <c r="O17" s="12"/>
    </row>
    <row r="18" spans="1:15" x14ac:dyDescent="0.75">
      <c r="A18" s="24"/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2"/>
      <c r="N18" s="12"/>
      <c r="O18" s="12"/>
    </row>
    <row r="19" spans="1:15" x14ac:dyDescent="0.75">
      <c r="A19" s="24"/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2"/>
      <c r="N19" s="12"/>
      <c r="O19" s="12"/>
    </row>
    <row r="20" spans="1:15" x14ac:dyDescent="0.75">
      <c r="A20" s="24"/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2"/>
      <c r="N20" s="12"/>
      <c r="O20" s="12"/>
    </row>
    <row r="21" spans="1:15" x14ac:dyDescent="0.75">
      <c r="A21" s="24"/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2"/>
      <c r="N21" s="12"/>
      <c r="O21" s="12"/>
    </row>
    <row r="22" spans="1:15" x14ac:dyDescent="0.75">
      <c r="A22" s="24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2"/>
      <c r="N22" s="12"/>
      <c r="O22" s="12"/>
    </row>
    <row r="23" spans="1:15" x14ac:dyDescent="0.75">
      <c r="A23" s="27"/>
      <c r="B23" s="27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12"/>
      <c r="N23" s="12"/>
      <c r="O23" s="12"/>
    </row>
    <row r="24" spans="1:15" x14ac:dyDescent="0.75">
      <c r="A24" s="27"/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12"/>
      <c r="N24" s="12"/>
      <c r="O24" s="12"/>
    </row>
    <row r="25" spans="1:15" x14ac:dyDescent="0.75">
      <c r="A25" s="27"/>
      <c r="B25" s="27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12"/>
      <c r="N25" s="12"/>
      <c r="O25" s="12"/>
    </row>
    <row r="26" spans="1:15" x14ac:dyDescent="0.7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5" x14ac:dyDescent="0.7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</row>
    <row r="28" spans="1:15" x14ac:dyDescent="0.7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</row>
    <row r="29" spans="1:15" x14ac:dyDescent="0.7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</row>
    <row r="30" spans="1:15" x14ac:dyDescent="0.7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</row>
    <row r="31" spans="1:15" x14ac:dyDescent="0.7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</row>
  </sheetData>
  <conditionalFormatting sqref="B2:V11">
    <cfRule type="colorScale" priority="1">
      <colorScale>
        <cfvo type="min"/>
        <cfvo type="max"/>
        <color rgb="FFFFFF00"/>
        <color rgb="FF7030A0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E417-8339-4247-9556-68ACE3DDEE64}">
  <dimension ref="A1:AC31"/>
  <sheetViews>
    <sheetView zoomScale="70" zoomScaleNormal="70" workbookViewId="0">
      <selection activeCell="C2" sqref="C2:L22"/>
    </sheetView>
  </sheetViews>
  <sheetFormatPr defaultRowHeight="14.75" x14ac:dyDescent="0.75"/>
  <cols>
    <col min="1" max="2" width="20" customWidth="1"/>
    <col min="3" max="12" width="15.58984375" customWidth="1"/>
  </cols>
  <sheetData>
    <row r="1" spans="1:29" x14ac:dyDescent="0.75">
      <c r="A1" s="25" t="s">
        <v>69</v>
      </c>
      <c r="B1" s="25" t="s">
        <v>44</v>
      </c>
      <c r="C1" s="26">
        <v>2012</v>
      </c>
      <c r="D1" s="26">
        <v>2013</v>
      </c>
      <c r="E1" s="26">
        <v>2014</v>
      </c>
      <c r="F1" s="26">
        <v>2015</v>
      </c>
      <c r="G1" s="26">
        <v>2016</v>
      </c>
      <c r="H1" s="26">
        <v>2017</v>
      </c>
      <c r="I1" s="26">
        <v>2018</v>
      </c>
      <c r="J1" s="26">
        <v>2019</v>
      </c>
      <c r="K1" s="26">
        <v>2020</v>
      </c>
      <c r="L1" s="26">
        <v>2021</v>
      </c>
    </row>
    <row r="2" spans="1:29" x14ac:dyDescent="0.75">
      <c r="A2" s="13" t="s">
        <v>7</v>
      </c>
      <c r="B2" s="24">
        <v>1</v>
      </c>
      <c r="C2" s="81">
        <v>6.0244692226517502E-2</v>
      </c>
      <c r="D2" s="81">
        <v>5.9359054203941192E-2</v>
      </c>
      <c r="E2" s="81">
        <v>5.8414118820690072E-2</v>
      </c>
      <c r="F2" s="81">
        <v>5.7255929012932735E-2</v>
      </c>
      <c r="G2" s="81">
        <v>5.5342719706065829E-2</v>
      </c>
      <c r="H2" s="81">
        <v>5.3035934490080962E-2</v>
      </c>
      <c r="I2" s="81">
        <v>5.1130242803469624E-2</v>
      </c>
      <c r="J2" s="81">
        <v>4.9064847650176491E-2</v>
      </c>
      <c r="K2" s="81">
        <v>4.7247943713048086E-2</v>
      </c>
      <c r="L2" s="81">
        <v>4.514734797234652E-2</v>
      </c>
      <c r="M2" s="12"/>
      <c r="N2" s="12"/>
      <c r="O2" s="12"/>
    </row>
    <row r="3" spans="1:29" x14ac:dyDescent="0.75">
      <c r="A3" s="13" t="s">
        <v>8</v>
      </c>
      <c r="B3" s="24">
        <v>2</v>
      </c>
      <c r="C3" s="81">
        <v>6.2894588421799152E-2</v>
      </c>
      <c r="D3" s="81">
        <v>6.2456024565238535E-2</v>
      </c>
      <c r="E3" s="81">
        <v>6.1604112933678477E-2</v>
      </c>
      <c r="F3" s="81">
        <v>6.0636502088887684E-2</v>
      </c>
      <c r="G3" s="81">
        <v>6.0310698339704434E-2</v>
      </c>
      <c r="H3" s="81">
        <v>6.0125783983636057E-2</v>
      </c>
      <c r="I3" s="81">
        <v>5.9435617218214561E-2</v>
      </c>
      <c r="J3" s="81">
        <v>5.8647661705982825E-2</v>
      </c>
      <c r="K3" s="81">
        <v>5.7592678896072613E-2</v>
      </c>
      <c r="L3" s="81">
        <v>5.5848431027701866E-2</v>
      </c>
      <c r="M3" s="12"/>
      <c r="N3" s="12"/>
      <c r="O3" s="12"/>
    </row>
    <row r="4" spans="1:29" x14ac:dyDescent="0.75">
      <c r="A4" s="13" t="s">
        <v>9</v>
      </c>
      <c r="B4" s="24">
        <v>3</v>
      </c>
      <c r="C4" s="81">
        <v>6.568528655151433E-2</v>
      </c>
      <c r="D4" s="81">
        <v>6.3642549253233191E-2</v>
      </c>
      <c r="E4" s="81">
        <v>6.2913797106842612E-2</v>
      </c>
      <c r="F4" s="81">
        <v>6.2074427917900743E-2</v>
      </c>
      <c r="G4" s="81">
        <v>6.1835525309294599E-2</v>
      </c>
      <c r="H4" s="81">
        <v>6.1761915000070014E-2</v>
      </c>
      <c r="I4" s="81">
        <v>6.1509785460796634E-2</v>
      </c>
      <c r="J4" s="81">
        <v>6.0889397402119197E-2</v>
      </c>
      <c r="K4" s="81">
        <v>6.0091222755590035E-2</v>
      </c>
      <c r="L4" s="81">
        <v>5.9973690547928539E-2</v>
      </c>
      <c r="M4" s="12"/>
      <c r="N4" s="12"/>
      <c r="O4" s="12"/>
    </row>
    <row r="5" spans="1:29" x14ac:dyDescent="0.75">
      <c r="A5" s="13" t="s">
        <v>10</v>
      </c>
      <c r="B5" s="24">
        <v>4</v>
      </c>
      <c r="C5" s="81">
        <v>7.652315152937457E-2</v>
      </c>
      <c r="D5" s="81">
        <v>7.5137666038712317E-2</v>
      </c>
      <c r="E5" s="81">
        <v>7.3015002106971608E-2</v>
      </c>
      <c r="F5" s="81">
        <v>7.0497839560937678E-2</v>
      </c>
      <c r="G5" s="81">
        <v>6.725710988898996E-2</v>
      </c>
      <c r="H5" s="81">
        <v>6.4299442969022541E-2</v>
      </c>
      <c r="I5" s="81">
        <v>6.2490148198403733E-2</v>
      </c>
      <c r="J5" s="81">
        <v>6.1993061883927551E-2</v>
      </c>
      <c r="K5" s="81">
        <v>6.133954094871321E-2</v>
      </c>
      <c r="L5" s="81">
        <v>6.1320922680357062E-2</v>
      </c>
      <c r="M5" s="12"/>
      <c r="N5" s="12"/>
      <c r="O5" s="12"/>
    </row>
    <row r="6" spans="1:29" x14ac:dyDescent="0.75">
      <c r="A6" s="13" t="s">
        <v>11</v>
      </c>
      <c r="B6" s="24">
        <v>5</v>
      </c>
      <c r="C6" s="81">
        <v>7.3811885394740706E-2</v>
      </c>
      <c r="D6" s="81">
        <v>7.4285136667933321E-2</v>
      </c>
      <c r="E6" s="81">
        <v>7.4384854196782549E-2</v>
      </c>
      <c r="F6" s="81">
        <v>7.4465881397396141E-2</v>
      </c>
      <c r="G6" s="81">
        <v>7.4639026613178838E-2</v>
      </c>
      <c r="H6" s="81">
        <v>7.4340777562604377E-2</v>
      </c>
      <c r="I6" s="81">
        <v>7.3247478567486146E-2</v>
      </c>
      <c r="J6" s="81">
        <v>7.1421168854612971E-2</v>
      </c>
      <c r="K6" s="81">
        <v>6.9194546644674532E-2</v>
      </c>
      <c r="L6" s="81">
        <v>6.6302273155563821E-2</v>
      </c>
      <c r="M6" s="12"/>
      <c r="N6" s="12"/>
      <c r="O6" s="12"/>
    </row>
    <row r="7" spans="1:29" x14ac:dyDescent="0.75">
      <c r="A7" s="13" t="s">
        <v>12</v>
      </c>
      <c r="B7" s="24">
        <v>6</v>
      </c>
      <c r="C7" s="81">
        <v>7.4493680632982853E-2</v>
      </c>
      <c r="D7" s="81">
        <v>7.2502906610783652E-2</v>
      </c>
      <c r="E7" s="81">
        <v>7.128214108969913E-2</v>
      </c>
      <c r="F7" s="81">
        <v>7.0829405079462907E-2</v>
      </c>
      <c r="G7" s="81">
        <v>7.1189417041068806E-2</v>
      </c>
      <c r="H7" s="81">
        <v>7.2092909724990759E-2</v>
      </c>
      <c r="I7" s="81">
        <v>7.2753285894518904E-2</v>
      </c>
      <c r="J7" s="81">
        <v>7.3106913931250572E-2</v>
      </c>
      <c r="K7" s="81">
        <v>7.3409108837102152E-2</v>
      </c>
      <c r="L7" s="81">
        <v>7.3824970942648213E-2</v>
      </c>
      <c r="M7" s="12"/>
      <c r="N7" s="12"/>
      <c r="O7" s="12"/>
    </row>
    <row r="8" spans="1:29" x14ac:dyDescent="0.75">
      <c r="A8" s="13" t="s">
        <v>13</v>
      </c>
      <c r="B8" s="24">
        <v>7</v>
      </c>
      <c r="C8" s="81">
        <v>8.1593173730230381E-2</v>
      </c>
      <c r="D8" s="81">
        <v>8.0542627466173022E-2</v>
      </c>
      <c r="E8" s="81">
        <v>7.8672381159373833E-2</v>
      </c>
      <c r="F8" s="81">
        <v>7.6843177980673652E-2</v>
      </c>
      <c r="G8" s="81">
        <v>7.4909932751598976E-2</v>
      </c>
      <c r="H8" s="81">
        <v>7.2527910540820376E-2</v>
      </c>
      <c r="I8" s="81">
        <v>7.0790647335780485E-2</v>
      </c>
      <c r="J8" s="81">
        <v>6.9804545271058754E-2</v>
      </c>
      <c r="K8" s="81">
        <v>6.9540983786108013E-2</v>
      </c>
      <c r="L8" s="81">
        <v>7.0146284574646237E-2</v>
      </c>
      <c r="M8" s="12"/>
      <c r="N8" s="12"/>
      <c r="O8" s="12"/>
    </row>
    <row r="9" spans="1:29" x14ac:dyDescent="0.75">
      <c r="A9" s="13" t="s">
        <v>14</v>
      </c>
      <c r="B9" s="24">
        <v>8</v>
      </c>
      <c r="C9" s="81">
        <v>8.3362323669575661E-2</v>
      </c>
      <c r="D9" s="81">
        <v>8.2354393776032847E-2</v>
      </c>
      <c r="E9" s="81">
        <v>8.162930277612078E-2</v>
      </c>
      <c r="F9" s="81">
        <v>8.1236136919913132E-2</v>
      </c>
      <c r="G9" s="81">
        <v>8.0296371408574541E-2</v>
      </c>
      <c r="H9" s="81">
        <v>7.9180716743260784E-2</v>
      </c>
      <c r="I9" s="81">
        <v>7.8360348566903729E-2</v>
      </c>
      <c r="J9" s="81">
        <v>7.6774603851678155E-2</v>
      </c>
      <c r="K9" s="81">
        <v>7.5190104324020388E-2</v>
      </c>
      <c r="L9" s="81">
        <v>7.352317074697072E-2</v>
      </c>
      <c r="M9" s="12"/>
      <c r="N9" s="12"/>
      <c r="O9" s="12"/>
    </row>
    <row r="10" spans="1:29" x14ac:dyDescent="0.75">
      <c r="A10" s="13" t="s">
        <v>15</v>
      </c>
      <c r="B10" s="24">
        <v>9</v>
      </c>
      <c r="C10" s="81">
        <v>8.5181191627706682E-2</v>
      </c>
      <c r="D10" s="81">
        <v>8.3449497477580459E-2</v>
      </c>
      <c r="E10" s="81">
        <v>8.2914485097573501E-2</v>
      </c>
      <c r="F10" s="81">
        <v>8.1913983094098169E-2</v>
      </c>
      <c r="G10" s="81">
        <v>8.0952547648611248E-2</v>
      </c>
      <c r="H10" s="81">
        <v>8.0443755607619766E-2</v>
      </c>
      <c r="I10" s="81">
        <v>7.970433602694979E-2</v>
      </c>
      <c r="J10" s="81">
        <v>7.9237611493253271E-2</v>
      </c>
      <c r="K10" s="81">
        <v>7.9064197920411111E-2</v>
      </c>
      <c r="L10" s="81">
        <v>7.839492544616096E-2</v>
      </c>
      <c r="M10" s="12"/>
      <c r="N10" s="12"/>
      <c r="O10" s="12"/>
    </row>
    <row r="11" spans="1:29" x14ac:dyDescent="0.75">
      <c r="A11" s="13" t="s">
        <v>16</v>
      </c>
      <c r="B11" s="24">
        <v>10</v>
      </c>
      <c r="C11" s="81">
        <v>8.0660041197275573E-2</v>
      </c>
      <c r="D11" s="81">
        <v>8.1650315496667875E-2</v>
      </c>
      <c r="E11" s="81">
        <v>8.1280522747866249E-2</v>
      </c>
      <c r="F11" s="81">
        <v>8.1163697959119485E-2</v>
      </c>
      <c r="G11" s="81">
        <v>8.1685287356339689E-2</v>
      </c>
      <c r="H11" s="81">
        <v>8.1615316336483265E-2</v>
      </c>
      <c r="I11" s="81">
        <v>8.0349662298330723E-2</v>
      </c>
      <c r="J11" s="81">
        <v>8.0054702084285626E-2</v>
      </c>
      <c r="K11" s="81">
        <v>7.9284541848917534E-2</v>
      </c>
      <c r="L11" s="81">
        <v>7.8560096548967714E-2</v>
      </c>
      <c r="M11" s="12"/>
      <c r="N11" s="12"/>
      <c r="O11" s="12"/>
      <c r="AC11" t="s">
        <v>37</v>
      </c>
    </row>
    <row r="12" spans="1:29" x14ac:dyDescent="0.75">
      <c r="A12" s="13" t="s">
        <v>17</v>
      </c>
      <c r="B12" s="24">
        <v>11</v>
      </c>
      <c r="C12" s="81">
        <v>6.9731281765890565E-2</v>
      </c>
      <c r="D12" s="81">
        <v>7.1396381177469936E-2</v>
      </c>
      <c r="E12" s="81">
        <v>7.3265977998369147E-2</v>
      </c>
      <c r="F12" s="81">
        <v>7.463512883180419E-2</v>
      </c>
      <c r="G12" s="81">
        <v>7.5855193520296502E-2</v>
      </c>
      <c r="H12" s="81">
        <v>7.6760785836176612E-2</v>
      </c>
      <c r="I12" s="81">
        <v>7.8069097028433593E-2</v>
      </c>
      <c r="J12" s="81">
        <v>7.7938164386650785E-2</v>
      </c>
      <c r="K12" s="81">
        <v>7.8030316641793621E-2</v>
      </c>
      <c r="L12" s="81">
        <v>7.8723374088008502E-2</v>
      </c>
      <c r="M12" s="12"/>
      <c r="N12" s="12"/>
      <c r="O12" s="12"/>
    </row>
    <row r="13" spans="1:29" x14ac:dyDescent="0.75">
      <c r="A13" s="13" t="s">
        <v>18</v>
      </c>
      <c r="B13" s="24">
        <v>12</v>
      </c>
      <c r="C13" s="81">
        <v>5.6812222732050763E-2</v>
      </c>
      <c r="D13" s="81">
        <v>5.6003971557656976E-2</v>
      </c>
      <c r="E13" s="81">
        <v>5.8166160706816662E-2</v>
      </c>
      <c r="F13" s="81">
        <v>6.1206561830008714E-2</v>
      </c>
      <c r="G13" s="81">
        <v>6.3560469809706713E-2</v>
      </c>
      <c r="H13" s="81">
        <v>6.5595300697621359E-2</v>
      </c>
      <c r="I13" s="81">
        <v>6.7590922572958484E-2</v>
      </c>
      <c r="J13" s="81">
        <v>6.9556397878777196E-2</v>
      </c>
      <c r="K13" s="81">
        <v>7.106323975351507E-2</v>
      </c>
      <c r="L13" s="81">
        <v>7.2390665666639209E-2</v>
      </c>
      <c r="M13" s="12"/>
      <c r="N13" s="12"/>
      <c r="O13" s="12"/>
      <c r="AC13" t="s">
        <v>38</v>
      </c>
    </row>
    <row r="14" spans="1:29" x14ac:dyDescent="0.75">
      <c r="A14" s="13" t="s">
        <v>19</v>
      </c>
      <c r="B14" s="24">
        <v>13</v>
      </c>
      <c r="C14" s="81">
        <v>4.287867297192402E-2</v>
      </c>
      <c r="D14" s="81">
        <v>4.5321698731070739E-2</v>
      </c>
      <c r="E14" s="81">
        <v>4.6709019793024241E-2</v>
      </c>
      <c r="F14" s="81">
        <v>4.7605368362315013E-2</v>
      </c>
      <c r="G14" s="81">
        <v>4.8824377423122366E-2</v>
      </c>
      <c r="H14" s="81">
        <v>5.0439128317968221E-2</v>
      </c>
      <c r="I14" s="81">
        <v>5.2301466478803925E-2</v>
      </c>
      <c r="J14" s="81">
        <v>5.4494766010577712E-2</v>
      </c>
      <c r="K14" s="81">
        <v>5.7499581894165264E-2</v>
      </c>
      <c r="L14" s="81">
        <v>5.9828240218977258E-2</v>
      </c>
      <c r="M14" s="12"/>
      <c r="N14" s="12"/>
      <c r="O14" s="12"/>
      <c r="AC14" t="s">
        <v>39</v>
      </c>
    </row>
    <row r="15" spans="1:29" x14ac:dyDescent="0.75">
      <c r="A15" s="13" t="s">
        <v>20</v>
      </c>
      <c r="B15" s="24">
        <v>14</v>
      </c>
      <c r="C15" s="81">
        <v>2.88172836442812E-2</v>
      </c>
      <c r="D15" s="81">
        <v>3.1312952575320074E-2</v>
      </c>
      <c r="E15" s="81">
        <v>3.3551384698617064E-2</v>
      </c>
      <c r="F15" s="81">
        <v>3.578352304830372E-2</v>
      </c>
      <c r="G15" s="81">
        <v>3.7784490448932499E-2</v>
      </c>
      <c r="H15" s="81">
        <v>3.9779650957994406E-2</v>
      </c>
      <c r="I15" s="81">
        <v>4.1323437240253592E-2</v>
      </c>
      <c r="J15" s="81">
        <v>4.2741278328395874E-2</v>
      </c>
      <c r="K15" s="81">
        <v>4.3717918299350976E-2</v>
      </c>
      <c r="L15" s="81">
        <v>4.4941395971847972E-2</v>
      </c>
      <c r="M15" s="12"/>
      <c r="N15" s="12"/>
      <c r="O15" s="12"/>
      <c r="AC15" t="s">
        <v>40</v>
      </c>
    </row>
    <row r="16" spans="1:29" x14ac:dyDescent="0.75">
      <c r="A16" s="13" t="s">
        <v>21</v>
      </c>
      <c r="B16" s="24">
        <v>15</v>
      </c>
      <c r="C16" s="81">
        <v>2.3296862611446752E-2</v>
      </c>
      <c r="D16" s="81">
        <v>2.3248125905127075E-2</v>
      </c>
      <c r="E16" s="81">
        <v>2.3467223105230528E-2</v>
      </c>
      <c r="F16" s="81">
        <v>2.4012285348776391E-2</v>
      </c>
      <c r="G16" s="81">
        <v>2.4674611083741759E-2</v>
      </c>
      <c r="H16" s="81">
        <v>2.585397709781747E-2</v>
      </c>
      <c r="I16" s="81">
        <v>2.7459768354898592E-2</v>
      </c>
      <c r="J16" s="81">
        <v>2.956471648413464E-2</v>
      </c>
      <c r="K16" s="81">
        <v>3.1674916591116369E-2</v>
      </c>
      <c r="L16" s="81">
        <v>3.3519034464754106E-2</v>
      </c>
      <c r="M16" s="12"/>
      <c r="N16" s="12"/>
      <c r="O16" s="12"/>
      <c r="AC16" t="s">
        <v>41</v>
      </c>
    </row>
    <row r="17" spans="1:29" x14ac:dyDescent="0.75">
      <c r="A17" s="13" t="s">
        <v>22</v>
      </c>
      <c r="B17" s="24">
        <v>16</v>
      </c>
      <c r="C17" s="81">
        <v>1.6841430212937429E-2</v>
      </c>
      <c r="D17" s="81">
        <v>1.7881530184644157E-2</v>
      </c>
      <c r="E17" s="81">
        <v>1.8336798044229986E-2</v>
      </c>
      <c r="F17" s="81">
        <v>1.8461237331259615E-2</v>
      </c>
      <c r="G17" s="81">
        <v>1.885050944123649E-2</v>
      </c>
      <c r="H17" s="81">
        <v>1.9051822626804254E-2</v>
      </c>
      <c r="I17" s="81">
        <v>1.9169822033090946E-2</v>
      </c>
      <c r="J17" s="81">
        <v>1.9438217529189086E-2</v>
      </c>
      <c r="K17" s="81">
        <v>1.9986489551415205E-2</v>
      </c>
      <c r="L17" s="81">
        <v>2.0581591022463316E-2</v>
      </c>
      <c r="M17" s="12"/>
      <c r="N17" s="12"/>
      <c r="O17" s="12"/>
      <c r="AC17" t="s">
        <v>42</v>
      </c>
    </row>
    <row r="18" spans="1:29" x14ac:dyDescent="0.75">
      <c r="A18" s="13" t="s">
        <v>23</v>
      </c>
      <c r="B18" s="24">
        <v>17</v>
      </c>
      <c r="C18" s="81">
        <v>1.0247232597817162E-2</v>
      </c>
      <c r="D18" s="81">
        <v>1.1211050303961818E-2</v>
      </c>
      <c r="E18" s="81">
        <v>1.1625260830576811E-2</v>
      </c>
      <c r="F18" s="81">
        <v>1.207838699051076E-2</v>
      </c>
      <c r="G18" s="81">
        <v>1.2491550192111123E-2</v>
      </c>
      <c r="H18" s="81">
        <v>1.2860615838792376E-2</v>
      </c>
      <c r="I18" s="81">
        <v>1.3354680671260895E-2</v>
      </c>
      <c r="J18" s="81">
        <v>1.3778679663355534E-2</v>
      </c>
      <c r="K18" s="81">
        <v>1.3929554304717994E-2</v>
      </c>
      <c r="L18" s="81">
        <v>1.425725738718097E-2</v>
      </c>
      <c r="M18" s="12"/>
      <c r="N18" s="12"/>
      <c r="O18" s="12"/>
    </row>
    <row r="19" spans="1:29" x14ac:dyDescent="0.75">
      <c r="A19" s="13" t="s">
        <v>24</v>
      </c>
      <c r="B19" s="24">
        <v>18</v>
      </c>
      <c r="C19" s="81">
        <v>4.5095458753953719E-3</v>
      </c>
      <c r="D19" s="81">
        <v>5.3838304381547556E-3</v>
      </c>
      <c r="E19" s="81">
        <v>5.7492570872817875E-3</v>
      </c>
      <c r="F19" s="81">
        <v>6.0640067979262089E-3</v>
      </c>
      <c r="G19" s="81">
        <v>6.3781311636832089E-3</v>
      </c>
      <c r="H19" s="81">
        <v>6.7539087290519597E-3</v>
      </c>
      <c r="I19" s="81">
        <v>7.1418802139722208E-3</v>
      </c>
      <c r="J19" s="81">
        <v>7.4254472409335144E-3</v>
      </c>
      <c r="K19" s="81">
        <v>7.7790913363425468E-3</v>
      </c>
      <c r="L19" s="81">
        <v>8.0639799172629641E-3</v>
      </c>
      <c r="M19" s="12"/>
      <c r="N19" s="12"/>
      <c r="O19" s="12"/>
      <c r="AC19" t="s">
        <v>43</v>
      </c>
    </row>
    <row r="20" spans="1:29" x14ac:dyDescent="0.75">
      <c r="A20" s="13" t="s">
        <v>25</v>
      </c>
      <c r="B20" s="24">
        <v>19</v>
      </c>
      <c r="C20" s="81">
        <v>1.5992655690262774E-3</v>
      </c>
      <c r="D20" s="81">
        <v>1.9123152552561451E-3</v>
      </c>
      <c r="E20" s="81">
        <v>2.0091518403361147E-3</v>
      </c>
      <c r="F20" s="81">
        <v>2.1506211851104302E-3</v>
      </c>
      <c r="G20" s="81">
        <v>2.2770180205906364E-3</v>
      </c>
      <c r="H20" s="81">
        <v>2.502589262939526E-3</v>
      </c>
      <c r="I20" s="81">
        <v>2.7403070113354057E-3</v>
      </c>
      <c r="J20" s="81">
        <v>2.942222271096005E-3</v>
      </c>
      <c r="K20" s="81">
        <v>3.129286815433994E-3</v>
      </c>
      <c r="L20" s="81">
        <v>3.3051770664549898E-3</v>
      </c>
      <c r="M20" s="12"/>
      <c r="N20" s="12"/>
      <c r="O20" s="12"/>
    </row>
    <row r="21" spans="1:29" x14ac:dyDescent="0.75">
      <c r="A21" s="13" t="s">
        <v>26</v>
      </c>
      <c r="B21" s="24">
        <v>20</v>
      </c>
      <c r="C21" s="81">
        <v>5.3384110866413765E-4</v>
      </c>
      <c r="D21" s="81">
        <v>6.1878449427800301E-4</v>
      </c>
      <c r="E21" s="81">
        <v>6.4317751646291452E-4</v>
      </c>
      <c r="F21" s="81">
        <v>6.7843789398514486E-4</v>
      </c>
      <c r="G21" s="81">
        <v>7.0020178634119844E-4</v>
      </c>
      <c r="H21" s="81">
        <v>7.4021161127084281E-4</v>
      </c>
      <c r="I21" s="81">
        <v>7.9561132468305876E-4</v>
      </c>
      <c r="J21" s="81">
        <v>8.334468801710689E-4</v>
      </c>
      <c r="K21" s="81">
        <v>8.8455996376046915E-4</v>
      </c>
      <c r="L21" s="81">
        <v>9.4479595026134488E-4</v>
      </c>
      <c r="M21" s="12"/>
      <c r="N21" s="12"/>
      <c r="O21" s="12"/>
    </row>
    <row r="22" spans="1:29" x14ac:dyDescent="0.75">
      <c r="A22" s="13" t="s">
        <v>27</v>
      </c>
      <c r="B22" s="24">
        <v>21</v>
      </c>
      <c r="C22" s="81">
        <v>2.8234592884895222E-4</v>
      </c>
      <c r="D22" s="81">
        <v>3.2918782076390079E-4</v>
      </c>
      <c r="E22" s="81">
        <v>3.6587034345591818E-4</v>
      </c>
      <c r="F22" s="81">
        <v>4.0746136867748369E-4</v>
      </c>
      <c r="G22" s="81">
        <v>1.8481104681059677E-4</v>
      </c>
      <c r="H22" s="81">
        <v>2.3754606497407874E-4</v>
      </c>
      <c r="I22" s="81">
        <v>2.8145469945496405E-4</v>
      </c>
      <c r="J22" s="81">
        <v>2.9214919837318687E-4</v>
      </c>
      <c r="K22" s="81">
        <v>3.5017517373081959E-4</v>
      </c>
      <c r="L22" s="81">
        <v>4.023746028577141E-4</v>
      </c>
      <c r="M22" s="12"/>
      <c r="N22" s="12"/>
      <c r="O22" s="12"/>
    </row>
    <row r="23" spans="1:29" x14ac:dyDescent="0.75">
      <c r="A23" s="27" t="s">
        <v>32</v>
      </c>
      <c r="B23" s="27"/>
      <c r="C23" s="28">
        <f>SUM(C2:C22)</f>
        <v>0.99999999999999989</v>
      </c>
      <c r="D23" s="28">
        <f t="shared" ref="D23:L23" si="0">SUM(D2:D22)</f>
        <v>0.99999999999999989</v>
      </c>
      <c r="E23" s="28">
        <f t="shared" si="0"/>
        <v>0.99999999999999989</v>
      </c>
      <c r="F23" s="28">
        <f t="shared" si="0"/>
        <v>1</v>
      </c>
      <c r="G23" s="28">
        <f t="shared" si="0"/>
        <v>1.0000000000000002</v>
      </c>
      <c r="H23" s="28">
        <f t="shared" si="0"/>
        <v>0.99999999999999989</v>
      </c>
      <c r="I23" s="28">
        <f t="shared" si="0"/>
        <v>1.0000000000000002</v>
      </c>
      <c r="J23" s="28">
        <f t="shared" si="0"/>
        <v>1</v>
      </c>
      <c r="K23" s="28">
        <f t="shared" si="0"/>
        <v>1</v>
      </c>
      <c r="L23" s="28">
        <f t="shared" si="0"/>
        <v>0.99999999999999978</v>
      </c>
      <c r="M23" s="12"/>
      <c r="N23" s="12"/>
      <c r="O23" s="12"/>
    </row>
    <row r="24" spans="1:29" x14ac:dyDescent="0.75">
      <c r="A24" s="27" t="s">
        <v>33</v>
      </c>
      <c r="B24" s="27"/>
      <c r="C24" s="28">
        <f>1-C23</f>
        <v>0</v>
      </c>
      <c r="D24" s="28">
        <f t="shared" ref="D24:L24" si="1">1-D23</f>
        <v>0</v>
      </c>
      <c r="E24" s="28">
        <f t="shared" si="1"/>
        <v>0</v>
      </c>
      <c r="F24" s="28">
        <f t="shared" si="1"/>
        <v>0</v>
      </c>
      <c r="G24" s="28">
        <f t="shared" si="1"/>
        <v>0</v>
      </c>
      <c r="H24" s="28">
        <f t="shared" si="1"/>
        <v>0</v>
      </c>
      <c r="I24" s="28">
        <f t="shared" si="1"/>
        <v>0</v>
      </c>
      <c r="J24" s="28">
        <f t="shared" si="1"/>
        <v>0</v>
      </c>
      <c r="K24" s="28">
        <f t="shared" si="1"/>
        <v>0</v>
      </c>
      <c r="L24" s="28">
        <f t="shared" si="1"/>
        <v>0</v>
      </c>
      <c r="M24" s="12"/>
      <c r="N24" s="12"/>
      <c r="O24" s="12"/>
    </row>
    <row r="25" spans="1:29" x14ac:dyDescent="0.75">
      <c r="A25" s="27" t="s">
        <v>6</v>
      </c>
      <c r="B25" s="27"/>
      <c r="C25" s="29">
        <v>64456695</v>
      </c>
      <c r="D25" s="29">
        <v>64785909</v>
      </c>
      <c r="E25" s="29">
        <v>65124716</v>
      </c>
      <c r="F25" s="29">
        <v>65729098</v>
      </c>
      <c r="G25" s="29">
        <v>65931550</v>
      </c>
      <c r="H25" s="29">
        <v>66188503</v>
      </c>
      <c r="I25" s="29">
        <v>66413979</v>
      </c>
      <c r="J25" s="29">
        <v>66558935</v>
      </c>
      <c r="K25" s="29">
        <v>66186727</v>
      </c>
      <c r="L25" s="29">
        <v>66171439</v>
      </c>
      <c r="M25" s="12"/>
      <c r="N25" s="12"/>
      <c r="O25" s="12"/>
    </row>
    <row r="26" spans="1:29" x14ac:dyDescent="0.7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29" x14ac:dyDescent="0.7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</row>
    <row r="28" spans="1:29" x14ac:dyDescent="0.7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</row>
    <row r="29" spans="1:29" x14ac:dyDescent="0.7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</row>
    <row r="30" spans="1:29" x14ac:dyDescent="0.7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</row>
    <row r="31" spans="1:29" x14ac:dyDescent="0.7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</row>
  </sheetData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DF027-1574-4DCE-A561-B31B2B2E5E50}">
  <dimension ref="A1:M36"/>
  <sheetViews>
    <sheetView topLeftCell="C1" zoomScale="70" zoomScaleNormal="70" workbookViewId="0">
      <selection activeCell="D3" sqref="D3:M4"/>
    </sheetView>
  </sheetViews>
  <sheetFormatPr defaultRowHeight="14.75" x14ac:dyDescent="0.75"/>
  <cols>
    <col min="1" max="1" width="18.1328125" customWidth="1"/>
    <col min="2" max="2" width="17.54296875" customWidth="1"/>
    <col min="3" max="3" width="47.6796875" customWidth="1"/>
    <col min="4" max="4" width="40" customWidth="1"/>
    <col min="5" max="13" width="15.58984375" customWidth="1"/>
  </cols>
  <sheetData>
    <row r="1" spans="1:13" ht="40.5" customHeight="1" x14ac:dyDescent="0.7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</row>
    <row r="2" spans="1:13" x14ac:dyDescent="0.7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2"/>
      <c r="L2" s="2"/>
      <c r="M2" s="2"/>
    </row>
    <row r="3" spans="1:13" x14ac:dyDescent="0.75">
      <c r="A3" s="3" t="s">
        <v>2</v>
      </c>
      <c r="B3" s="3" t="s">
        <v>3</v>
      </c>
      <c r="C3" s="3" t="s">
        <v>4</v>
      </c>
      <c r="D3" s="4">
        <v>2012</v>
      </c>
      <c r="E3" s="4">
        <v>2013</v>
      </c>
      <c r="F3" s="4">
        <v>2014</v>
      </c>
      <c r="G3" s="4">
        <v>2015</v>
      </c>
      <c r="H3" s="4">
        <v>2016</v>
      </c>
      <c r="I3" s="4">
        <v>2017</v>
      </c>
      <c r="J3" s="4">
        <v>2018</v>
      </c>
      <c r="K3" s="4">
        <v>2019</v>
      </c>
      <c r="L3" s="4">
        <v>2020</v>
      </c>
      <c r="M3" s="4">
        <v>2021</v>
      </c>
    </row>
    <row r="4" spans="1:13" x14ac:dyDescent="0.75">
      <c r="A4" s="66"/>
      <c r="B4" s="66"/>
      <c r="C4" s="5" t="s">
        <v>173</v>
      </c>
      <c r="D4" s="6">
        <v>63337198</v>
      </c>
      <c r="E4" s="6">
        <v>63650593</v>
      </c>
      <c r="F4" s="6">
        <v>63954350</v>
      </c>
      <c r="G4" s="6">
        <v>64219585</v>
      </c>
      <c r="H4" s="6">
        <v>64417145</v>
      </c>
      <c r="I4" s="6">
        <v>64627465</v>
      </c>
      <c r="J4" s="6">
        <v>64816825</v>
      </c>
      <c r="K4" s="6">
        <v>64929153</v>
      </c>
      <c r="L4" s="6">
        <v>65007464</v>
      </c>
      <c r="M4" s="6">
        <v>64956883</v>
      </c>
    </row>
    <row r="5" spans="1:13" x14ac:dyDescent="0.75">
      <c r="A5" s="66"/>
      <c r="B5" s="66"/>
      <c r="C5" s="5" t="s">
        <v>32</v>
      </c>
      <c r="D5" s="81">
        <v>1</v>
      </c>
      <c r="E5" s="81">
        <v>1</v>
      </c>
      <c r="F5" s="81">
        <v>1</v>
      </c>
      <c r="G5" s="81">
        <v>1</v>
      </c>
      <c r="H5" s="81">
        <v>1</v>
      </c>
      <c r="I5" s="81">
        <v>1</v>
      </c>
      <c r="J5" s="81">
        <v>1</v>
      </c>
      <c r="K5" s="81">
        <v>1</v>
      </c>
      <c r="L5" s="81">
        <v>1</v>
      </c>
      <c r="M5" s="81">
        <v>1</v>
      </c>
    </row>
    <row r="6" spans="1:13" x14ac:dyDescent="0.75">
      <c r="A6" s="261" t="s">
        <v>5</v>
      </c>
      <c r="B6" s="261" t="s">
        <v>5</v>
      </c>
      <c r="C6" s="5" t="s">
        <v>7</v>
      </c>
      <c r="D6" s="81">
        <v>6.0244692226517502E-2</v>
      </c>
      <c r="E6" s="81">
        <v>5.9359054203941192E-2</v>
      </c>
      <c r="F6" s="81">
        <v>5.8414118820690072E-2</v>
      </c>
      <c r="G6" s="81">
        <v>5.7255929012932735E-2</v>
      </c>
      <c r="H6" s="81">
        <v>5.5342719706065829E-2</v>
      </c>
      <c r="I6" s="81">
        <v>5.3035934490080962E-2</v>
      </c>
      <c r="J6" s="81">
        <v>5.1130242803469624E-2</v>
      </c>
      <c r="K6" s="81">
        <v>4.9064847650176491E-2</v>
      </c>
      <c r="L6" s="81">
        <v>4.7247943713048086E-2</v>
      </c>
      <c r="M6" s="81">
        <v>4.514734797234652E-2</v>
      </c>
    </row>
    <row r="7" spans="1:13" x14ac:dyDescent="0.75">
      <c r="A7" s="262"/>
      <c r="B7" s="262"/>
      <c r="C7" s="5" t="s">
        <v>8</v>
      </c>
      <c r="D7" s="81">
        <v>6.2894588421799152E-2</v>
      </c>
      <c r="E7" s="81">
        <v>6.2456024565238535E-2</v>
      </c>
      <c r="F7" s="81">
        <v>6.1604112933678477E-2</v>
      </c>
      <c r="G7" s="81">
        <v>6.0636502088887684E-2</v>
      </c>
      <c r="H7" s="81">
        <v>6.0310698339704434E-2</v>
      </c>
      <c r="I7" s="81">
        <v>6.0125783983636057E-2</v>
      </c>
      <c r="J7" s="81">
        <v>5.9435617218214561E-2</v>
      </c>
      <c r="K7" s="81">
        <v>5.8647661705982825E-2</v>
      </c>
      <c r="L7" s="81">
        <v>5.7592678896072613E-2</v>
      </c>
      <c r="M7" s="81">
        <v>5.5848431027701866E-2</v>
      </c>
    </row>
    <row r="8" spans="1:13" x14ac:dyDescent="0.75">
      <c r="A8" s="262"/>
      <c r="B8" s="262"/>
      <c r="C8" s="5" t="s">
        <v>9</v>
      </c>
      <c r="D8" s="81">
        <v>6.568528655151433E-2</v>
      </c>
      <c r="E8" s="81">
        <v>6.3642549253233191E-2</v>
      </c>
      <c r="F8" s="81">
        <v>6.2913797106842612E-2</v>
      </c>
      <c r="G8" s="81">
        <v>6.2074427917900743E-2</v>
      </c>
      <c r="H8" s="81">
        <v>6.1835525309294599E-2</v>
      </c>
      <c r="I8" s="81">
        <v>6.1761915000070014E-2</v>
      </c>
      <c r="J8" s="81">
        <v>6.1509785460796634E-2</v>
      </c>
      <c r="K8" s="81">
        <v>6.0889397402119197E-2</v>
      </c>
      <c r="L8" s="81">
        <v>6.0091222755590035E-2</v>
      </c>
      <c r="M8" s="81">
        <v>5.9973690547928539E-2</v>
      </c>
    </row>
    <row r="9" spans="1:13" x14ac:dyDescent="0.75">
      <c r="A9" s="262"/>
      <c r="B9" s="262"/>
      <c r="C9" s="5" t="s">
        <v>10</v>
      </c>
      <c r="D9" s="81">
        <v>7.652315152937457E-2</v>
      </c>
      <c r="E9" s="81">
        <v>7.5137666038712317E-2</v>
      </c>
      <c r="F9" s="81">
        <v>7.3015002106971608E-2</v>
      </c>
      <c r="G9" s="81">
        <v>7.0497839560937678E-2</v>
      </c>
      <c r="H9" s="81">
        <v>6.725710988898996E-2</v>
      </c>
      <c r="I9" s="81">
        <v>6.4299442969022541E-2</v>
      </c>
      <c r="J9" s="81">
        <v>6.2490148198403733E-2</v>
      </c>
      <c r="K9" s="81">
        <v>6.1993061883927551E-2</v>
      </c>
      <c r="L9" s="81">
        <v>6.133954094871321E-2</v>
      </c>
      <c r="M9" s="81">
        <v>6.1320922680357062E-2</v>
      </c>
    </row>
    <row r="10" spans="1:13" x14ac:dyDescent="0.75">
      <c r="A10" s="262"/>
      <c r="B10" s="262"/>
      <c r="C10" s="5" t="s">
        <v>11</v>
      </c>
      <c r="D10" s="81">
        <v>7.3811885394740706E-2</v>
      </c>
      <c r="E10" s="81">
        <v>7.4285136667933321E-2</v>
      </c>
      <c r="F10" s="81">
        <v>7.4384854196782549E-2</v>
      </c>
      <c r="G10" s="81">
        <v>7.4465881397396141E-2</v>
      </c>
      <c r="H10" s="81">
        <v>7.4639026613178838E-2</v>
      </c>
      <c r="I10" s="81">
        <v>7.4340777562604377E-2</v>
      </c>
      <c r="J10" s="81">
        <v>7.3247478567486146E-2</v>
      </c>
      <c r="K10" s="81">
        <v>7.1421168854612971E-2</v>
      </c>
      <c r="L10" s="81">
        <v>6.9194546644674532E-2</v>
      </c>
      <c r="M10" s="81">
        <v>6.6302273155563821E-2</v>
      </c>
    </row>
    <row r="11" spans="1:13" x14ac:dyDescent="0.75">
      <c r="A11" s="262"/>
      <c r="B11" s="262"/>
      <c r="C11" s="5" t="s">
        <v>12</v>
      </c>
      <c r="D11" s="81">
        <v>7.4493680632982853E-2</v>
      </c>
      <c r="E11" s="81">
        <v>7.2502906610783652E-2</v>
      </c>
      <c r="F11" s="81">
        <v>7.128214108969913E-2</v>
      </c>
      <c r="G11" s="81">
        <v>7.0829405079462907E-2</v>
      </c>
      <c r="H11" s="81">
        <v>7.1189417041068806E-2</v>
      </c>
      <c r="I11" s="81">
        <v>7.2092909724990759E-2</v>
      </c>
      <c r="J11" s="81">
        <v>7.2753285894518904E-2</v>
      </c>
      <c r="K11" s="81">
        <v>7.3106913931250572E-2</v>
      </c>
      <c r="L11" s="81">
        <v>7.3409108837102152E-2</v>
      </c>
      <c r="M11" s="81">
        <v>7.3824970942648213E-2</v>
      </c>
    </row>
    <row r="12" spans="1:13" x14ac:dyDescent="0.75">
      <c r="A12" s="262"/>
      <c r="B12" s="262"/>
      <c r="C12" s="5" t="s">
        <v>13</v>
      </c>
      <c r="D12" s="81">
        <v>8.1593173730230381E-2</v>
      </c>
      <c r="E12" s="81">
        <v>8.0542627466173022E-2</v>
      </c>
      <c r="F12" s="81">
        <v>7.8672381159373833E-2</v>
      </c>
      <c r="G12" s="81">
        <v>7.6843177980673652E-2</v>
      </c>
      <c r="H12" s="81">
        <v>7.4909932751598976E-2</v>
      </c>
      <c r="I12" s="81">
        <v>7.2527910540820376E-2</v>
      </c>
      <c r="J12" s="81">
        <v>7.0790647335780485E-2</v>
      </c>
      <c r="K12" s="81">
        <v>6.9804545271058754E-2</v>
      </c>
      <c r="L12" s="81">
        <v>6.9540983786108013E-2</v>
      </c>
      <c r="M12" s="81">
        <v>7.0146284574646237E-2</v>
      </c>
    </row>
    <row r="13" spans="1:13" x14ac:dyDescent="0.75">
      <c r="A13" s="262"/>
      <c r="B13" s="262"/>
      <c r="C13" s="5" t="s">
        <v>14</v>
      </c>
      <c r="D13" s="81">
        <v>8.3362323669575661E-2</v>
      </c>
      <c r="E13" s="81">
        <v>8.2354393776032847E-2</v>
      </c>
      <c r="F13" s="81">
        <v>8.162930277612078E-2</v>
      </c>
      <c r="G13" s="81">
        <v>8.1236136919913132E-2</v>
      </c>
      <c r="H13" s="81">
        <v>8.0296371408574541E-2</v>
      </c>
      <c r="I13" s="81">
        <v>7.9180716743260784E-2</v>
      </c>
      <c r="J13" s="81">
        <v>7.8360348566903729E-2</v>
      </c>
      <c r="K13" s="81">
        <v>7.6774603851678155E-2</v>
      </c>
      <c r="L13" s="81">
        <v>7.5190104324020388E-2</v>
      </c>
      <c r="M13" s="81">
        <v>7.352317074697072E-2</v>
      </c>
    </row>
    <row r="14" spans="1:13" x14ac:dyDescent="0.75">
      <c r="A14" s="262"/>
      <c r="B14" s="262"/>
      <c r="C14" s="5" t="s">
        <v>15</v>
      </c>
      <c r="D14" s="81">
        <v>8.5181191627706682E-2</v>
      </c>
      <c r="E14" s="81">
        <v>8.3449497477580459E-2</v>
      </c>
      <c r="F14" s="81">
        <v>8.2914485097573501E-2</v>
      </c>
      <c r="G14" s="81">
        <v>8.1913983094098169E-2</v>
      </c>
      <c r="H14" s="81">
        <v>8.0952547648611248E-2</v>
      </c>
      <c r="I14" s="81">
        <v>8.0443755607619766E-2</v>
      </c>
      <c r="J14" s="81">
        <v>7.970433602694979E-2</v>
      </c>
      <c r="K14" s="81">
        <v>7.9237611493253271E-2</v>
      </c>
      <c r="L14" s="81">
        <v>7.9064197920411111E-2</v>
      </c>
      <c r="M14" s="81">
        <v>7.839492544616096E-2</v>
      </c>
    </row>
    <row r="15" spans="1:13" x14ac:dyDescent="0.75">
      <c r="A15" s="262"/>
      <c r="B15" s="262"/>
      <c r="C15" s="5" t="s">
        <v>16</v>
      </c>
      <c r="D15" s="81">
        <v>8.0660041197275573E-2</v>
      </c>
      <c r="E15" s="81">
        <v>8.1650315496667875E-2</v>
      </c>
      <c r="F15" s="81">
        <v>8.1280522747866249E-2</v>
      </c>
      <c r="G15" s="81">
        <v>8.1163697959119485E-2</v>
      </c>
      <c r="H15" s="81">
        <v>8.1685287356339689E-2</v>
      </c>
      <c r="I15" s="81">
        <v>8.1615316336483265E-2</v>
      </c>
      <c r="J15" s="81">
        <v>8.0349662298330723E-2</v>
      </c>
      <c r="K15" s="81">
        <v>8.0054702084285626E-2</v>
      </c>
      <c r="L15" s="81">
        <v>7.9284541848917534E-2</v>
      </c>
      <c r="M15" s="81">
        <v>7.8560096548967714E-2</v>
      </c>
    </row>
    <row r="16" spans="1:13" x14ac:dyDescent="0.75">
      <c r="A16" s="262"/>
      <c r="B16" s="262"/>
      <c r="C16" s="5" t="s">
        <v>17</v>
      </c>
      <c r="D16" s="81">
        <v>6.9731281765890565E-2</v>
      </c>
      <c r="E16" s="81">
        <v>7.1396381177469936E-2</v>
      </c>
      <c r="F16" s="81">
        <v>7.3265977998369147E-2</v>
      </c>
      <c r="G16" s="81">
        <v>7.463512883180419E-2</v>
      </c>
      <c r="H16" s="81">
        <v>7.5855193520296502E-2</v>
      </c>
      <c r="I16" s="81">
        <v>7.6760785836176612E-2</v>
      </c>
      <c r="J16" s="81">
        <v>7.8069097028433593E-2</v>
      </c>
      <c r="K16" s="81">
        <v>7.7938164386650785E-2</v>
      </c>
      <c r="L16" s="81">
        <v>7.8030316641793621E-2</v>
      </c>
      <c r="M16" s="81">
        <v>7.8723374088008502E-2</v>
      </c>
    </row>
    <row r="17" spans="1:13" x14ac:dyDescent="0.75">
      <c r="A17" s="262"/>
      <c r="B17" s="262"/>
      <c r="C17" s="5" t="s">
        <v>18</v>
      </c>
      <c r="D17" s="81">
        <v>5.6812222732050763E-2</v>
      </c>
      <c r="E17" s="81">
        <v>5.6003971557656976E-2</v>
      </c>
      <c r="F17" s="81">
        <v>5.8166160706816662E-2</v>
      </c>
      <c r="G17" s="81">
        <v>6.1206561830008714E-2</v>
      </c>
      <c r="H17" s="81">
        <v>6.3560469809706713E-2</v>
      </c>
      <c r="I17" s="81">
        <v>6.5595300697621359E-2</v>
      </c>
      <c r="J17" s="81">
        <v>6.7590922572958484E-2</v>
      </c>
      <c r="K17" s="81">
        <v>6.9556397878777196E-2</v>
      </c>
      <c r="L17" s="81">
        <v>7.106323975351507E-2</v>
      </c>
      <c r="M17" s="81">
        <v>7.2390665666639209E-2</v>
      </c>
    </row>
    <row r="18" spans="1:13" x14ac:dyDescent="0.75">
      <c r="A18" s="262"/>
      <c r="B18" s="262"/>
      <c r="C18" s="5" t="s">
        <v>19</v>
      </c>
      <c r="D18" s="81">
        <v>4.287867297192402E-2</v>
      </c>
      <c r="E18" s="81">
        <v>4.5321698731070739E-2</v>
      </c>
      <c r="F18" s="81">
        <v>4.6709019793024241E-2</v>
      </c>
      <c r="G18" s="81">
        <v>4.7605368362315013E-2</v>
      </c>
      <c r="H18" s="81">
        <v>4.8824377423122366E-2</v>
      </c>
      <c r="I18" s="81">
        <v>5.0439128317968221E-2</v>
      </c>
      <c r="J18" s="81">
        <v>5.2301466478803925E-2</v>
      </c>
      <c r="K18" s="81">
        <v>5.4494766010577712E-2</v>
      </c>
      <c r="L18" s="81">
        <v>5.7499581894165264E-2</v>
      </c>
      <c r="M18" s="81">
        <v>5.9828240218977258E-2</v>
      </c>
    </row>
    <row r="19" spans="1:13" x14ac:dyDescent="0.75">
      <c r="A19" s="262"/>
      <c r="B19" s="262"/>
      <c r="C19" s="5" t="s">
        <v>20</v>
      </c>
      <c r="D19" s="81">
        <v>2.88172836442812E-2</v>
      </c>
      <c r="E19" s="81">
        <v>3.1312952575320074E-2</v>
      </c>
      <c r="F19" s="81">
        <v>3.3551384698617064E-2</v>
      </c>
      <c r="G19" s="81">
        <v>3.578352304830372E-2</v>
      </c>
      <c r="H19" s="81">
        <v>3.7784490448932499E-2</v>
      </c>
      <c r="I19" s="81">
        <v>3.9779650957994406E-2</v>
      </c>
      <c r="J19" s="81">
        <v>4.1323437240253592E-2</v>
      </c>
      <c r="K19" s="81">
        <v>4.2741278328395874E-2</v>
      </c>
      <c r="L19" s="81">
        <v>4.3717918299350976E-2</v>
      </c>
      <c r="M19" s="81">
        <v>4.4941395971847972E-2</v>
      </c>
    </row>
    <row r="20" spans="1:13" x14ac:dyDescent="0.75">
      <c r="A20" s="262"/>
      <c r="B20" s="262"/>
      <c r="C20" s="5" t="s">
        <v>21</v>
      </c>
      <c r="D20" s="81">
        <v>2.3296862611446752E-2</v>
      </c>
      <c r="E20" s="81">
        <v>2.3248125905127075E-2</v>
      </c>
      <c r="F20" s="81">
        <v>2.3467223105230528E-2</v>
      </c>
      <c r="G20" s="81">
        <v>2.4012285348776391E-2</v>
      </c>
      <c r="H20" s="81">
        <v>2.4674611083741759E-2</v>
      </c>
      <c r="I20" s="81">
        <v>2.585397709781747E-2</v>
      </c>
      <c r="J20" s="81">
        <v>2.7459768354898592E-2</v>
      </c>
      <c r="K20" s="81">
        <v>2.956471648413464E-2</v>
      </c>
      <c r="L20" s="81">
        <v>3.1674916591116369E-2</v>
      </c>
      <c r="M20" s="81">
        <v>3.3519034464754106E-2</v>
      </c>
    </row>
    <row r="21" spans="1:13" x14ac:dyDescent="0.75">
      <c r="A21" s="262"/>
      <c r="B21" s="262"/>
      <c r="C21" s="5" t="s">
        <v>22</v>
      </c>
      <c r="D21" s="81">
        <v>1.6841430212937429E-2</v>
      </c>
      <c r="E21" s="81">
        <v>1.7881530184644157E-2</v>
      </c>
      <c r="F21" s="81">
        <v>1.8336798044229986E-2</v>
      </c>
      <c r="G21" s="81">
        <v>1.8461237331259615E-2</v>
      </c>
      <c r="H21" s="81">
        <v>1.885050944123649E-2</v>
      </c>
      <c r="I21" s="81">
        <v>1.9051822626804254E-2</v>
      </c>
      <c r="J21" s="81">
        <v>1.9169822033090946E-2</v>
      </c>
      <c r="K21" s="81">
        <v>1.9438217529189086E-2</v>
      </c>
      <c r="L21" s="81">
        <v>1.9986489551415205E-2</v>
      </c>
      <c r="M21" s="81">
        <v>2.0581591022463316E-2</v>
      </c>
    </row>
    <row r="22" spans="1:13" x14ac:dyDescent="0.75">
      <c r="A22" s="262"/>
      <c r="B22" s="262"/>
      <c r="C22" s="5" t="s">
        <v>23</v>
      </c>
      <c r="D22" s="81">
        <v>1.0247232597817162E-2</v>
      </c>
      <c r="E22" s="81">
        <v>1.1211050303961818E-2</v>
      </c>
      <c r="F22" s="81">
        <v>1.1625260830576811E-2</v>
      </c>
      <c r="G22" s="81">
        <v>1.207838699051076E-2</v>
      </c>
      <c r="H22" s="81">
        <v>1.2491550192111123E-2</v>
      </c>
      <c r="I22" s="81">
        <v>1.2860615838792376E-2</v>
      </c>
      <c r="J22" s="81">
        <v>1.3354680671260895E-2</v>
      </c>
      <c r="K22" s="81">
        <v>1.3778679663355534E-2</v>
      </c>
      <c r="L22" s="81">
        <v>1.3929554304717994E-2</v>
      </c>
      <c r="M22" s="81">
        <v>1.425725738718097E-2</v>
      </c>
    </row>
    <row r="23" spans="1:13" x14ac:dyDescent="0.75">
      <c r="A23" s="262"/>
      <c r="B23" s="262"/>
      <c r="C23" s="5" t="s">
        <v>24</v>
      </c>
      <c r="D23" s="81">
        <v>4.5095458753953719E-3</v>
      </c>
      <c r="E23" s="81">
        <v>5.3838304381547556E-3</v>
      </c>
      <c r="F23" s="81">
        <v>5.7492570872817875E-3</v>
      </c>
      <c r="G23" s="81">
        <v>6.0640067979262089E-3</v>
      </c>
      <c r="H23" s="81">
        <v>6.3781311636832089E-3</v>
      </c>
      <c r="I23" s="81">
        <v>6.7539087290519597E-3</v>
      </c>
      <c r="J23" s="81">
        <v>7.1418802139722208E-3</v>
      </c>
      <c r="K23" s="81">
        <v>7.4254472409335144E-3</v>
      </c>
      <c r="L23" s="81">
        <v>7.7790913363425468E-3</v>
      </c>
      <c r="M23" s="81">
        <v>8.0639799172629641E-3</v>
      </c>
    </row>
    <row r="24" spans="1:13" x14ac:dyDescent="0.75">
      <c r="A24" s="262"/>
      <c r="B24" s="262"/>
      <c r="C24" s="5" t="s">
        <v>25</v>
      </c>
      <c r="D24" s="81">
        <v>1.5992655690262774E-3</v>
      </c>
      <c r="E24" s="81">
        <v>1.9123152552561451E-3</v>
      </c>
      <c r="F24" s="81">
        <v>2.0091518403361147E-3</v>
      </c>
      <c r="G24" s="81">
        <v>2.1506211851104302E-3</v>
      </c>
      <c r="H24" s="81">
        <v>2.2770180205906364E-3</v>
      </c>
      <c r="I24" s="81">
        <v>2.502589262939526E-3</v>
      </c>
      <c r="J24" s="81">
        <v>2.7403070113354057E-3</v>
      </c>
      <c r="K24" s="81">
        <v>2.942222271096005E-3</v>
      </c>
      <c r="L24" s="81">
        <v>3.129286815433994E-3</v>
      </c>
      <c r="M24" s="81">
        <v>3.3051770664549898E-3</v>
      </c>
    </row>
    <row r="25" spans="1:13" x14ac:dyDescent="0.75">
      <c r="A25" s="262"/>
      <c r="B25" s="262"/>
      <c r="C25" s="5" t="s">
        <v>26</v>
      </c>
      <c r="D25" s="81">
        <v>5.3384110866413765E-4</v>
      </c>
      <c r="E25" s="81">
        <v>6.1878449427800301E-4</v>
      </c>
      <c r="F25" s="81">
        <v>6.4317751646291452E-4</v>
      </c>
      <c r="G25" s="81">
        <v>6.7843789398514486E-4</v>
      </c>
      <c r="H25" s="81">
        <v>7.0020178634119844E-4</v>
      </c>
      <c r="I25" s="81">
        <v>7.4021161127084281E-4</v>
      </c>
      <c r="J25" s="81">
        <v>7.9561132468305876E-4</v>
      </c>
      <c r="K25" s="81">
        <v>8.334468801710689E-4</v>
      </c>
      <c r="L25" s="81">
        <v>8.8455996376046915E-4</v>
      </c>
      <c r="M25" s="81">
        <v>9.4479595026134488E-4</v>
      </c>
    </row>
    <row r="26" spans="1:13" x14ac:dyDescent="0.75">
      <c r="A26" s="262"/>
      <c r="B26" s="262"/>
      <c r="C26" s="5" t="s">
        <v>27</v>
      </c>
      <c r="D26" s="81">
        <v>2.8234592884895222E-4</v>
      </c>
      <c r="E26" s="81">
        <v>3.2918782076390079E-4</v>
      </c>
      <c r="F26" s="81">
        <v>3.6587034345591818E-4</v>
      </c>
      <c r="G26" s="81">
        <v>4.0746136867748369E-4</v>
      </c>
      <c r="H26" s="81">
        <v>1.8481104681059677E-4</v>
      </c>
      <c r="I26" s="81">
        <v>2.3754606497407874E-4</v>
      </c>
      <c r="J26" s="81">
        <v>2.8145469945496405E-4</v>
      </c>
      <c r="K26" s="81">
        <v>2.9214919837318687E-4</v>
      </c>
      <c r="L26" s="81">
        <v>3.5017517373081959E-4</v>
      </c>
      <c r="M26" s="81">
        <v>4.023746028577141E-4</v>
      </c>
    </row>
    <row r="27" spans="1:13" ht="14.75" customHeight="1" x14ac:dyDescent="0.75">
      <c r="A27" s="262"/>
      <c r="B27" s="262"/>
      <c r="C27" s="79" t="s">
        <v>28</v>
      </c>
      <c r="D27" s="80">
        <v>1240</v>
      </c>
      <c r="E27" s="80">
        <v>442</v>
      </c>
      <c r="F27" s="80">
        <v>427</v>
      </c>
      <c r="G27" s="80">
        <v>416</v>
      </c>
      <c r="H27" s="80">
        <v>53</v>
      </c>
      <c r="I27" s="80">
        <v>50</v>
      </c>
      <c r="J27" s="80">
        <v>49</v>
      </c>
      <c r="K27" s="80">
        <v>46</v>
      </c>
      <c r="L27" s="80">
        <v>47</v>
      </c>
      <c r="M27" s="80">
        <v>30</v>
      </c>
    </row>
    <row r="28" spans="1:13" ht="42" customHeight="1" x14ac:dyDescent="0.75">
      <c r="A28" s="262"/>
      <c r="B28" s="262"/>
      <c r="C28" s="79" t="s">
        <v>29</v>
      </c>
      <c r="D28" s="80">
        <v>351775</v>
      </c>
      <c r="E28" s="80">
        <v>342708</v>
      </c>
      <c r="F28" s="80">
        <v>455639</v>
      </c>
      <c r="G28" s="80">
        <v>674026</v>
      </c>
      <c r="H28" s="80">
        <v>665753</v>
      </c>
      <c r="I28" s="80">
        <v>680549</v>
      </c>
      <c r="J28" s="80">
        <v>700672</v>
      </c>
      <c r="K28" s="80">
        <v>727926</v>
      </c>
      <c r="L28" s="80">
        <v>756907</v>
      </c>
      <c r="M28" s="80">
        <v>775786</v>
      </c>
    </row>
    <row r="29" spans="1:13" x14ac:dyDescent="0.75">
      <c r="A29" s="262"/>
      <c r="B29" s="262"/>
      <c r="C29" s="79" t="s">
        <v>30</v>
      </c>
      <c r="D29" s="80">
        <v>615096</v>
      </c>
      <c r="E29" s="80">
        <v>637403</v>
      </c>
      <c r="F29" s="80">
        <v>571778</v>
      </c>
      <c r="G29" s="80">
        <v>675849</v>
      </c>
      <c r="H29" s="80">
        <v>693992</v>
      </c>
      <c r="I29" s="80">
        <v>722717</v>
      </c>
      <c r="J29" s="80">
        <v>742416</v>
      </c>
      <c r="K29" s="80">
        <v>751791</v>
      </c>
      <c r="L29" s="80">
        <v>393847</v>
      </c>
      <c r="M29" s="80">
        <v>416517</v>
      </c>
    </row>
    <row r="30" spans="1:13" x14ac:dyDescent="0.75">
      <c r="A30" s="262"/>
      <c r="B30" s="262"/>
      <c r="C30" s="79" t="s">
        <v>31</v>
      </c>
      <c r="D30" s="80">
        <v>151386</v>
      </c>
      <c r="E30" s="80">
        <v>154763</v>
      </c>
      <c r="F30" s="80">
        <v>142522</v>
      </c>
      <c r="G30" s="80">
        <v>159222</v>
      </c>
      <c r="H30" s="80">
        <v>154607</v>
      </c>
      <c r="I30" s="80">
        <v>157722</v>
      </c>
      <c r="J30" s="80">
        <v>154017</v>
      </c>
      <c r="K30" s="80">
        <v>150019</v>
      </c>
      <c r="L30" s="80">
        <v>28462</v>
      </c>
      <c r="M30" s="80">
        <v>22223</v>
      </c>
    </row>
    <row r="31" spans="1:13" x14ac:dyDescent="0.75">
      <c r="A31" s="263"/>
      <c r="B31" s="263"/>
      <c r="C31" s="5" t="s">
        <v>6</v>
      </c>
      <c r="D31" s="6">
        <v>64456695</v>
      </c>
      <c r="E31" s="6">
        <v>64785909</v>
      </c>
      <c r="F31" s="6">
        <v>65124716</v>
      </c>
      <c r="G31" s="6">
        <v>65729098</v>
      </c>
      <c r="H31" s="6">
        <v>65931550</v>
      </c>
      <c r="I31" s="6">
        <v>66188503</v>
      </c>
      <c r="J31" s="6">
        <v>66413979</v>
      </c>
      <c r="K31" s="6">
        <v>66558935</v>
      </c>
      <c r="L31" s="6">
        <v>66186727</v>
      </c>
      <c r="M31" s="6">
        <v>66171439</v>
      </c>
    </row>
    <row r="34" spans="3:4" x14ac:dyDescent="0.75">
      <c r="C34" s="78" t="s">
        <v>169</v>
      </c>
      <c r="D34" s="77"/>
    </row>
    <row r="35" spans="3:4" x14ac:dyDescent="0.75">
      <c r="C35" s="78" t="s">
        <v>170</v>
      </c>
      <c r="D35" s="77"/>
    </row>
    <row r="36" spans="3:4" x14ac:dyDescent="0.75">
      <c r="C36" s="78" t="s">
        <v>171</v>
      </c>
    </row>
  </sheetData>
  <mergeCells count="2">
    <mergeCell ref="A6:A31"/>
    <mergeCell ref="B6:B31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B6BA5-7E7A-4C02-8FBD-8943006BA799}">
  <dimension ref="A1:V64"/>
  <sheetViews>
    <sheetView topLeftCell="A4" zoomScale="70" zoomScaleNormal="70" workbookViewId="0">
      <selection activeCell="R22" sqref="R22"/>
    </sheetView>
  </sheetViews>
  <sheetFormatPr defaultRowHeight="14.75" x14ac:dyDescent="0.75"/>
  <cols>
    <col min="1" max="1" width="11.2265625" customWidth="1"/>
    <col min="2" max="22" width="11.953125" customWidth="1"/>
    <col min="23" max="23" width="27.90625" customWidth="1"/>
  </cols>
  <sheetData>
    <row r="1" spans="1:22" x14ac:dyDescent="0.75">
      <c r="A1" s="25" t="s">
        <v>34</v>
      </c>
      <c r="B1" s="85" t="s">
        <v>7</v>
      </c>
      <c r="C1" s="85" t="s">
        <v>8</v>
      </c>
      <c r="D1" s="85" t="s">
        <v>9</v>
      </c>
      <c r="E1" s="85" t="s">
        <v>45</v>
      </c>
      <c r="F1" s="85" t="s">
        <v>46</v>
      </c>
      <c r="G1" s="85" t="s">
        <v>47</v>
      </c>
      <c r="H1" s="85" t="s">
        <v>48</v>
      </c>
      <c r="I1" s="85" t="s">
        <v>49</v>
      </c>
      <c r="J1" s="85" t="s">
        <v>50</v>
      </c>
      <c r="K1" s="85" t="s">
        <v>51</v>
      </c>
      <c r="L1" s="85" t="s">
        <v>52</v>
      </c>
      <c r="M1" s="85" t="s">
        <v>53</v>
      </c>
      <c r="N1" s="85" t="s">
        <v>54</v>
      </c>
      <c r="O1" s="85" t="s">
        <v>55</v>
      </c>
      <c r="P1" s="85" t="s">
        <v>56</v>
      </c>
      <c r="Q1" s="85" t="s">
        <v>57</v>
      </c>
      <c r="R1" s="85" t="s">
        <v>58</v>
      </c>
      <c r="S1" s="85" t="s">
        <v>59</v>
      </c>
      <c r="T1" s="85" t="s">
        <v>60</v>
      </c>
      <c r="U1" s="85" t="s">
        <v>61</v>
      </c>
      <c r="V1" s="85" t="s">
        <v>144</v>
      </c>
    </row>
    <row r="2" spans="1:22" x14ac:dyDescent="0.75">
      <c r="A2" s="30">
        <v>2012</v>
      </c>
      <c r="B2" s="86">
        <v>6.0244692226517502E-2</v>
      </c>
      <c r="C2" s="86">
        <v>6.2894588421799152E-2</v>
      </c>
      <c r="D2" s="86">
        <v>6.568528655151433E-2</v>
      </c>
      <c r="E2" s="86">
        <v>7.652315152937457E-2</v>
      </c>
      <c r="F2" s="86">
        <v>7.3811885394740706E-2</v>
      </c>
      <c r="G2" s="86">
        <v>7.4493680632982853E-2</v>
      </c>
      <c r="H2" s="86">
        <v>8.1593173730230381E-2</v>
      </c>
      <c r="I2" s="86">
        <v>8.3362323669575661E-2</v>
      </c>
      <c r="J2" s="86">
        <v>8.5181191627706682E-2</v>
      </c>
      <c r="K2" s="86">
        <v>8.0660041197275573E-2</v>
      </c>
      <c r="L2" s="86">
        <v>6.9731281765890565E-2</v>
      </c>
      <c r="M2" s="86">
        <v>5.6812222732050763E-2</v>
      </c>
      <c r="N2" s="86">
        <v>4.287867297192402E-2</v>
      </c>
      <c r="O2" s="86">
        <v>2.88172836442812E-2</v>
      </c>
      <c r="P2" s="86">
        <v>2.3296862611446752E-2</v>
      </c>
      <c r="Q2" s="86">
        <v>1.6841430212937429E-2</v>
      </c>
      <c r="R2" s="86">
        <v>1.0247232597817162E-2</v>
      </c>
      <c r="S2" s="86">
        <v>4.5095458753953719E-3</v>
      </c>
      <c r="T2" s="86">
        <v>1.5992655690262774E-3</v>
      </c>
      <c r="U2" s="86">
        <v>5.3384110866413765E-4</v>
      </c>
      <c r="V2" s="86">
        <v>2.8234592884895222E-4</v>
      </c>
    </row>
    <row r="3" spans="1:22" x14ac:dyDescent="0.75">
      <c r="A3" s="30">
        <v>2013</v>
      </c>
      <c r="B3" s="86">
        <v>5.9359054203941192E-2</v>
      </c>
      <c r="C3" s="86">
        <v>6.2456024565238535E-2</v>
      </c>
      <c r="D3" s="86">
        <v>6.3642549253233191E-2</v>
      </c>
      <c r="E3" s="86">
        <v>7.5137666038712317E-2</v>
      </c>
      <c r="F3" s="86">
        <v>7.4285136667933321E-2</v>
      </c>
      <c r="G3" s="86">
        <v>7.2502906610783652E-2</v>
      </c>
      <c r="H3" s="86">
        <v>8.0542627466173022E-2</v>
      </c>
      <c r="I3" s="86">
        <v>8.2354393776032847E-2</v>
      </c>
      <c r="J3" s="86">
        <v>8.3449497477580459E-2</v>
      </c>
      <c r="K3" s="86">
        <v>8.1650315496667875E-2</v>
      </c>
      <c r="L3" s="86">
        <v>7.1396381177469936E-2</v>
      </c>
      <c r="M3" s="86">
        <v>5.6003971557656976E-2</v>
      </c>
      <c r="N3" s="86">
        <v>4.5321698731070739E-2</v>
      </c>
      <c r="O3" s="86">
        <v>3.1312952575320074E-2</v>
      </c>
      <c r="P3" s="86">
        <v>2.3248125905127075E-2</v>
      </c>
      <c r="Q3" s="86">
        <v>1.7881530184644157E-2</v>
      </c>
      <c r="R3" s="86">
        <v>1.1211050303961818E-2</v>
      </c>
      <c r="S3" s="86">
        <v>5.3838304381547556E-3</v>
      </c>
      <c r="T3" s="86">
        <v>1.9123152552561451E-3</v>
      </c>
      <c r="U3" s="86">
        <v>6.1878449427800301E-4</v>
      </c>
      <c r="V3" s="86">
        <v>3.2918782076390079E-4</v>
      </c>
    </row>
    <row r="4" spans="1:22" x14ac:dyDescent="0.75">
      <c r="A4" s="30">
        <v>2014</v>
      </c>
      <c r="B4" s="86">
        <v>5.8414118820690072E-2</v>
      </c>
      <c r="C4" s="86">
        <v>6.1604112933678477E-2</v>
      </c>
      <c r="D4" s="86">
        <v>6.2913797106842612E-2</v>
      </c>
      <c r="E4" s="86">
        <v>7.3015002106971608E-2</v>
      </c>
      <c r="F4" s="86">
        <v>7.4384854196782549E-2</v>
      </c>
      <c r="G4" s="86">
        <v>7.128214108969913E-2</v>
      </c>
      <c r="H4" s="86">
        <v>7.8672381159373833E-2</v>
      </c>
      <c r="I4" s="86">
        <v>8.162930277612078E-2</v>
      </c>
      <c r="J4" s="86">
        <v>8.2914485097573501E-2</v>
      </c>
      <c r="K4" s="86">
        <v>8.1280522747866249E-2</v>
      </c>
      <c r="L4" s="86">
        <v>7.3265977998369147E-2</v>
      </c>
      <c r="M4" s="86">
        <v>5.8166160706816662E-2</v>
      </c>
      <c r="N4" s="86">
        <v>4.6709019793024241E-2</v>
      </c>
      <c r="O4" s="86">
        <v>3.3551384698617064E-2</v>
      </c>
      <c r="P4" s="86">
        <v>2.3467223105230528E-2</v>
      </c>
      <c r="Q4" s="86">
        <v>1.8336798044229986E-2</v>
      </c>
      <c r="R4" s="86">
        <v>1.1625260830576811E-2</v>
      </c>
      <c r="S4" s="86">
        <v>5.7492570872817875E-3</v>
      </c>
      <c r="T4" s="86">
        <v>2.0091518403361147E-3</v>
      </c>
      <c r="U4" s="86">
        <v>6.4317751646291452E-4</v>
      </c>
      <c r="V4" s="86">
        <v>3.6587034345591818E-4</v>
      </c>
    </row>
    <row r="5" spans="1:22" x14ac:dyDescent="0.75">
      <c r="A5" s="30">
        <v>2015</v>
      </c>
      <c r="B5" s="86">
        <v>5.7255929012932735E-2</v>
      </c>
      <c r="C5" s="86">
        <v>6.0636502088887684E-2</v>
      </c>
      <c r="D5" s="86">
        <v>6.2074427917900743E-2</v>
      </c>
      <c r="E5" s="86">
        <v>7.0497839560937678E-2</v>
      </c>
      <c r="F5" s="86">
        <v>7.4465881397396141E-2</v>
      </c>
      <c r="G5" s="86">
        <v>7.0829405079462907E-2</v>
      </c>
      <c r="H5" s="86">
        <v>7.6843177980673652E-2</v>
      </c>
      <c r="I5" s="86">
        <v>8.1236136919913132E-2</v>
      </c>
      <c r="J5" s="86">
        <v>8.1913983094098169E-2</v>
      </c>
      <c r="K5" s="86">
        <v>8.1163697959119485E-2</v>
      </c>
      <c r="L5" s="86">
        <v>7.463512883180419E-2</v>
      </c>
      <c r="M5" s="86">
        <v>6.1206561830008714E-2</v>
      </c>
      <c r="N5" s="86">
        <v>4.7605368362315013E-2</v>
      </c>
      <c r="O5" s="86">
        <v>3.578352304830372E-2</v>
      </c>
      <c r="P5" s="86">
        <v>2.4012285348776391E-2</v>
      </c>
      <c r="Q5" s="86">
        <v>1.8461237331259615E-2</v>
      </c>
      <c r="R5" s="86">
        <v>1.207838699051076E-2</v>
      </c>
      <c r="S5" s="86">
        <v>6.0640067979262089E-3</v>
      </c>
      <c r="T5" s="86">
        <v>2.1506211851104302E-3</v>
      </c>
      <c r="U5" s="86">
        <v>6.7843789398514486E-4</v>
      </c>
      <c r="V5" s="86">
        <v>4.0746136867748369E-4</v>
      </c>
    </row>
    <row r="6" spans="1:22" x14ac:dyDescent="0.75">
      <c r="A6" s="30">
        <v>2016</v>
      </c>
      <c r="B6" s="86">
        <v>5.5342719706065829E-2</v>
      </c>
      <c r="C6" s="86">
        <v>6.0310698339704434E-2</v>
      </c>
      <c r="D6" s="86">
        <v>6.1835525309294599E-2</v>
      </c>
      <c r="E6" s="86">
        <v>6.725710988898996E-2</v>
      </c>
      <c r="F6" s="86">
        <v>7.4639026613178838E-2</v>
      </c>
      <c r="G6" s="86">
        <v>7.1189417041068806E-2</v>
      </c>
      <c r="H6" s="86">
        <v>7.4909932751598976E-2</v>
      </c>
      <c r="I6" s="86">
        <v>8.0296371408574541E-2</v>
      </c>
      <c r="J6" s="86">
        <v>8.0952547648611248E-2</v>
      </c>
      <c r="K6" s="86">
        <v>8.1685287356339689E-2</v>
      </c>
      <c r="L6" s="86">
        <v>7.5855193520296502E-2</v>
      </c>
      <c r="M6" s="86">
        <v>6.3560469809706713E-2</v>
      </c>
      <c r="N6" s="86">
        <v>4.8824377423122366E-2</v>
      </c>
      <c r="O6" s="86">
        <v>3.7784490448932499E-2</v>
      </c>
      <c r="P6" s="86">
        <v>2.4674611083741759E-2</v>
      </c>
      <c r="Q6" s="86">
        <v>1.885050944123649E-2</v>
      </c>
      <c r="R6" s="86">
        <v>1.2491550192111123E-2</v>
      </c>
      <c r="S6" s="86">
        <v>6.3781311636832089E-3</v>
      </c>
      <c r="T6" s="86">
        <v>2.2770180205906364E-3</v>
      </c>
      <c r="U6" s="86">
        <v>7.0020178634119844E-4</v>
      </c>
      <c r="V6" s="86">
        <v>1.8481104681059677E-4</v>
      </c>
    </row>
    <row r="7" spans="1:22" x14ac:dyDescent="0.75">
      <c r="A7" s="30">
        <v>2017</v>
      </c>
      <c r="B7" s="86">
        <v>5.3035934490080962E-2</v>
      </c>
      <c r="C7" s="86">
        <v>6.0125783983636057E-2</v>
      </c>
      <c r="D7" s="86">
        <v>6.1761915000070014E-2</v>
      </c>
      <c r="E7" s="86">
        <v>6.4299442969022541E-2</v>
      </c>
      <c r="F7" s="86">
        <v>7.4340777562604377E-2</v>
      </c>
      <c r="G7" s="86">
        <v>7.2092909724990759E-2</v>
      </c>
      <c r="H7" s="86">
        <v>7.2527910540820376E-2</v>
      </c>
      <c r="I7" s="86">
        <v>7.9180716743260784E-2</v>
      </c>
      <c r="J7" s="86">
        <v>8.0443755607619766E-2</v>
      </c>
      <c r="K7" s="86">
        <v>8.1615316336483265E-2</v>
      </c>
      <c r="L7" s="86">
        <v>7.6760785836176612E-2</v>
      </c>
      <c r="M7" s="86">
        <v>6.5595300697621359E-2</v>
      </c>
      <c r="N7" s="86">
        <v>5.0439128317968221E-2</v>
      </c>
      <c r="O7" s="86">
        <v>3.9779650957994406E-2</v>
      </c>
      <c r="P7" s="86">
        <v>2.585397709781747E-2</v>
      </c>
      <c r="Q7" s="86">
        <v>1.9051822626804254E-2</v>
      </c>
      <c r="R7" s="86">
        <v>1.2860615838792376E-2</v>
      </c>
      <c r="S7" s="86">
        <v>6.7539087290519597E-3</v>
      </c>
      <c r="T7" s="86">
        <v>2.502589262939526E-3</v>
      </c>
      <c r="U7" s="86">
        <v>7.4021161127084281E-4</v>
      </c>
      <c r="V7" s="86">
        <v>2.3754606497407874E-4</v>
      </c>
    </row>
    <row r="8" spans="1:22" x14ac:dyDescent="0.75">
      <c r="A8" s="30">
        <v>2018</v>
      </c>
      <c r="B8" s="86">
        <v>5.1130242803469624E-2</v>
      </c>
      <c r="C8" s="86">
        <v>5.9435617218214561E-2</v>
      </c>
      <c r="D8" s="86">
        <v>6.1509785460796634E-2</v>
      </c>
      <c r="E8" s="86">
        <v>6.2490148198403733E-2</v>
      </c>
      <c r="F8" s="86">
        <v>7.3247478567486146E-2</v>
      </c>
      <c r="G8" s="86">
        <v>7.2753285894518904E-2</v>
      </c>
      <c r="H8" s="86">
        <v>7.0790647335780485E-2</v>
      </c>
      <c r="I8" s="86">
        <v>7.8360348566903729E-2</v>
      </c>
      <c r="J8" s="86">
        <v>7.970433602694979E-2</v>
      </c>
      <c r="K8" s="86">
        <v>8.0349662298330723E-2</v>
      </c>
      <c r="L8" s="86">
        <v>7.8069097028433593E-2</v>
      </c>
      <c r="M8" s="86">
        <v>6.7590922572958484E-2</v>
      </c>
      <c r="N8" s="86">
        <v>5.2301466478803925E-2</v>
      </c>
      <c r="O8" s="86">
        <v>4.1323437240253592E-2</v>
      </c>
      <c r="P8" s="86">
        <v>2.7459768354898592E-2</v>
      </c>
      <c r="Q8" s="86">
        <v>1.9169822033090946E-2</v>
      </c>
      <c r="R8" s="86">
        <v>1.3354680671260895E-2</v>
      </c>
      <c r="S8" s="86">
        <v>7.1418802139722208E-3</v>
      </c>
      <c r="T8" s="86">
        <v>2.7403070113354057E-3</v>
      </c>
      <c r="U8" s="86">
        <v>7.9561132468305876E-4</v>
      </c>
      <c r="V8" s="86">
        <v>2.8145469945496405E-4</v>
      </c>
    </row>
    <row r="9" spans="1:22" x14ac:dyDescent="0.75">
      <c r="A9" s="30">
        <v>2019</v>
      </c>
      <c r="B9" s="86">
        <v>4.9064847650176491E-2</v>
      </c>
      <c r="C9" s="86">
        <v>5.8647661705982825E-2</v>
      </c>
      <c r="D9" s="86">
        <v>6.0889397402119197E-2</v>
      </c>
      <c r="E9" s="86">
        <v>6.1993061883927551E-2</v>
      </c>
      <c r="F9" s="86">
        <v>7.1421168854612971E-2</v>
      </c>
      <c r="G9" s="86">
        <v>7.3106913931250572E-2</v>
      </c>
      <c r="H9" s="86">
        <v>6.9804545271058754E-2</v>
      </c>
      <c r="I9" s="86">
        <v>7.6774603851678155E-2</v>
      </c>
      <c r="J9" s="86">
        <v>7.9237611493253271E-2</v>
      </c>
      <c r="K9" s="86">
        <v>8.0054702084285626E-2</v>
      </c>
      <c r="L9" s="86">
        <v>7.7938164386650785E-2</v>
      </c>
      <c r="M9" s="86">
        <v>6.9556397878777196E-2</v>
      </c>
      <c r="N9" s="86">
        <v>5.4494766010577712E-2</v>
      </c>
      <c r="O9" s="86">
        <v>4.2741278328395874E-2</v>
      </c>
      <c r="P9" s="86">
        <v>2.956471648413464E-2</v>
      </c>
      <c r="Q9" s="86">
        <v>1.9438217529189086E-2</v>
      </c>
      <c r="R9" s="86">
        <v>1.3778679663355534E-2</v>
      </c>
      <c r="S9" s="86">
        <v>7.4254472409335144E-3</v>
      </c>
      <c r="T9" s="86">
        <v>2.942222271096005E-3</v>
      </c>
      <c r="U9" s="86">
        <v>8.334468801710689E-4</v>
      </c>
      <c r="V9" s="86">
        <v>2.9214919837318687E-4</v>
      </c>
    </row>
    <row r="10" spans="1:22" x14ac:dyDescent="0.75">
      <c r="A10" s="30">
        <v>2020</v>
      </c>
      <c r="B10" s="86">
        <v>4.7247943713048086E-2</v>
      </c>
      <c r="C10" s="86">
        <v>5.7592678896072613E-2</v>
      </c>
      <c r="D10" s="86">
        <v>6.0091222755590035E-2</v>
      </c>
      <c r="E10" s="86">
        <v>6.133954094871321E-2</v>
      </c>
      <c r="F10" s="86">
        <v>6.9194546644674532E-2</v>
      </c>
      <c r="G10" s="86">
        <v>7.3409108837102152E-2</v>
      </c>
      <c r="H10" s="86">
        <v>6.9540983786108013E-2</v>
      </c>
      <c r="I10" s="86">
        <v>7.5190104324020388E-2</v>
      </c>
      <c r="J10" s="86">
        <v>7.9064197920411111E-2</v>
      </c>
      <c r="K10" s="86">
        <v>7.9284541848917534E-2</v>
      </c>
      <c r="L10" s="86">
        <v>7.8030316641793621E-2</v>
      </c>
      <c r="M10" s="86">
        <v>7.106323975351507E-2</v>
      </c>
      <c r="N10" s="86">
        <v>5.7499581894165264E-2</v>
      </c>
      <c r="O10" s="86">
        <v>4.3717918299350976E-2</v>
      </c>
      <c r="P10" s="86">
        <v>3.1674916591116369E-2</v>
      </c>
      <c r="Q10" s="86">
        <v>1.9986489551415205E-2</v>
      </c>
      <c r="R10" s="86">
        <v>1.3929554304717994E-2</v>
      </c>
      <c r="S10" s="86">
        <v>7.7790913363425468E-3</v>
      </c>
      <c r="T10" s="86">
        <v>3.129286815433994E-3</v>
      </c>
      <c r="U10" s="86">
        <v>8.8455996376046915E-4</v>
      </c>
      <c r="V10" s="86">
        <v>3.5017517373081959E-4</v>
      </c>
    </row>
    <row r="11" spans="1:22" x14ac:dyDescent="0.75">
      <c r="A11" s="30">
        <v>2021</v>
      </c>
      <c r="B11" s="86">
        <v>4.514734797234652E-2</v>
      </c>
      <c r="C11" s="86">
        <v>5.5848431027701866E-2</v>
      </c>
      <c r="D11" s="86">
        <v>5.9973690547928539E-2</v>
      </c>
      <c r="E11" s="86">
        <v>6.1320922680357062E-2</v>
      </c>
      <c r="F11" s="86">
        <v>6.6302273155563821E-2</v>
      </c>
      <c r="G11" s="86">
        <v>7.3824970942648213E-2</v>
      </c>
      <c r="H11" s="86">
        <v>7.0146284574646237E-2</v>
      </c>
      <c r="I11" s="86">
        <v>7.352317074697072E-2</v>
      </c>
      <c r="J11" s="86">
        <v>7.839492544616096E-2</v>
      </c>
      <c r="K11" s="86">
        <v>7.8560096548967714E-2</v>
      </c>
      <c r="L11" s="86">
        <v>7.8723374088008502E-2</v>
      </c>
      <c r="M11" s="86">
        <v>7.2390665666639209E-2</v>
      </c>
      <c r="N11" s="86">
        <v>5.9828240218977258E-2</v>
      </c>
      <c r="O11" s="86">
        <v>4.4941395971847972E-2</v>
      </c>
      <c r="P11" s="86">
        <v>3.3519034464754106E-2</v>
      </c>
      <c r="Q11" s="86">
        <v>2.0581591022463316E-2</v>
      </c>
      <c r="R11" s="86">
        <v>1.425725738718097E-2</v>
      </c>
      <c r="S11" s="86">
        <v>8.0639799172629641E-3</v>
      </c>
      <c r="T11" s="86">
        <v>3.3051770664549898E-3</v>
      </c>
      <c r="U11" s="86">
        <v>9.4479595026134488E-4</v>
      </c>
      <c r="V11" s="86">
        <v>4.023746028577141E-4</v>
      </c>
    </row>
    <row r="12" spans="1:22" x14ac:dyDescent="0.75">
      <c r="L12" s="14"/>
    </row>
    <row r="13" spans="1:22" x14ac:dyDescent="0.75">
      <c r="L13" s="14"/>
    </row>
    <row r="14" spans="1:22" x14ac:dyDescent="0.75">
      <c r="L14" s="14"/>
    </row>
    <row r="15" spans="1:22" x14ac:dyDescent="0.75">
      <c r="L15" s="14"/>
    </row>
    <row r="16" spans="1:22" x14ac:dyDescent="0.75">
      <c r="L16" s="14"/>
    </row>
    <row r="17" spans="1:15" x14ac:dyDescent="0.75">
      <c r="L17" s="14"/>
    </row>
    <row r="18" spans="1:15" x14ac:dyDescent="0.75">
      <c r="L18" s="14"/>
    </row>
    <row r="19" spans="1:15" x14ac:dyDescent="0.75">
      <c r="L19" s="14"/>
    </row>
    <row r="20" spans="1:15" x14ac:dyDescent="0.75">
      <c r="L20" s="14"/>
    </row>
    <row r="21" spans="1:15" x14ac:dyDescent="0.75">
      <c r="L21" s="14"/>
    </row>
    <row r="22" spans="1:15" x14ac:dyDescent="0.75">
      <c r="L22" s="14"/>
    </row>
    <row r="23" spans="1:15" x14ac:dyDescent="0.75">
      <c r="A23" s="27"/>
      <c r="B23" s="27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12"/>
      <c r="N23" s="12"/>
      <c r="O23" s="12"/>
    </row>
    <row r="24" spans="1:15" x14ac:dyDescent="0.75">
      <c r="A24" s="27"/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12"/>
      <c r="N24" s="12"/>
      <c r="O24" s="12"/>
    </row>
    <row r="25" spans="1:15" x14ac:dyDescent="0.75">
      <c r="A25" s="27"/>
      <c r="B25" s="27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12"/>
      <c r="N25" s="12"/>
      <c r="O25" s="12"/>
    </row>
    <row r="26" spans="1:15" x14ac:dyDescent="0.7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5" x14ac:dyDescent="0.7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</row>
    <row r="28" spans="1:15" x14ac:dyDescent="0.7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</row>
    <row r="29" spans="1:15" x14ac:dyDescent="0.7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</row>
    <row r="30" spans="1:15" x14ac:dyDescent="0.7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</row>
    <row r="31" spans="1:15" x14ac:dyDescent="0.7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</row>
    <row r="37" spans="1:12" x14ac:dyDescent="0.7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</row>
    <row r="38" spans="1:12" x14ac:dyDescent="0.75">
      <c r="A38" s="87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12"/>
    </row>
    <row r="39" spans="1:12" x14ac:dyDescent="0.75">
      <c r="A39" s="89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12"/>
    </row>
    <row r="40" spans="1:12" x14ac:dyDescent="0.75">
      <c r="A40" s="89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12"/>
    </row>
    <row r="41" spans="1:12" x14ac:dyDescent="0.75">
      <c r="A41" s="89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12"/>
    </row>
    <row r="42" spans="1:12" x14ac:dyDescent="0.75">
      <c r="A42" s="89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12"/>
    </row>
    <row r="43" spans="1:12" x14ac:dyDescent="0.75">
      <c r="A43" s="89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12"/>
    </row>
    <row r="44" spans="1:12" x14ac:dyDescent="0.75">
      <c r="A44" s="89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12"/>
    </row>
    <row r="45" spans="1:12" x14ac:dyDescent="0.75">
      <c r="A45" s="89"/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12"/>
    </row>
    <row r="46" spans="1:12" x14ac:dyDescent="0.75">
      <c r="A46" s="89"/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12"/>
    </row>
    <row r="47" spans="1:12" x14ac:dyDescent="0.75">
      <c r="A47" s="89"/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12"/>
    </row>
    <row r="48" spans="1:12" x14ac:dyDescent="0.75">
      <c r="A48" s="89"/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12"/>
    </row>
    <row r="49" spans="1:12" x14ac:dyDescent="0.75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12"/>
    </row>
    <row r="50" spans="1:12" x14ac:dyDescent="0.75">
      <c r="A50" s="89"/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12"/>
    </row>
    <row r="51" spans="1:12" x14ac:dyDescent="0.75">
      <c r="A51" s="89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12"/>
    </row>
    <row r="52" spans="1:12" x14ac:dyDescent="0.75">
      <c r="A52" s="89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12"/>
    </row>
    <row r="53" spans="1:12" x14ac:dyDescent="0.75">
      <c r="A53" s="89"/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12"/>
    </row>
    <row r="54" spans="1:12" x14ac:dyDescent="0.75">
      <c r="A54" s="89"/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12"/>
    </row>
    <row r="55" spans="1:12" x14ac:dyDescent="0.75">
      <c r="A55" s="89"/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12"/>
    </row>
    <row r="56" spans="1:12" x14ac:dyDescent="0.75">
      <c r="A56" s="89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12"/>
    </row>
    <row r="57" spans="1:12" x14ac:dyDescent="0.75">
      <c r="A57" s="89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12"/>
    </row>
    <row r="58" spans="1:12" x14ac:dyDescent="0.75">
      <c r="A58" s="89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12"/>
    </row>
    <row r="59" spans="1:12" x14ac:dyDescent="0.75">
      <c r="A59" s="89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12"/>
    </row>
    <row r="60" spans="1:12" x14ac:dyDescent="0.7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</row>
    <row r="61" spans="1:12" x14ac:dyDescent="0.7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</row>
    <row r="62" spans="1:12" x14ac:dyDescent="0.7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</row>
    <row r="63" spans="1:12" x14ac:dyDescent="0.7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</row>
    <row r="64" spans="1:12" x14ac:dyDescent="0.7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</row>
  </sheetData>
  <conditionalFormatting sqref="B39:K59">
    <cfRule type="colorScale" priority="2">
      <colorScale>
        <cfvo type="min"/>
        <cfvo type="max"/>
        <color rgb="FFFFFF00"/>
        <color rgb="FF7030A0"/>
      </colorScale>
    </cfRule>
  </conditionalFormatting>
  <conditionalFormatting sqref="B2:V11">
    <cfRule type="colorScale" priority="1">
      <colorScale>
        <cfvo type="min"/>
        <cfvo type="max"/>
        <color rgb="FFFFFF00"/>
        <color rgb="FF7030A0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144E7-9C24-48DC-BDCF-76D0334D4BAB}">
  <dimension ref="A1:W23"/>
  <sheetViews>
    <sheetView zoomScale="80" zoomScaleNormal="80" workbookViewId="0">
      <selection activeCell="E19" sqref="E19"/>
    </sheetView>
  </sheetViews>
  <sheetFormatPr defaultRowHeight="14.75" x14ac:dyDescent="0.75"/>
  <sheetData>
    <row r="1" spans="1:23" x14ac:dyDescent="0.75">
      <c r="A1" s="5" t="s">
        <v>6</v>
      </c>
      <c r="B1" s="3" t="s">
        <v>4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</row>
    <row r="2" spans="1:23" x14ac:dyDescent="0.75">
      <c r="A2" s="6">
        <v>64456695</v>
      </c>
      <c r="B2" s="4">
        <v>2012</v>
      </c>
      <c r="C2" s="6">
        <v>3815730</v>
      </c>
      <c r="D2" s="6">
        <v>3983567</v>
      </c>
      <c r="E2" s="6">
        <v>4160322.0000000005</v>
      </c>
      <c r="F2" s="6">
        <v>4846762</v>
      </c>
      <c r="G2" s="6">
        <v>4675038</v>
      </c>
      <c r="H2" s="6">
        <v>4718221</v>
      </c>
      <c r="I2" s="6">
        <v>5167883</v>
      </c>
      <c r="J2" s="6">
        <v>5279936</v>
      </c>
      <c r="K2" s="6">
        <v>5395138</v>
      </c>
      <c r="L2" s="6">
        <v>5108781</v>
      </c>
      <c r="M2" s="6">
        <v>4416584</v>
      </c>
      <c r="N2" s="6">
        <v>3598327</v>
      </c>
      <c r="O2" s="6">
        <v>2715815</v>
      </c>
      <c r="P2" s="6">
        <v>1825206</v>
      </c>
      <c r="Q2" s="6">
        <v>1475558</v>
      </c>
      <c r="R2" s="6">
        <v>1066689</v>
      </c>
      <c r="S2" s="6">
        <v>649031</v>
      </c>
      <c r="T2" s="6">
        <v>285622</v>
      </c>
      <c r="U2" s="6">
        <v>101293</v>
      </c>
      <c r="V2" s="6">
        <v>33812</v>
      </c>
      <c r="W2" s="6">
        <v>17883</v>
      </c>
    </row>
    <row r="3" spans="1:23" x14ac:dyDescent="0.75">
      <c r="A3" s="6">
        <v>64785909</v>
      </c>
      <c r="B3" s="4">
        <v>2013</v>
      </c>
      <c r="C3" s="6">
        <v>3778239</v>
      </c>
      <c r="D3" s="6">
        <v>3975363</v>
      </c>
      <c r="E3" s="6">
        <v>4050886</v>
      </c>
      <c r="F3" s="6">
        <v>4782557</v>
      </c>
      <c r="G3" s="6">
        <v>4728293</v>
      </c>
      <c r="H3" s="6">
        <v>4614853</v>
      </c>
      <c r="I3" s="6">
        <v>5126586</v>
      </c>
      <c r="J3" s="6">
        <v>5241906</v>
      </c>
      <c r="K3" s="6">
        <v>5311610</v>
      </c>
      <c r="L3" s="6">
        <v>5197091</v>
      </c>
      <c r="M3" s="6">
        <v>4544422</v>
      </c>
      <c r="N3" s="6">
        <v>3564686</v>
      </c>
      <c r="O3" s="6">
        <v>2884753</v>
      </c>
      <c r="P3" s="6">
        <v>1993088</v>
      </c>
      <c r="Q3" s="6">
        <v>1479757</v>
      </c>
      <c r="R3" s="6">
        <v>1138170</v>
      </c>
      <c r="S3" s="6">
        <v>713590</v>
      </c>
      <c r="T3" s="6">
        <v>342684</v>
      </c>
      <c r="U3" s="6">
        <v>121720</v>
      </c>
      <c r="V3" s="6">
        <v>39386</v>
      </c>
      <c r="W3" s="6">
        <v>20953</v>
      </c>
    </row>
    <row r="4" spans="1:23" x14ac:dyDescent="0.75">
      <c r="A4" s="6">
        <v>65124716</v>
      </c>
      <c r="B4" s="4">
        <v>2014</v>
      </c>
      <c r="C4" s="6">
        <v>3735837</v>
      </c>
      <c r="D4" s="6">
        <v>3939851</v>
      </c>
      <c r="E4" s="6">
        <v>4023611</v>
      </c>
      <c r="F4" s="6">
        <v>4669627</v>
      </c>
      <c r="G4" s="6">
        <v>4757235</v>
      </c>
      <c r="H4" s="6">
        <v>4558803</v>
      </c>
      <c r="I4" s="6">
        <v>5031441</v>
      </c>
      <c r="J4" s="6">
        <v>5220549</v>
      </c>
      <c r="K4" s="6">
        <v>5302742</v>
      </c>
      <c r="L4" s="6">
        <v>5198243</v>
      </c>
      <c r="M4" s="6">
        <v>4685678</v>
      </c>
      <c r="N4" s="6">
        <v>3719979</v>
      </c>
      <c r="O4" s="6">
        <v>2987245</v>
      </c>
      <c r="P4" s="6">
        <v>2145757</v>
      </c>
      <c r="Q4" s="6">
        <v>1500831</v>
      </c>
      <c r="R4" s="6">
        <v>1172718</v>
      </c>
      <c r="S4" s="6">
        <v>743486</v>
      </c>
      <c r="T4" s="6">
        <v>367690</v>
      </c>
      <c r="U4" s="6">
        <v>128494</v>
      </c>
      <c r="V4" s="6">
        <v>41134</v>
      </c>
      <c r="W4" s="6">
        <v>23399</v>
      </c>
    </row>
    <row r="5" spans="1:23" x14ac:dyDescent="0.75">
      <c r="A5" s="6">
        <v>65729098</v>
      </c>
      <c r="B5" s="4">
        <v>2015</v>
      </c>
      <c r="C5" s="6">
        <v>3676952</v>
      </c>
      <c r="D5" s="6">
        <v>3894051</v>
      </c>
      <c r="E5" s="6">
        <v>3986394</v>
      </c>
      <c r="F5" s="6">
        <v>4527342</v>
      </c>
      <c r="G5" s="6">
        <v>4782168</v>
      </c>
      <c r="H5" s="6">
        <v>4548635</v>
      </c>
      <c r="I5" s="6">
        <v>4934837</v>
      </c>
      <c r="J5" s="6">
        <v>5216951</v>
      </c>
      <c r="K5" s="6">
        <v>5260482</v>
      </c>
      <c r="L5" s="6">
        <v>5212299</v>
      </c>
      <c r="M5" s="6">
        <v>4793037</v>
      </c>
      <c r="N5" s="6">
        <v>3930660</v>
      </c>
      <c r="O5" s="6">
        <v>3057197</v>
      </c>
      <c r="P5" s="6">
        <v>2298003</v>
      </c>
      <c r="Q5" s="6">
        <v>1542059</v>
      </c>
      <c r="R5" s="6">
        <v>1185573</v>
      </c>
      <c r="S5" s="6">
        <v>775669</v>
      </c>
      <c r="T5" s="6">
        <v>389428</v>
      </c>
      <c r="U5" s="6">
        <v>138112</v>
      </c>
      <c r="V5" s="6">
        <v>43569</v>
      </c>
      <c r="W5" s="6">
        <v>26167</v>
      </c>
    </row>
    <row r="6" spans="1:23" x14ac:dyDescent="0.75">
      <c r="A6" s="6">
        <v>65931550</v>
      </c>
      <c r="B6" s="4">
        <v>2016</v>
      </c>
      <c r="C6" s="6">
        <v>3565020</v>
      </c>
      <c r="D6" s="6">
        <v>3885043</v>
      </c>
      <c r="E6" s="6">
        <v>3983268</v>
      </c>
      <c r="F6" s="6">
        <v>4332511</v>
      </c>
      <c r="G6" s="6">
        <v>4808033</v>
      </c>
      <c r="H6" s="6">
        <v>4585819</v>
      </c>
      <c r="I6" s="6">
        <v>4825484</v>
      </c>
      <c r="J6" s="6">
        <v>5172463</v>
      </c>
      <c r="K6" s="6">
        <v>5214732</v>
      </c>
      <c r="L6" s="6">
        <v>5261933</v>
      </c>
      <c r="M6" s="6">
        <v>4886375</v>
      </c>
      <c r="N6" s="6">
        <v>4094384</v>
      </c>
      <c r="O6" s="6">
        <v>3145127</v>
      </c>
      <c r="P6" s="6">
        <v>2433969</v>
      </c>
      <c r="Q6" s="6">
        <v>1589468</v>
      </c>
      <c r="R6" s="6">
        <v>1214296</v>
      </c>
      <c r="S6" s="6">
        <v>804670</v>
      </c>
      <c r="T6" s="6">
        <v>410861</v>
      </c>
      <c r="U6" s="6">
        <v>146679</v>
      </c>
      <c r="V6" s="6">
        <v>45105</v>
      </c>
      <c r="W6" s="6">
        <v>11905</v>
      </c>
    </row>
    <row r="7" spans="1:23" x14ac:dyDescent="0.75">
      <c r="A7" s="6">
        <v>66188503</v>
      </c>
      <c r="B7" s="4">
        <v>2017</v>
      </c>
      <c r="C7" s="6">
        <v>3427578</v>
      </c>
      <c r="D7" s="6">
        <v>3885777</v>
      </c>
      <c r="E7" s="6">
        <v>3991516</v>
      </c>
      <c r="F7" s="6">
        <v>4155509.9999999995</v>
      </c>
      <c r="G7" s="6">
        <v>4804456</v>
      </c>
      <c r="H7" s="6">
        <v>4659182</v>
      </c>
      <c r="I7" s="6">
        <v>4687295</v>
      </c>
      <c r="J7" s="6">
        <v>5117249</v>
      </c>
      <c r="K7" s="6">
        <v>5198876</v>
      </c>
      <c r="L7" s="6">
        <v>5274591</v>
      </c>
      <c r="M7" s="6">
        <v>4960855</v>
      </c>
      <c r="N7" s="6">
        <v>4239258</v>
      </c>
      <c r="O7" s="6">
        <v>3259753</v>
      </c>
      <c r="P7" s="6">
        <v>2570858</v>
      </c>
      <c r="Q7" s="6">
        <v>1670877</v>
      </c>
      <c r="R7" s="6">
        <v>1231271</v>
      </c>
      <c r="S7" s="6">
        <v>831149</v>
      </c>
      <c r="T7" s="6">
        <v>436488</v>
      </c>
      <c r="U7" s="6">
        <v>161736</v>
      </c>
      <c r="V7" s="6">
        <v>47838</v>
      </c>
      <c r="W7" s="6">
        <v>15352</v>
      </c>
    </row>
    <row r="8" spans="1:23" x14ac:dyDescent="0.75">
      <c r="A8" s="6">
        <v>66413979</v>
      </c>
      <c r="B8" s="4">
        <v>2018</v>
      </c>
      <c r="C8" s="6">
        <v>3314100</v>
      </c>
      <c r="D8" s="6">
        <v>3852428</v>
      </c>
      <c r="E8" s="6">
        <v>3986869</v>
      </c>
      <c r="F8" s="6">
        <v>4050413</v>
      </c>
      <c r="G8" s="6">
        <v>4747669</v>
      </c>
      <c r="H8" s="6">
        <v>4715637</v>
      </c>
      <c r="I8" s="6">
        <v>4588425</v>
      </c>
      <c r="J8" s="6">
        <v>5079069</v>
      </c>
      <c r="K8" s="6">
        <v>5166182</v>
      </c>
      <c r="L8" s="6">
        <v>5208010</v>
      </c>
      <c r="M8" s="6">
        <v>5060191</v>
      </c>
      <c r="N8" s="6">
        <v>4381029</v>
      </c>
      <c r="O8" s="6">
        <v>3390015</v>
      </c>
      <c r="P8" s="6">
        <v>2678454</v>
      </c>
      <c r="Q8" s="6">
        <v>1779855</v>
      </c>
      <c r="R8" s="6">
        <v>1242527</v>
      </c>
      <c r="S8" s="6">
        <v>865608</v>
      </c>
      <c r="T8" s="6">
        <v>462914</v>
      </c>
      <c r="U8" s="6">
        <v>177618</v>
      </c>
      <c r="V8" s="6">
        <v>51569</v>
      </c>
      <c r="W8" s="6">
        <v>18243</v>
      </c>
    </row>
    <row r="9" spans="1:23" x14ac:dyDescent="0.75">
      <c r="A9" s="6">
        <v>66558935</v>
      </c>
      <c r="B9" s="4">
        <v>2019</v>
      </c>
      <c r="C9" s="6">
        <v>3185739</v>
      </c>
      <c r="D9" s="6">
        <v>3807943</v>
      </c>
      <c r="E9" s="6">
        <v>3953497</v>
      </c>
      <c r="F9" s="6">
        <v>4025157</v>
      </c>
      <c r="G9" s="6">
        <v>4637316</v>
      </c>
      <c r="H9" s="6">
        <v>4746770</v>
      </c>
      <c r="I9" s="6">
        <v>4532350</v>
      </c>
      <c r="J9" s="6">
        <v>4984910</v>
      </c>
      <c r="K9" s="6">
        <v>5144831</v>
      </c>
      <c r="L9" s="6">
        <v>5197884</v>
      </c>
      <c r="M9" s="6">
        <v>5060459</v>
      </c>
      <c r="N9" s="6">
        <v>4516238</v>
      </c>
      <c r="O9" s="6">
        <v>3538299</v>
      </c>
      <c r="P9" s="6">
        <v>2775155</v>
      </c>
      <c r="Q9" s="6">
        <v>1919612</v>
      </c>
      <c r="R9" s="6">
        <v>1262107</v>
      </c>
      <c r="S9" s="6">
        <v>894638</v>
      </c>
      <c r="T9" s="6">
        <v>482128</v>
      </c>
      <c r="U9" s="6">
        <v>191036</v>
      </c>
      <c r="V9" s="6">
        <v>54115</v>
      </c>
      <c r="W9" s="6">
        <v>18969</v>
      </c>
    </row>
    <row r="10" spans="1:23" x14ac:dyDescent="0.75">
      <c r="A10" s="6">
        <v>66186727</v>
      </c>
      <c r="B10" s="4">
        <v>2020</v>
      </c>
      <c r="C10" s="6">
        <v>3071469</v>
      </c>
      <c r="D10" s="6">
        <v>3743954</v>
      </c>
      <c r="E10" s="6">
        <v>3906378</v>
      </c>
      <c r="F10" s="6">
        <v>3987528</v>
      </c>
      <c r="G10" s="6">
        <v>4498162</v>
      </c>
      <c r="H10" s="6">
        <v>4772140</v>
      </c>
      <c r="I10" s="6">
        <v>4520683</v>
      </c>
      <c r="J10" s="6">
        <v>4887918</v>
      </c>
      <c r="K10" s="6">
        <v>5139763</v>
      </c>
      <c r="L10" s="6">
        <v>5154087</v>
      </c>
      <c r="M10" s="6">
        <v>5072553</v>
      </c>
      <c r="N10" s="6">
        <v>4619641</v>
      </c>
      <c r="O10" s="6">
        <v>3737902</v>
      </c>
      <c r="P10" s="6">
        <v>2841991</v>
      </c>
      <c r="Q10" s="6">
        <v>2059106</v>
      </c>
      <c r="R10" s="6">
        <v>1299271</v>
      </c>
      <c r="S10" s="6">
        <v>905525</v>
      </c>
      <c r="T10" s="6">
        <v>505699</v>
      </c>
      <c r="U10" s="6">
        <v>203427</v>
      </c>
      <c r="V10" s="6">
        <v>57503</v>
      </c>
      <c r="W10" s="6">
        <v>22764</v>
      </c>
    </row>
    <row r="11" spans="1:23" x14ac:dyDescent="0.75">
      <c r="A11" s="6">
        <v>66171439</v>
      </c>
      <c r="B11" s="4">
        <v>2021</v>
      </c>
      <c r="C11" s="6">
        <v>2932631</v>
      </c>
      <c r="D11" s="6">
        <v>3627740</v>
      </c>
      <c r="E11" s="6">
        <v>3895704</v>
      </c>
      <c r="F11" s="6">
        <v>3983216</v>
      </c>
      <c r="G11" s="6">
        <v>4306789</v>
      </c>
      <c r="H11" s="6">
        <v>4795440</v>
      </c>
      <c r="I11" s="6">
        <v>4556484</v>
      </c>
      <c r="J11" s="6">
        <v>4775836</v>
      </c>
      <c r="K11" s="6">
        <v>5092290</v>
      </c>
      <c r="L11" s="6">
        <v>5103019</v>
      </c>
      <c r="M11" s="6">
        <v>5113625</v>
      </c>
      <c r="N11" s="6">
        <v>4702272</v>
      </c>
      <c r="O11" s="6">
        <v>3886256</v>
      </c>
      <c r="P11" s="6">
        <v>2919253</v>
      </c>
      <c r="Q11" s="6">
        <v>2177292</v>
      </c>
      <c r="R11" s="6">
        <v>1336916</v>
      </c>
      <c r="S11" s="6">
        <v>926107</v>
      </c>
      <c r="T11" s="6">
        <v>523811</v>
      </c>
      <c r="U11" s="6">
        <v>214694</v>
      </c>
      <c r="V11" s="6">
        <v>61371</v>
      </c>
      <c r="W11" s="6">
        <v>26137</v>
      </c>
    </row>
    <row r="13" spans="1:23" x14ac:dyDescent="0.75">
      <c r="A13" s="21"/>
    </row>
    <row r="14" spans="1:23" x14ac:dyDescent="0.75">
      <c r="A14" s="21"/>
    </row>
    <row r="15" spans="1:23" x14ac:dyDescent="0.75">
      <c r="A15" s="21"/>
    </row>
    <row r="16" spans="1:23" x14ac:dyDescent="0.75">
      <c r="A16" s="21"/>
    </row>
    <row r="17" spans="1:1" x14ac:dyDescent="0.75">
      <c r="A17" s="21"/>
    </row>
    <row r="18" spans="1:1" x14ac:dyDescent="0.75">
      <c r="A18" s="21"/>
    </row>
    <row r="19" spans="1:1" x14ac:dyDescent="0.75">
      <c r="A19" s="21"/>
    </row>
    <row r="20" spans="1:1" x14ac:dyDescent="0.75">
      <c r="A20" s="21"/>
    </row>
    <row r="21" spans="1:1" x14ac:dyDescent="0.75">
      <c r="A21" s="21"/>
    </row>
    <row r="22" spans="1:1" x14ac:dyDescent="0.75">
      <c r="A22" s="21"/>
    </row>
    <row r="23" spans="1:1" x14ac:dyDescent="0.75">
      <c r="A23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1BE7F-BBB4-4165-83A1-83D89EAD5A0A}">
  <dimension ref="A1:O47"/>
  <sheetViews>
    <sheetView topLeftCell="A19" zoomScale="60" zoomScaleNormal="60" workbookViewId="0">
      <selection activeCell="A47" sqref="A47"/>
    </sheetView>
  </sheetViews>
  <sheetFormatPr defaultRowHeight="14.75" x14ac:dyDescent="0.75"/>
  <cols>
    <col min="2" max="2" width="15.58984375" style="215" customWidth="1"/>
    <col min="3" max="3" width="10.36328125" customWidth="1"/>
    <col min="4" max="4" width="15.58984375" customWidth="1"/>
    <col min="5" max="7" width="15.58984375" style="118" customWidth="1"/>
    <col min="8" max="12" width="15.58984375" customWidth="1"/>
  </cols>
  <sheetData>
    <row r="1" spans="1:15" x14ac:dyDescent="0.75">
      <c r="A1" t="s">
        <v>147</v>
      </c>
      <c r="B1" s="215" t="s">
        <v>148</v>
      </c>
      <c r="C1" t="s">
        <v>34</v>
      </c>
      <c r="D1" t="s">
        <v>146</v>
      </c>
      <c r="E1" s="216" t="s">
        <v>371</v>
      </c>
      <c r="F1" s="216" t="s">
        <v>464</v>
      </c>
      <c r="G1" s="216" t="s">
        <v>465</v>
      </c>
      <c r="H1" s="67"/>
      <c r="I1" s="67"/>
      <c r="J1" s="67"/>
      <c r="K1" s="67"/>
      <c r="L1" s="67"/>
      <c r="M1" s="22"/>
      <c r="N1" s="22"/>
    </row>
    <row r="2" spans="1:15" x14ac:dyDescent="0.75">
      <c r="A2">
        <v>0</v>
      </c>
      <c r="B2">
        <f>D2/1000</f>
        <v>1.3313999999999999E-2</v>
      </c>
      <c r="C2">
        <v>2004</v>
      </c>
      <c r="D2">
        <v>13.314</v>
      </c>
      <c r="E2" s="217">
        <f>B2*$C$42</f>
        <v>1.4645400000000001E-2</v>
      </c>
      <c r="F2" s="217">
        <f>B2*$C$45</f>
        <v>-1.1450039999999998E-2</v>
      </c>
      <c r="G2" s="217">
        <f>B2*$C$44</f>
        <v>4.074084E-2</v>
      </c>
      <c r="H2" s="135"/>
      <c r="I2" s="135"/>
      <c r="J2" s="135"/>
      <c r="K2" s="135"/>
      <c r="L2" s="135"/>
      <c r="M2" s="22"/>
      <c r="N2" s="22"/>
    </row>
    <row r="3" spans="1:15" x14ac:dyDescent="0.75">
      <c r="A3">
        <v>1</v>
      </c>
      <c r="B3">
        <f t="shared" ref="B3:B38" si="0">D3/1000</f>
        <v>1.3071999999999999E-2</v>
      </c>
      <c r="C3">
        <v>2005</v>
      </c>
      <c r="D3">
        <v>13.071999999999999</v>
      </c>
      <c r="E3" s="217">
        <f t="shared" ref="E3:E38" si="1">B3*$C$42</f>
        <v>1.43792E-2</v>
      </c>
      <c r="F3" s="217">
        <f t="shared" ref="F3:F38" si="2">B3*$C$45</f>
        <v>-1.1241919999999997E-2</v>
      </c>
      <c r="G3" s="217">
        <f t="shared" ref="G3:G38" si="3">B3*$C$44</f>
        <v>4.0000319999999999E-2</v>
      </c>
      <c r="H3" s="135"/>
      <c r="I3" s="135"/>
      <c r="J3" s="135"/>
      <c r="K3" s="135"/>
      <c r="L3" s="135"/>
      <c r="M3" s="22"/>
      <c r="N3" s="22"/>
    </row>
    <row r="4" spans="1:15" x14ac:dyDescent="0.75">
      <c r="A4">
        <v>2</v>
      </c>
      <c r="B4">
        <f t="shared" si="0"/>
        <v>1.2829E-2</v>
      </c>
      <c r="C4">
        <v>2006</v>
      </c>
      <c r="D4">
        <v>12.829000000000001</v>
      </c>
      <c r="E4" s="217">
        <f t="shared" si="1"/>
        <v>1.4111900000000002E-2</v>
      </c>
      <c r="F4" s="217">
        <f t="shared" si="2"/>
        <v>-1.1032939999999998E-2</v>
      </c>
      <c r="G4" s="217">
        <f t="shared" si="3"/>
        <v>3.9256739999999998E-2</v>
      </c>
      <c r="H4" s="135"/>
      <c r="I4" s="135"/>
      <c r="J4" s="135"/>
      <c r="K4" s="135"/>
      <c r="L4" s="135"/>
      <c r="M4" s="22"/>
      <c r="N4" s="22"/>
    </row>
    <row r="5" spans="1:15" x14ac:dyDescent="0.75">
      <c r="A5">
        <v>3</v>
      </c>
      <c r="B5">
        <f t="shared" si="0"/>
        <v>1.2586999999999999E-2</v>
      </c>
      <c r="C5">
        <v>2007</v>
      </c>
      <c r="D5">
        <v>12.587</v>
      </c>
      <c r="E5" s="217">
        <f t="shared" si="1"/>
        <v>1.3845700000000001E-2</v>
      </c>
      <c r="F5" s="217">
        <f t="shared" si="2"/>
        <v>-1.0824819999999997E-2</v>
      </c>
      <c r="G5" s="217">
        <f t="shared" si="3"/>
        <v>3.8516219999999997E-2</v>
      </c>
      <c r="H5" s="135"/>
      <c r="I5" s="135"/>
      <c r="J5" s="135"/>
      <c r="K5" s="135"/>
      <c r="L5" s="135"/>
      <c r="M5" s="22"/>
      <c r="N5" s="22"/>
    </row>
    <row r="6" spans="1:15" x14ac:dyDescent="0.75">
      <c r="A6">
        <v>4</v>
      </c>
      <c r="B6">
        <f t="shared" si="0"/>
        <v>1.2345E-2</v>
      </c>
      <c r="C6">
        <v>2008</v>
      </c>
      <c r="D6">
        <v>12.345000000000001</v>
      </c>
      <c r="E6" s="217">
        <f t="shared" si="1"/>
        <v>1.3579500000000001E-2</v>
      </c>
      <c r="F6" s="217">
        <f t="shared" si="2"/>
        <v>-1.0616699999999998E-2</v>
      </c>
      <c r="G6" s="217">
        <f t="shared" si="3"/>
        <v>3.7775700000000002E-2</v>
      </c>
      <c r="H6" s="135"/>
      <c r="I6" s="135"/>
      <c r="J6" s="135"/>
      <c r="K6" s="135"/>
      <c r="L6" s="135"/>
      <c r="M6" s="22"/>
      <c r="N6" s="22"/>
    </row>
    <row r="7" spans="1:15" x14ac:dyDescent="0.75">
      <c r="A7">
        <v>5</v>
      </c>
      <c r="B7">
        <f t="shared" si="0"/>
        <v>1.2124000000000001E-2</v>
      </c>
      <c r="C7">
        <v>2009</v>
      </c>
      <c r="D7">
        <v>12.124000000000001</v>
      </c>
      <c r="E7" s="217">
        <f t="shared" si="1"/>
        <v>1.3336400000000002E-2</v>
      </c>
      <c r="F7" s="217">
        <f t="shared" si="2"/>
        <v>-1.0426639999999999E-2</v>
      </c>
      <c r="G7" s="217">
        <f t="shared" si="3"/>
        <v>3.7099440000000004E-2</v>
      </c>
      <c r="H7" s="135"/>
      <c r="I7" s="135"/>
      <c r="J7" s="135"/>
      <c r="K7" s="135"/>
      <c r="L7" s="135"/>
      <c r="M7" s="22"/>
      <c r="N7" s="22"/>
    </row>
    <row r="8" spans="1:15" x14ac:dyDescent="0.75">
      <c r="A8">
        <v>6</v>
      </c>
      <c r="B8">
        <f t="shared" si="0"/>
        <v>1.1903E-2</v>
      </c>
      <c r="C8">
        <v>2010</v>
      </c>
      <c r="D8">
        <v>11.903</v>
      </c>
      <c r="E8" s="217">
        <f t="shared" si="1"/>
        <v>1.3093300000000002E-2</v>
      </c>
      <c r="F8" s="217">
        <f t="shared" si="2"/>
        <v>-1.0236579999999999E-2</v>
      </c>
      <c r="G8" s="217">
        <f t="shared" si="3"/>
        <v>3.6423179999999999E-2</v>
      </c>
      <c r="H8" s="135"/>
      <c r="I8" s="135"/>
      <c r="J8" s="135"/>
      <c r="K8" s="135"/>
      <c r="L8" s="135"/>
      <c r="M8" s="22"/>
      <c r="N8" s="22"/>
    </row>
    <row r="9" spans="1:15" x14ac:dyDescent="0.75">
      <c r="A9">
        <v>7</v>
      </c>
      <c r="B9">
        <f t="shared" si="0"/>
        <v>1.1682E-2</v>
      </c>
      <c r="C9">
        <v>2011</v>
      </c>
      <c r="D9">
        <v>11.682</v>
      </c>
      <c r="E9" s="217">
        <f t="shared" si="1"/>
        <v>1.2850200000000001E-2</v>
      </c>
      <c r="F9" s="217">
        <f t="shared" si="2"/>
        <v>-1.0046519999999998E-2</v>
      </c>
      <c r="G9" s="217">
        <f t="shared" si="3"/>
        <v>3.5746920000000001E-2</v>
      </c>
      <c r="H9" s="135"/>
      <c r="I9" s="135"/>
      <c r="J9" s="135"/>
      <c r="K9" s="135"/>
      <c r="L9" s="135"/>
      <c r="M9" s="22"/>
      <c r="N9" s="22"/>
    </row>
    <row r="10" spans="1:15" x14ac:dyDescent="0.75">
      <c r="A10">
        <v>8</v>
      </c>
      <c r="B10">
        <f t="shared" si="0"/>
        <v>1.1461000000000001E-2</v>
      </c>
      <c r="C10">
        <v>2012</v>
      </c>
      <c r="D10">
        <v>11.461</v>
      </c>
      <c r="E10" s="217">
        <f t="shared" si="1"/>
        <v>1.2607100000000001E-2</v>
      </c>
      <c r="F10" s="217">
        <f t="shared" si="2"/>
        <v>-9.8564599999999992E-3</v>
      </c>
      <c r="G10" s="217">
        <f t="shared" si="3"/>
        <v>3.5070660000000003E-2</v>
      </c>
      <c r="H10" s="12"/>
      <c r="I10" s="12"/>
      <c r="J10" s="12"/>
      <c r="K10" s="12"/>
      <c r="L10" s="12"/>
      <c r="M10" s="12"/>
      <c r="N10" s="12"/>
      <c r="O10" s="12"/>
    </row>
    <row r="11" spans="1:15" x14ac:dyDescent="0.75">
      <c r="A11">
        <v>9</v>
      </c>
      <c r="B11">
        <f t="shared" si="0"/>
        <v>1.124E-2</v>
      </c>
      <c r="C11">
        <v>2013</v>
      </c>
      <c r="D11">
        <v>11.24</v>
      </c>
      <c r="E11" s="217">
        <f t="shared" si="1"/>
        <v>1.2364000000000002E-2</v>
      </c>
      <c r="F11" s="217">
        <f t="shared" si="2"/>
        <v>-9.6663999999999986E-3</v>
      </c>
      <c r="G11" s="217">
        <f t="shared" si="3"/>
        <v>3.4394399999999999E-2</v>
      </c>
    </row>
    <row r="12" spans="1:15" x14ac:dyDescent="0.75">
      <c r="A12">
        <v>10</v>
      </c>
      <c r="B12">
        <f t="shared" si="0"/>
        <v>1.1084E-2</v>
      </c>
      <c r="C12">
        <v>2014</v>
      </c>
      <c r="D12">
        <v>11.084</v>
      </c>
      <c r="E12" s="217">
        <f t="shared" si="1"/>
        <v>1.2192400000000001E-2</v>
      </c>
      <c r="F12" s="217">
        <f t="shared" si="2"/>
        <v>-9.5322399999999991E-3</v>
      </c>
      <c r="G12" s="217">
        <f t="shared" si="3"/>
        <v>3.3917040000000002E-2</v>
      </c>
    </row>
    <row r="13" spans="1:15" x14ac:dyDescent="0.75">
      <c r="A13">
        <v>11</v>
      </c>
      <c r="B13">
        <f t="shared" si="0"/>
        <v>1.0928999999999999E-2</v>
      </c>
      <c r="C13">
        <v>2015</v>
      </c>
      <c r="D13">
        <v>10.929</v>
      </c>
      <c r="E13" s="217">
        <f t="shared" si="1"/>
        <v>1.20219E-2</v>
      </c>
      <c r="F13" s="217">
        <f t="shared" si="2"/>
        <v>-9.398939999999998E-3</v>
      </c>
      <c r="G13" s="217">
        <f t="shared" si="3"/>
        <v>3.3442739999999999E-2</v>
      </c>
    </row>
    <row r="14" spans="1:15" x14ac:dyDescent="0.75">
      <c r="A14">
        <v>12</v>
      </c>
      <c r="B14">
        <f t="shared" si="0"/>
        <v>1.0773E-2</v>
      </c>
      <c r="C14">
        <v>2016</v>
      </c>
      <c r="D14">
        <v>10.773</v>
      </c>
      <c r="E14" s="217">
        <f t="shared" si="1"/>
        <v>1.1850300000000001E-2</v>
      </c>
      <c r="F14" s="217">
        <f t="shared" si="2"/>
        <v>-9.2647799999999985E-3</v>
      </c>
      <c r="G14" s="217">
        <f t="shared" si="3"/>
        <v>3.2965380000000002E-2</v>
      </c>
    </row>
    <row r="15" spans="1:15" x14ac:dyDescent="0.75">
      <c r="A15">
        <v>13</v>
      </c>
      <c r="B15">
        <f t="shared" si="0"/>
        <v>1.0618000000000001E-2</v>
      </c>
      <c r="C15">
        <v>2017</v>
      </c>
      <c r="D15">
        <v>10.618</v>
      </c>
      <c r="E15" s="217">
        <f t="shared" si="1"/>
        <v>1.1679800000000002E-2</v>
      </c>
      <c r="F15" s="217">
        <f t="shared" si="2"/>
        <v>-9.1314799999999991E-3</v>
      </c>
      <c r="G15" s="217">
        <f t="shared" si="3"/>
        <v>3.2491080000000006E-2</v>
      </c>
    </row>
    <row r="16" spans="1:15" x14ac:dyDescent="0.75">
      <c r="A16">
        <v>14</v>
      </c>
      <c r="B16">
        <f t="shared" si="0"/>
        <v>1.0461999999999999E-2</v>
      </c>
      <c r="C16">
        <v>2018</v>
      </c>
      <c r="D16">
        <v>10.462</v>
      </c>
      <c r="E16" s="217">
        <f t="shared" si="1"/>
        <v>1.15082E-2</v>
      </c>
      <c r="F16" s="217">
        <f t="shared" si="2"/>
        <v>-8.9973199999999979E-3</v>
      </c>
      <c r="G16" s="217">
        <f t="shared" si="3"/>
        <v>3.2013719999999996E-2</v>
      </c>
    </row>
    <row r="17" spans="1:7" x14ac:dyDescent="0.75">
      <c r="A17">
        <v>15</v>
      </c>
      <c r="B17">
        <f t="shared" si="0"/>
        <v>1.0276E-2</v>
      </c>
      <c r="C17">
        <v>2019</v>
      </c>
      <c r="D17">
        <v>10.276</v>
      </c>
      <c r="E17" s="217">
        <f t="shared" si="1"/>
        <v>1.1303600000000002E-2</v>
      </c>
      <c r="F17" s="217">
        <f t="shared" si="2"/>
        <v>-8.837359999999999E-3</v>
      </c>
      <c r="G17" s="217">
        <f t="shared" si="3"/>
        <v>3.1444560000000003E-2</v>
      </c>
    </row>
    <row r="18" spans="1:7" x14ac:dyDescent="0.75">
      <c r="A18">
        <v>16</v>
      </c>
      <c r="B18">
        <f t="shared" si="0"/>
        <v>1.009E-2</v>
      </c>
      <c r="C18">
        <v>2020</v>
      </c>
      <c r="D18">
        <v>10.09</v>
      </c>
      <c r="E18" s="217">
        <f t="shared" si="1"/>
        <v>1.1099000000000001E-2</v>
      </c>
      <c r="F18" s="217">
        <f t="shared" si="2"/>
        <v>-8.6773999999999983E-3</v>
      </c>
      <c r="G18" s="217">
        <f t="shared" si="3"/>
        <v>3.0875400000000001E-2</v>
      </c>
    </row>
    <row r="19" spans="1:7" x14ac:dyDescent="0.75">
      <c r="A19">
        <v>17</v>
      </c>
      <c r="B19">
        <f t="shared" si="0"/>
        <v>9.9039999999999996E-3</v>
      </c>
      <c r="C19">
        <v>2021</v>
      </c>
      <c r="D19">
        <v>9.9039999999999999</v>
      </c>
      <c r="E19" s="217">
        <f t="shared" si="1"/>
        <v>1.08944E-2</v>
      </c>
      <c r="F19" s="217">
        <f t="shared" si="2"/>
        <v>-8.5174399999999977E-3</v>
      </c>
      <c r="G19" s="217">
        <f t="shared" si="3"/>
        <v>3.0306239999999998E-2</v>
      </c>
    </row>
    <row r="20" spans="1:7" x14ac:dyDescent="0.75">
      <c r="A20">
        <v>18</v>
      </c>
      <c r="B20">
        <f t="shared" si="0"/>
        <v>9.7179999999999992E-3</v>
      </c>
      <c r="C20">
        <v>2022</v>
      </c>
      <c r="D20">
        <v>9.718</v>
      </c>
      <c r="E20" s="217">
        <f t="shared" si="1"/>
        <v>1.0689799999999999E-2</v>
      </c>
      <c r="F20" s="217">
        <f t="shared" si="2"/>
        <v>-8.3574799999999987E-3</v>
      </c>
      <c r="G20" s="217">
        <f t="shared" si="3"/>
        <v>2.9737079999999999E-2</v>
      </c>
    </row>
    <row r="21" spans="1:7" x14ac:dyDescent="0.75">
      <c r="A21">
        <v>19</v>
      </c>
      <c r="B21">
        <f t="shared" si="0"/>
        <v>9.5320000000000005E-3</v>
      </c>
      <c r="C21">
        <v>2023</v>
      </c>
      <c r="D21">
        <v>9.532</v>
      </c>
      <c r="E21" s="217">
        <f t="shared" si="1"/>
        <v>1.0485200000000002E-2</v>
      </c>
      <c r="F21" s="217">
        <f t="shared" si="2"/>
        <v>-8.1975199999999998E-3</v>
      </c>
      <c r="G21" s="217">
        <f t="shared" si="3"/>
        <v>2.9167920000000003E-2</v>
      </c>
    </row>
    <row r="22" spans="1:7" x14ac:dyDescent="0.75">
      <c r="A22">
        <v>20</v>
      </c>
      <c r="B22">
        <f t="shared" si="0"/>
        <v>9.3989999999999994E-3</v>
      </c>
      <c r="C22">
        <v>2024</v>
      </c>
      <c r="D22">
        <v>9.3989999999999991</v>
      </c>
      <c r="E22" s="217">
        <f t="shared" si="1"/>
        <v>1.03389E-2</v>
      </c>
      <c r="F22" s="217">
        <f t="shared" si="2"/>
        <v>-8.0831399999999991E-3</v>
      </c>
      <c r="G22" s="217">
        <f t="shared" si="3"/>
        <v>2.8760939999999999E-2</v>
      </c>
    </row>
    <row r="23" spans="1:7" x14ac:dyDescent="0.75">
      <c r="A23">
        <v>21</v>
      </c>
      <c r="B23">
        <f t="shared" si="0"/>
        <v>9.2659999999999999E-3</v>
      </c>
      <c r="C23">
        <v>2025</v>
      </c>
      <c r="D23">
        <v>9.266</v>
      </c>
      <c r="E23" s="217">
        <f t="shared" si="1"/>
        <v>1.0192600000000001E-2</v>
      </c>
      <c r="F23" s="217">
        <f t="shared" si="2"/>
        <v>-7.9687599999999983E-3</v>
      </c>
      <c r="G23" s="217">
        <f t="shared" si="3"/>
        <v>2.8353960000000001E-2</v>
      </c>
    </row>
    <row r="24" spans="1:7" x14ac:dyDescent="0.75">
      <c r="A24">
        <v>22</v>
      </c>
      <c r="B24">
        <f t="shared" si="0"/>
        <v>9.1319999999999995E-3</v>
      </c>
      <c r="C24">
        <v>2026</v>
      </c>
      <c r="D24">
        <v>9.1319999999999997</v>
      </c>
      <c r="E24" s="217">
        <f t="shared" si="1"/>
        <v>1.0045200000000001E-2</v>
      </c>
      <c r="F24" s="217">
        <f t="shared" si="2"/>
        <v>-7.8535199999999993E-3</v>
      </c>
      <c r="G24" s="217">
        <f t="shared" si="3"/>
        <v>2.7943920000000001E-2</v>
      </c>
    </row>
    <row r="25" spans="1:7" x14ac:dyDescent="0.75">
      <c r="A25">
        <v>23</v>
      </c>
      <c r="B25">
        <f t="shared" si="0"/>
        <v>8.9990000000000001E-3</v>
      </c>
      <c r="C25">
        <v>2027</v>
      </c>
      <c r="D25">
        <v>8.9990000000000006</v>
      </c>
      <c r="E25" s="217">
        <f t="shared" si="1"/>
        <v>9.8989000000000004E-3</v>
      </c>
      <c r="F25" s="217">
        <f t="shared" si="2"/>
        <v>-7.7391399999999985E-3</v>
      </c>
      <c r="G25" s="217">
        <f t="shared" si="3"/>
        <v>2.7536939999999999E-2</v>
      </c>
    </row>
    <row r="26" spans="1:7" x14ac:dyDescent="0.75">
      <c r="A26">
        <v>24</v>
      </c>
      <c r="B26">
        <f t="shared" si="0"/>
        <v>8.8859999999999998E-3</v>
      </c>
      <c r="C26">
        <v>2028</v>
      </c>
      <c r="D26">
        <v>8.8859999999999992</v>
      </c>
      <c r="E26" s="217">
        <f t="shared" si="1"/>
        <v>9.7746000000000013E-3</v>
      </c>
      <c r="F26" s="217">
        <f t="shared" si="2"/>
        <v>-7.6419599999999989E-3</v>
      </c>
      <c r="G26" s="217">
        <f t="shared" si="3"/>
        <v>2.7191159999999999E-2</v>
      </c>
    </row>
    <row r="27" spans="1:7" x14ac:dyDescent="0.75">
      <c r="A27">
        <v>25</v>
      </c>
      <c r="B27">
        <f t="shared" si="0"/>
        <v>8.7819999999999999E-3</v>
      </c>
      <c r="C27">
        <v>2029</v>
      </c>
      <c r="D27">
        <v>8.782</v>
      </c>
      <c r="E27" s="217">
        <f t="shared" si="1"/>
        <v>9.6602000000000007E-3</v>
      </c>
      <c r="F27" s="217">
        <f t="shared" si="2"/>
        <v>-7.5525199999999992E-3</v>
      </c>
      <c r="G27" s="217">
        <f t="shared" si="3"/>
        <v>2.6872920000000002E-2</v>
      </c>
    </row>
    <row r="28" spans="1:7" x14ac:dyDescent="0.75">
      <c r="A28">
        <v>26</v>
      </c>
      <c r="B28">
        <f t="shared" si="0"/>
        <v>8.6980000000000009E-3</v>
      </c>
      <c r="C28">
        <v>2030</v>
      </c>
      <c r="D28">
        <v>8.6980000000000004</v>
      </c>
      <c r="E28" s="217">
        <f t="shared" si="1"/>
        <v>9.5678000000000013E-3</v>
      </c>
      <c r="F28" s="217">
        <f t="shared" si="2"/>
        <v>-7.4802799999999997E-3</v>
      </c>
      <c r="G28" s="217">
        <f t="shared" si="3"/>
        <v>2.6615880000000001E-2</v>
      </c>
    </row>
    <row r="29" spans="1:7" x14ac:dyDescent="0.75">
      <c r="A29">
        <v>27</v>
      </c>
      <c r="B29">
        <f t="shared" si="0"/>
        <v>8.6149999999999994E-3</v>
      </c>
      <c r="C29">
        <v>2031</v>
      </c>
      <c r="D29">
        <v>8.6150000000000002</v>
      </c>
      <c r="E29" s="217">
        <f t="shared" si="1"/>
        <v>9.4765000000000005E-3</v>
      </c>
      <c r="F29" s="217">
        <f t="shared" si="2"/>
        <v>-7.4088999999999986E-3</v>
      </c>
      <c r="G29" s="217">
        <f t="shared" si="3"/>
        <v>2.6361899999999997E-2</v>
      </c>
    </row>
    <row r="30" spans="1:7" x14ac:dyDescent="0.75">
      <c r="A30">
        <v>28</v>
      </c>
      <c r="B30">
        <f t="shared" si="0"/>
        <v>8.5310000000000004E-3</v>
      </c>
      <c r="C30">
        <v>2032</v>
      </c>
      <c r="D30">
        <v>8.5310000000000006</v>
      </c>
      <c r="E30" s="217">
        <f t="shared" si="1"/>
        <v>9.3841000000000011E-3</v>
      </c>
      <c r="F30" s="217">
        <f t="shared" si="2"/>
        <v>-7.3366599999999992E-3</v>
      </c>
      <c r="G30" s="217">
        <f t="shared" si="3"/>
        <v>2.6104860000000001E-2</v>
      </c>
    </row>
    <row r="31" spans="1:7" x14ac:dyDescent="0.75">
      <c r="A31">
        <v>29</v>
      </c>
      <c r="B31">
        <f t="shared" si="0"/>
        <v>8.4469999999999996E-3</v>
      </c>
      <c r="C31">
        <v>2033</v>
      </c>
      <c r="D31">
        <v>8.4469999999999992</v>
      </c>
      <c r="E31" s="217">
        <f t="shared" si="1"/>
        <v>9.2917E-3</v>
      </c>
      <c r="F31" s="217">
        <f t="shared" si="2"/>
        <v>-7.2644199999999989E-3</v>
      </c>
      <c r="G31" s="217">
        <f t="shared" si="3"/>
        <v>2.5847820000000001E-2</v>
      </c>
    </row>
    <row r="32" spans="1:7" x14ac:dyDescent="0.75">
      <c r="A32">
        <v>30</v>
      </c>
      <c r="B32">
        <f t="shared" si="0"/>
        <v>8.3940000000000004E-3</v>
      </c>
      <c r="C32">
        <v>2034</v>
      </c>
      <c r="D32">
        <v>8.3940000000000001</v>
      </c>
      <c r="E32" s="217">
        <f t="shared" si="1"/>
        <v>9.233400000000001E-3</v>
      </c>
      <c r="F32" s="217">
        <f t="shared" si="2"/>
        <v>-7.2188399999999989E-3</v>
      </c>
      <c r="G32" s="217">
        <f t="shared" si="3"/>
        <v>2.5685640000000003E-2</v>
      </c>
    </row>
    <row r="33" spans="1:7" x14ac:dyDescent="0.75">
      <c r="A33">
        <v>31</v>
      </c>
      <c r="B33">
        <f t="shared" si="0"/>
        <v>8.3409999999999995E-3</v>
      </c>
      <c r="C33">
        <v>2035</v>
      </c>
      <c r="D33">
        <v>8.3409999999999993</v>
      </c>
      <c r="E33" s="217">
        <f t="shared" si="1"/>
        <v>9.1751000000000003E-3</v>
      </c>
      <c r="F33" s="217">
        <f t="shared" si="2"/>
        <v>-7.1732599999999981E-3</v>
      </c>
      <c r="G33" s="217">
        <f t="shared" si="3"/>
        <v>2.5523459999999998E-2</v>
      </c>
    </row>
    <row r="34" spans="1:7" x14ac:dyDescent="0.75">
      <c r="A34">
        <v>32</v>
      </c>
      <c r="B34">
        <f t="shared" si="0"/>
        <v>8.2889999999999995E-3</v>
      </c>
      <c r="C34">
        <v>2036</v>
      </c>
      <c r="D34">
        <v>8.2889999999999997</v>
      </c>
      <c r="E34" s="217">
        <f t="shared" si="1"/>
        <v>9.1179E-3</v>
      </c>
      <c r="F34" s="217">
        <f t="shared" si="2"/>
        <v>-7.1285399999999983E-3</v>
      </c>
      <c r="G34" s="217">
        <f t="shared" si="3"/>
        <v>2.5364339999999999E-2</v>
      </c>
    </row>
    <row r="35" spans="1:7" x14ac:dyDescent="0.75">
      <c r="A35">
        <v>33</v>
      </c>
      <c r="B35">
        <f t="shared" si="0"/>
        <v>8.2360000000000003E-3</v>
      </c>
      <c r="C35">
        <v>2037</v>
      </c>
      <c r="D35">
        <v>8.2360000000000007</v>
      </c>
      <c r="E35" s="217">
        <f t="shared" si="1"/>
        <v>9.059600000000001E-3</v>
      </c>
      <c r="F35" s="217">
        <f t="shared" si="2"/>
        <v>-7.0829599999999993E-3</v>
      </c>
      <c r="G35" s="217">
        <f t="shared" si="3"/>
        <v>2.5202160000000001E-2</v>
      </c>
    </row>
    <row r="36" spans="1:7" x14ac:dyDescent="0.75">
      <c r="A36">
        <v>34</v>
      </c>
      <c r="B36">
        <f t="shared" si="0"/>
        <v>8.1829999999999993E-3</v>
      </c>
      <c r="C36">
        <v>2038</v>
      </c>
      <c r="D36">
        <v>8.1829999999999998</v>
      </c>
      <c r="E36" s="217">
        <f t="shared" si="1"/>
        <v>9.0013000000000003E-3</v>
      </c>
      <c r="F36" s="217">
        <f t="shared" si="2"/>
        <v>-7.0373799999999985E-3</v>
      </c>
      <c r="G36" s="217">
        <f t="shared" si="3"/>
        <v>2.503998E-2</v>
      </c>
    </row>
    <row r="37" spans="1:7" x14ac:dyDescent="0.75">
      <c r="A37">
        <v>35</v>
      </c>
      <c r="B37">
        <f t="shared" si="0"/>
        <v>8.1359999999999991E-3</v>
      </c>
      <c r="C37">
        <v>2039</v>
      </c>
      <c r="D37">
        <v>8.1359999999999992</v>
      </c>
      <c r="E37" s="217">
        <f t="shared" si="1"/>
        <v>8.9496000000000003E-3</v>
      </c>
      <c r="F37" s="217">
        <f t="shared" si="2"/>
        <v>-6.9969599999999983E-3</v>
      </c>
      <c r="G37" s="217">
        <f t="shared" si="3"/>
        <v>2.4896159999999997E-2</v>
      </c>
    </row>
    <row r="38" spans="1:7" x14ac:dyDescent="0.75">
      <c r="A38">
        <v>36</v>
      </c>
      <c r="B38">
        <f t="shared" si="0"/>
        <v>8.0879999999999997E-3</v>
      </c>
      <c r="C38">
        <v>2040</v>
      </c>
      <c r="D38">
        <v>8.0879999999999992</v>
      </c>
      <c r="E38" s="217">
        <f t="shared" si="1"/>
        <v>8.8967999999999998E-3</v>
      </c>
      <c r="F38" s="217">
        <f t="shared" si="2"/>
        <v>-6.9556799999999988E-3</v>
      </c>
      <c r="G38" s="217">
        <f t="shared" si="3"/>
        <v>2.4749279999999999E-2</v>
      </c>
    </row>
    <row r="41" spans="1:7" x14ac:dyDescent="0.75">
      <c r="B41" s="215" t="s">
        <v>467</v>
      </c>
    </row>
    <row r="42" spans="1:7" x14ac:dyDescent="0.75">
      <c r="B42" s="215" t="s">
        <v>164</v>
      </c>
      <c r="C42">
        <v>1.1000000000000001</v>
      </c>
    </row>
    <row r="43" spans="1:7" x14ac:dyDescent="0.75">
      <c r="B43" s="215" t="s">
        <v>466</v>
      </c>
      <c r="C43">
        <v>1</v>
      </c>
    </row>
    <row r="44" spans="1:7" x14ac:dyDescent="0.75">
      <c r="B44" s="215" t="s">
        <v>468</v>
      </c>
      <c r="C44">
        <f>C42+1.96*C43</f>
        <v>3.06</v>
      </c>
    </row>
    <row r="45" spans="1:7" x14ac:dyDescent="0.75">
      <c r="B45" s="215" t="s">
        <v>469</v>
      </c>
      <c r="C45">
        <f>C42-1.96*C43</f>
        <v>-0.85999999999999988</v>
      </c>
    </row>
    <row r="46" spans="1:7" x14ac:dyDescent="0.75">
      <c r="A46" t="s">
        <v>502</v>
      </c>
    </row>
    <row r="47" spans="1:7" x14ac:dyDescent="0.75">
      <c r="A47" t="s">
        <v>406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3272-1EDB-4870-9D5E-C4AF5C5ECA0F}">
  <dimension ref="A1:Q29"/>
  <sheetViews>
    <sheetView zoomScale="63" zoomScaleNormal="70" workbookViewId="0">
      <selection activeCell="D31" sqref="D31"/>
    </sheetView>
  </sheetViews>
  <sheetFormatPr defaultRowHeight="14.75" x14ac:dyDescent="0.75"/>
  <cols>
    <col min="1" max="2" width="20" customWidth="1"/>
    <col min="3" max="3" width="15.58984375" customWidth="1"/>
    <col min="4" max="4" width="18.2265625" customWidth="1"/>
    <col min="5" max="5" width="18.1328125" customWidth="1"/>
    <col min="6" max="7" width="15.90625" customWidth="1"/>
    <col min="8" max="9" width="15.7265625" customWidth="1"/>
    <col min="10" max="10" width="11.6796875" bestFit="1" customWidth="1"/>
    <col min="15" max="15" width="15.40625" bestFit="1" customWidth="1"/>
    <col min="16" max="17" width="8.76953125" bestFit="1" customWidth="1"/>
  </cols>
  <sheetData>
    <row r="1" spans="1:17" ht="44.25" x14ac:dyDescent="0.75">
      <c r="A1" s="15" t="s">
        <v>69</v>
      </c>
      <c r="B1" s="15" t="s">
        <v>44</v>
      </c>
      <c r="C1" s="23" t="s">
        <v>191</v>
      </c>
      <c r="D1" s="23" t="s">
        <v>187</v>
      </c>
      <c r="E1" s="23" t="s">
        <v>188</v>
      </c>
      <c r="F1" s="23" t="s">
        <v>166</v>
      </c>
      <c r="G1" s="23" t="s">
        <v>197</v>
      </c>
      <c r="H1" s="83" t="s">
        <v>176</v>
      </c>
      <c r="I1" s="83" t="s">
        <v>168</v>
      </c>
      <c r="J1" s="11" t="s">
        <v>167</v>
      </c>
      <c r="O1" t="s">
        <v>186</v>
      </c>
    </row>
    <row r="2" spans="1:17" x14ac:dyDescent="0.75">
      <c r="A2" s="13" t="s">
        <v>7</v>
      </c>
      <c r="B2" s="24">
        <v>1</v>
      </c>
      <c r="C2">
        <v>4.2597991193831501E-4</v>
      </c>
      <c r="D2" s="31">
        <v>6.0002925918655901E-5</v>
      </c>
      <c r="E2">
        <v>3.02416728179177E-3</v>
      </c>
      <c r="F2">
        <v>5.2694700000000005E-4</v>
      </c>
      <c r="G2">
        <f>1/F2</f>
        <v>1897.724059535399</v>
      </c>
      <c r="H2" s="84">
        <v>1.25</v>
      </c>
      <c r="I2" s="73">
        <v>75</v>
      </c>
      <c r="J2" s="12">
        <f>1/C2</f>
        <v>2347.5285382584129</v>
      </c>
      <c r="O2" t="s">
        <v>164</v>
      </c>
      <c r="P2" t="s">
        <v>189</v>
      </c>
      <c r="Q2" t="s">
        <v>190</v>
      </c>
    </row>
    <row r="3" spans="1:17" x14ac:dyDescent="0.75">
      <c r="A3" s="13" t="s">
        <v>8</v>
      </c>
      <c r="B3" s="24">
        <v>2</v>
      </c>
      <c r="C3">
        <v>9.6700825357976298E-4</v>
      </c>
      <c r="D3">
        <v>1.3621132312710601E-4</v>
      </c>
      <c r="E3">
        <v>6.8651044643240804E-3</v>
      </c>
      <c r="F3">
        <v>7.0862799999999999E-4</v>
      </c>
      <c r="H3" s="84">
        <v>1.25</v>
      </c>
      <c r="I3">
        <v>0.01</v>
      </c>
      <c r="J3" s="12">
        <f t="shared" ref="J3:J22" si="0">1/C3</f>
        <v>1034.1173369494056</v>
      </c>
      <c r="O3">
        <v>4.2597991193831501E-4</v>
      </c>
      <c r="P3" s="31">
        <v>6.0002925918655901E-5</v>
      </c>
      <c r="Q3">
        <v>3.02416728179177E-3</v>
      </c>
    </row>
    <row r="4" spans="1:17" x14ac:dyDescent="0.75">
      <c r="A4" s="13" t="s">
        <v>9</v>
      </c>
      <c r="B4" s="24">
        <v>3</v>
      </c>
      <c r="C4">
        <v>6.5356614834883697E-4</v>
      </c>
      <c r="D4" s="31">
        <v>9.20603590174965E-5</v>
      </c>
      <c r="E4">
        <v>4.63987665077814E-3</v>
      </c>
      <c r="F4">
        <v>5.3633800000000003E-4</v>
      </c>
      <c r="H4" s="84">
        <v>1.25</v>
      </c>
      <c r="I4" s="73">
        <v>0.1</v>
      </c>
      <c r="J4" s="12">
        <f t="shared" si="0"/>
        <v>1530.0670062646147</v>
      </c>
      <c r="O4">
        <v>9.6700825357976298E-4</v>
      </c>
      <c r="P4">
        <v>1.3621132312710601E-4</v>
      </c>
      <c r="Q4">
        <v>6.8651044643240804E-3</v>
      </c>
    </row>
    <row r="5" spans="1:17" x14ac:dyDescent="0.75">
      <c r="A5" s="13" t="s">
        <v>45</v>
      </c>
      <c r="B5" s="24">
        <v>4</v>
      </c>
      <c r="C5" s="31">
        <v>2.48783467697025E-5</v>
      </c>
      <c r="D5" s="31">
        <v>3.5043792191061899E-6</v>
      </c>
      <c r="E5">
        <v>1.7661676984588199E-4</v>
      </c>
      <c r="F5" s="31">
        <v>4.74E-5</v>
      </c>
      <c r="G5" s="31"/>
      <c r="H5" s="84">
        <v>1.25</v>
      </c>
      <c r="I5">
        <v>100</v>
      </c>
      <c r="J5" s="12">
        <f t="shared" si="0"/>
        <v>40195.596968598657</v>
      </c>
      <c r="O5">
        <v>6.5356614834883697E-4</v>
      </c>
      <c r="P5" s="31">
        <v>9.20603590174965E-5</v>
      </c>
      <c r="Q5">
        <v>4.63987665077814E-3</v>
      </c>
    </row>
    <row r="6" spans="1:17" x14ac:dyDescent="0.75">
      <c r="A6" s="13" t="s">
        <v>46</v>
      </c>
      <c r="B6" s="24">
        <v>5</v>
      </c>
      <c r="C6">
        <v>7.9205402606284895E-3</v>
      </c>
      <c r="D6">
        <v>1.1156749068709801E-3</v>
      </c>
      <c r="E6">
        <v>5.6230500151861602E-2</v>
      </c>
      <c r="F6">
        <v>7.8948000000000004E-3</v>
      </c>
      <c r="H6" s="84">
        <v>1.25</v>
      </c>
      <c r="I6">
        <v>0.01</v>
      </c>
      <c r="J6" s="12">
        <f t="shared" si="0"/>
        <v>126.25401387968586</v>
      </c>
      <c r="O6" s="31">
        <v>2.48783467697025E-5</v>
      </c>
      <c r="P6" s="31">
        <v>3.5043792191061899E-6</v>
      </c>
      <c r="Q6">
        <v>1.7661676984588199E-4</v>
      </c>
    </row>
    <row r="7" spans="1:17" x14ac:dyDescent="0.75">
      <c r="A7" s="13" t="s">
        <v>47</v>
      </c>
      <c r="B7" s="24">
        <v>6</v>
      </c>
      <c r="C7">
        <v>8.8513917768418102E-4</v>
      </c>
      <c r="D7">
        <v>1.2467936342996501E-4</v>
      </c>
      <c r="E7">
        <v>6.2838896696125598E-3</v>
      </c>
      <c r="F7">
        <v>7.1429999999999996E-4</v>
      </c>
      <c r="H7" s="84">
        <v>1.25</v>
      </c>
      <c r="I7">
        <v>1</v>
      </c>
      <c r="J7" s="12">
        <f t="shared" si="0"/>
        <v>1129.7658325511397</v>
      </c>
      <c r="O7">
        <v>7.9205402606284895E-3</v>
      </c>
      <c r="P7">
        <v>1.1156749068709801E-3</v>
      </c>
      <c r="Q7">
        <v>5.6230500151861602E-2</v>
      </c>
    </row>
    <row r="8" spans="1:17" x14ac:dyDescent="0.75">
      <c r="A8" s="13" t="s">
        <v>48</v>
      </c>
      <c r="B8" s="24">
        <v>7</v>
      </c>
      <c r="C8">
        <v>5.5652507732452099E-3</v>
      </c>
      <c r="D8">
        <v>7.83912520322958E-4</v>
      </c>
      <c r="E8">
        <v>3.9509531186396302E-2</v>
      </c>
      <c r="F8">
        <v>4.50666E-3</v>
      </c>
      <c r="H8" s="84">
        <v>1.25</v>
      </c>
      <c r="I8">
        <v>5</v>
      </c>
      <c r="J8" s="12">
        <f t="shared" si="0"/>
        <v>179.68642218378955</v>
      </c>
      <c r="O8">
        <v>8.8513917768418102E-4</v>
      </c>
      <c r="P8">
        <v>1.2467936342996501E-4</v>
      </c>
      <c r="Q8">
        <v>6.2838896696125598E-3</v>
      </c>
    </row>
    <row r="9" spans="1:17" x14ac:dyDescent="0.75">
      <c r="A9" s="13" t="s">
        <v>49</v>
      </c>
      <c r="B9" s="24">
        <v>8</v>
      </c>
      <c r="C9" s="31">
        <v>1.9236467317286901E-5</v>
      </c>
      <c r="D9" s="31">
        <v>2.7096674119715999E-6</v>
      </c>
      <c r="E9">
        <v>1.3656350340789599E-4</v>
      </c>
      <c r="F9" s="31">
        <v>2.7500000000000001E-5</v>
      </c>
      <c r="G9" s="31"/>
      <c r="H9" s="84">
        <v>1.25</v>
      </c>
      <c r="I9">
        <v>5</v>
      </c>
      <c r="J9" s="12">
        <f t="shared" si="0"/>
        <v>51984.596937991177</v>
      </c>
      <c r="O9">
        <v>5.5652507732452099E-3</v>
      </c>
      <c r="P9">
        <v>7.83912520322958E-4</v>
      </c>
      <c r="Q9">
        <v>3.9509531186396302E-2</v>
      </c>
    </row>
    <row r="10" spans="1:17" x14ac:dyDescent="0.75">
      <c r="A10" s="13" t="s">
        <v>50</v>
      </c>
      <c r="B10" s="24">
        <v>9</v>
      </c>
      <c r="C10">
        <v>2.27054005547822E-2</v>
      </c>
      <c r="D10">
        <v>3.1982467148706302E-3</v>
      </c>
      <c r="E10">
        <v>0.16119307242810901</v>
      </c>
      <c r="F10">
        <v>1.9336599999999999E-2</v>
      </c>
      <c r="H10" s="84">
        <v>1.25</v>
      </c>
      <c r="I10">
        <v>0.1</v>
      </c>
      <c r="J10" s="12">
        <f t="shared" si="0"/>
        <v>44.04238531653565</v>
      </c>
      <c r="O10" s="31">
        <v>1.9236467317286901E-5</v>
      </c>
      <c r="P10" s="31">
        <v>2.7096674119715999E-6</v>
      </c>
      <c r="Q10">
        <v>1.3656350340789599E-4</v>
      </c>
    </row>
    <row r="11" spans="1:17" x14ac:dyDescent="0.75">
      <c r="A11" s="13" t="s">
        <v>51</v>
      </c>
      <c r="B11" s="24">
        <v>10</v>
      </c>
      <c r="C11" s="31">
        <v>9.8371124845773904E-6</v>
      </c>
      <c r="D11" s="31">
        <v>1.3856894669408499E-6</v>
      </c>
      <c r="E11" s="31">
        <v>6.9834392439932706E-5</v>
      </c>
      <c r="F11">
        <v>1.2765000000000001E-5</v>
      </c>
      <c r="H11" s="84">
        <v>1.25</v>
      </c>
      <c r="I11" s="73">
        <v>1500</v>
      </c>
      <c r="J11" s="12">
        <f t="shared" si="0"/>
        <v>101655.84683186235</v>
      </c>
      <c r="O11">
        <v>2.27054005547822E-2</v>
      </c>
      <c r="P11">
        <v>3.1982467148706302E-3</v>
      </c>
      <c r="Q11">
        <v>0.16119307242810901</v>
      </c>
    </row>
    <row r="12" spans="1:17" x14ac:dyDescent="0.75">
      <c r="A12" s="13" t="s">
        <v>52</v>
      </c>
      <c r="B12" s="24">
        <v>11</v>
      </c>
      <c r="C12">
        <v>1.2567770385793001E-2</v>
      </c>
      <c r="D12">
        <v>1.77027651869896E-3</v>
      </c>
      <c r="E12">
        <v>8.9222700974477501E-2</v>
      </c>
      <c r="F12">
        <v>1.17523E-2</v>
      </c>
      <c r="H12" s="84">
        <v>1.25</v>
      </c>
      <c r="I12" s="73">
        <v>0.2</v>
      </c>
      <c r="J12" s="12">
        <f t="shared" si="0"/>
        <v>79.568608377061949</v>
      </c>
      <c r="O12" s="31">
        <v>9.8371124845773904E-6</v>
      </c>
      <c r="P12" s="31">
        <v>1.3856894669408499E-6</v>
      </c>
      <c r="Q12" s="31">
        <v>6.9834392439932706E-5</v>
      </c>
    </row>
    <row r="13" spans="1:17" x14ac:dyDescent="0.75">
      <c r="A13" s="13" t="s">
        <v>53</v>
      </c>
      <c r="B13" s="24">
        <v>12</v>
      </c>
      <c r="C13">
        <v>1.94571744173864E-2</v>
      </c>
      <c r="D13">
        <v>2.7407070353906099E-3</v>
      </c>
      <c r="E13">
        <v>0.13813283631559001</v>
      </c>
      <c r="F13">
        <v>1.7966599999999999E-2</v>
      </c>
      <c r="H13" s="84">
        <v>1.25</v>
      </c>
      <c r="I13" s="73">
        <v>1</v>
      </c>
      <c r="J13" s="12">
        <f t="shared" si="0"/>
        <v>51.394923977575452</v>
      </c>
      <c r="O13">
        <v>1.2567770385793001E-2</v>
      </c>
      <c r="P13">
        <v>1.77027651869896E-3</v>
      </c>
      <c r="Q13">
        <v>8.9222700974477501E-2</v>
      </c>
    </row>
    <row r="14" spans="1:17" x14ac:dyDescent="0.75">
      <c r="A14" s="13" t="s">
        <v>54</v>
      </c>
      <c r="B14" s="24">
        <v>13</v>
      </c>
      <c r="C14" s="31">
        <v>4.6906968461701701E-9</v>
      </c>
      <c r="D14" s="31">
        <v>7.4157503954856305E-10</v>
      </c>
      <c r="E14" s="31">
        <v>2.9670142236805801E-8</v>
      </c>
      <c r="F14" s="31">
        <v>4.9300000000000001E-9</v>
      </c>
      <c r="G14" s="31"/>
      <c r="H14" s="84">
        <v>1.25</v>
      </c>
      <c r="I14" s="73">
        <v>4000000</v>
      </c>
      <c r="J14" s="12">
        <f t="shared" si="0"/>
        <v>213187940.46911678</v>
      </c>
      <c r="O14">
        <v>1.94571744173864E-2</v>
      </c>
      <c r="P14">
        <v>2.7407070353906099E-3</v>
      </c>
      <c r="Q14">
        <v>0.13813283631559001</v>
      </c>
    </row>
    <row r="15" spans="1:17" x14ac:dyDescent="0.75">
      <c r="A15" s="13" t="s">
        <v>55</v>
      </c>
      <c r="B15" s="24">
        <v>14</v>
      </c>
      <c r="C15" s="31">
        <v>5.4815302846874297E-5</v>
      </c>
      <c r="D15" s="31">
        <v>7.7213034009454697E-6</v>
      </c>
      <c r="E15">
        <v>3.89146400570999E-4</v>
      </c>
      <c r="F15" s="31">
        <v>2.2799999999999999E-5</v>
      </c>
      <c r="G15" s="31"/>
      <c r="H15" s="84">
        <v>1.25</v>
      </c>
      <c r="I15" s="73">
        <v>2000</v>
      </c>
      <c r="J15" s="12">
        <f t="shared" si="0"/>
        <v>18243.08081984851</v>
      </c>
      <c r="O15" s="31">
        <v>4.6906968461701701E-9</v>
      </c>
      <c r="P15" s="31">
        <v>7.4157503954856305E-10</v>
      </c>
      <c r="Q15" s="31">
        <v>2.9670142236805801E-8</v>
      </c>
    </row>
    <row r="16" spans="1:17" x14ac:dyDescent="0.75">
      <c r="A16" s="13" t="s">
        <v>56</v>
      </c>
      <c r="B16" s="24">
        <v>15</v>
      </c>
      <c r="C16">
        <v>1.1410847343358701E-2</v>
      </c>
      <c r="D16">
        <v>1.60731414487059E-3</v>
      </c>
      <c r="E16">
        <v>8.1009326962601103E-2</v>
      </c>
      <c r="F16">
        <v>1.02433E-2</v>
      </c>
      <c r="H16" s="84">
        <v>1.25</v>
      </c>
      <c r="I16">
        <v>1</v>
      </c>
      <c r="J16" s="12">
        <f t="shared" si="0"/>
        <v>87.635910805696327</v>
      </c>
      <c r="O16" s="31">
        <v>5.4815302846874297E-5</v>
      </c>
      <c r="P16" s="31">
        <v>7.7213034009454697E-6</v>
      </c>
      <c r="Q16">
        <v>3.89146400570999E-4</v>
      </c>
    </row>
    <row r="17" spans="1:17" x14ac:dyDescent="0.75">
      <c r="A17" s="13" t="s">
        <v>57</v>
      </c>
      <c r="B17" s="24">
        <v>16</v>
      </c>
      <c r="C17">
        <v>1.8080392571772502E-2</v>
      </c>
      <c r="D17">
        <v>2.5467758514480699E-3</v>
      </c>
      <c r="E17">
        <v>0.12835860500386601</v>
      </c>
      <c r="F17">
        <v>1.02433E-2</v>
      </c>
      <c r="H17" s="84">
        <v>1.25</v>
      </c>
      <c r="I17">
        <v>5</v>
      </c>
      <c r="J17" s="12">
        <f t="shared" si="0"/>
        <v>55.308533596843553</v>
      </c>
      <c r="O17">
        <v>1.1410847343358701E-2</v>
      </c>
      <c r="P17">
        <v>1.60731414487059E-3</v>
      </c>
      <c r="Q17">
        <v>8.1009326962601103E-2</v>
      </c>
    </row>
    <row r="18" spans="1:17" x14ac:dyDescent="0.75">
      <c r="A18" s="13" t="s">
        <v>58</v>
      </c>
      <c r="B18" s="24">
        <v>17</v>
      </c>
      <c r="C18">
        <v>1.68698598145034E-2</v>
      </c>
      <c r="D18">
        <v>2.37626220148422E-3</v>
      </c>
      <c r="E18">
        <v>0.119764632868898</v>
      </c>
      <c r="F18">
        <v>1.02433E-2</v>
      </c>
      <c r="H18" s="84">
        <v>1.25</v>
      </c>
      <c r="I18">
        <v>15</v>
      </c>
      <c r="J18" s="12">
        <f t="shared" si="0"/>
        <v>59.27731534202065</v>
      </c>
      <c r="O18">
        <v>1.8080392571772502E-2</v>
      </c>
      <c r="P18">
        <v>2.5467758514480699E-3</v>
      </c>
      <c r="Q18">
        <v>0.12835860500386601</v>
      </c>
    </row>
    <row r="19" spans="1:17" x14ac:dyDescent="0.75">
      <c r="A19" s="13" t="s">
        <v>59</v>
      </c>
      <c r="B19" s="24">
        <v>18</v>
      </c>
      <c r="C19">
        <v>1.34709030175646E-2</v>
      </c>
      <c r="D19">
        <v>1.8974907070577901E-3</v>
      </c>
      <c r="E19">
        <v>9.5634317171443106E-2</v>
      </c>
      <c r="F19">
        <v>1.02433E-2</v>
      </c>
      <c r="H19" s="84">
        <v>1.25</v>
      </c>
      <c r="I19">
        <v>15</v>
      </c>
      <c r="J19" s="12">
        <f t="shared" si="0"/>
        <v>74.2340731498184</v>
      </c>
      <c r="O19">
        <v>1.68698598145034E-2</v>
      </c>
      <c r="P19">
        <v>2.37626220148422E-3</v>
      </c>
      <c r="Q19">
        <v>0.119764632868898</v>
      </c>
    </row>
    <row r="20" spans="1:17" x14ac:dyDescent="0.75">
      <c r="A20" s="13" t="s">
        <v>60</v>
      </c>
      <c r="B20" s="24">
        <v>19</v>
      </c>
      <c r="C20">
        <v>1.30240205330519E-2</v>
      </c>
      <c r="D20">
        <v>1.83454405542307E-3</v>
      </c>
      <c r="E20">
        <v>9.2461726576656203E-2</v>
      </c>
      <c r="F20" s="31">
        <v>1.0200000000000001E-2</v>
      </c>
      <c r="G20" s="31"/>
      <c r="H20" s="84">
        <v>1.25</v>
      </c>
      <c r="I20" s="73">
        <v>20</v>
      </c>
      <c r="J20" s="12">
        <f t="shared" si="0"/>
        <v>76.781205731535451</v>
      </c>
      <c r="O20">
        <v>1.34709030175646E-2</v>
      </c>
      <c r="P20">
        <v>1.8974907070577901E-3</v>
      </c>
      <c r="Q20">
        <v>9.5634317171443106E-2</v>
      </c>
    </row>
    <row r="21" spans="1:17" x14ac:dyDescent="0.75">
      <c r="A21" s="13" t="s">
        <v>61</v>
      </c>
      <c r="B21" s="24">
        <v>20</v>
      </c>
      <c r="C21">
        <v>8.3740734328420809E-3</v>
      </c>
      <c r="D21">
        <v>1.17956100833569E-3</v>
      </c>
      <c r="E21">
        <v>5.9450172872003597E-2</v>
      </c>
      <c r="F21" s="31">
        <v>1.0200000000000001E-2</v>
      </c>
      <c r="G21" s="31"/>
      <c r="H21" s="84">
        <v>1.25</v>
      </c>
      <c r="I21" s="73">
        <v>15</v>
      </c>
      <c r="J21" s="12">
        <f t="shared" si="0"/>
        <v>119.41619667175638</v>
      </c>
      <c r="O21">
        <v>1.30240205330519E-2</v>
      </c>
      <c r="P21">
        <v>1.83454405542307E-3</v>
      </c>
      <c r="Q21">
        <v>9.2461726576656203E-2</v>
      </c>
    </row>
    <row r="22" spans="1:17" x14ac:dyDescent="0.75">
      <c r="A22" s="13" t="s">
        <v>27</v>
      </c>
      <c r="B22" s="24">
        <v>21</v>
      </c>
      <c r="C22">
        <v>8.7178530785970692E-3</v>
      </c>
      <c r="D22">
        <v>1.2279886439173699E-3</v>
      </c>
      <c r="E22">
        <v>6.1890606787336301E-2</v>
      </c>
      <c r="F22" s="31">
        <v>1.0200000000000001E-2</v>
      </c>
      <c r="G22" s="31"/>
      <c r="H22" s="84">
        <v>1.25</v>
      </c>
      <c r="I22" s="73">
        <v>5</v>
      </c>
      <c r="J22" s="12">
        <f t="shared" si="0"/>
        <v>114.70714073572414</v>
      </c>
      <c r="O22">
        <v>8.3740734328420809E-3</v>
      </c>
      <c r="P22">
        <v>1.17956100833569E-3</v>
      </c>
      <c r="Q22">
        <v>5.9450172872003597E-2</v>
      </c>
    </row>
    <row r="23" spans="1:17" x14ac:dyDescent="0.75">
      <c r="A23" s="12"/>
      <c r="B23" s="12" t="s">
        <v>164</v>
      </c>
      <c r="C23" s="12">
        <f>AVERAGE(C2:C22)</f>
        <v>7.6764072188186643E-3</v>
      </c>
      <c r="D23" s="12"/>
      <c r="E23" s="12"/>
      <c r="F23" s="12">
        <f>AVERAGE(F2:F22)</f>
        <v>6.4584210919047614E-3</v>
      </c>
      <c r="G23" s="12"/>
      <c r="J23" s="12">
        <f>1/F23</f>
        <v>154.83660569197622</v>
      </c>
      <c r="O23">
        <v>8.7178530785970692E-3</v>
      </c>
      <c r="P23">
        <v>1.2279886439173699E-3</v>
      </c>
      <c r="Q23">
        <v>6.1890606787336301E-2</v>
      </c>
    </row>
    <row r="24" spans="1:17" x14ac:dyDescent="0.75">
      <c r="A24" s="12"/>
      <c r="B24" s="12" t="s">
        <v>175</v>
      </c>
      <c r="C24" s="12">
        <f>SUM(C2:C22)</f>
        <v>0.16120455159519195</v>
      </c>
      <c r="D24" s="12"/>
      <c r="E24" s="12"/>
      <c r="F24" s="12">
        <f>SUM(F2:F22)</f>
        <v>0.13562684292999999</v>
      </c>
      <c r="G24" s="12"/>
      <c r="J24" s="12">
        <f>1/F24</f>
        <v>7.3731716996179149</v>
      </c>
    </row>
    <row r="25" spans="1:17" x14ac:dyDescent="0.75">
      <c r="A25" s="12"/>
      <c r="B25" s="12"/>
      <c r="C25" s="12"/>
      <c r="D25" s="12"/>
      <c r="E25" s="12"/>
      <c r="F25" s="12"/>
      <c r="G25" s="12"/>
      <c r="J25" s="12"/>
    </row>
    <row r="26" spans="1:17" x14ac:dyDescent="0.75">
      <c r="A26" s="12"/>
      <c r="B26" s="12"/>
      <c r="C26" s="12"/>
      <c r="D26" s="12"/>
      <c r="E26" s="12"/>
      <c r="F26" s="12"/>
      <c r="G26" s="12"/>
      <c r="J26" s="12"/>
    </row>
    <row r="27" spans="1:17" x14ac:dyDescent="0.75">
      <c r="A27" t="s">
        <v>35</v>
      </c>
      <c r="B27" s="11"/>
      <c r="C27" s="11"/>
      <c r="D27" s="11"/>
      <c r="E27" s="11"/>
      <c r="F27" s="11"/>
      <c r="G27" s="11"/>
      <c r="J27" s="11"/>
    </row>
    <row r="28" spans="1:17" x14ac:dyDescent="0.75">
      <c r="A28" t="s">
        <v>36</v>
      </c>
      <c r="B28" s="11"/>
      <c r="C28" s="11"/>
      <c r="D28" s="11"/>
      <c r="E28" s="11"/>
      <c r="F28" s="11"/>
      <c r="G28" s="11"/>
      <c r="J28" s="11"/>
    </row>
    <row r="29" spans="1:17" x14ac:dyDescent="0.75">
      <c r="A29" s="11" t="s">
        <v>165</v>
      </c>
      <c r="B29" s="11"/>
      <c r="C29" s="11"/>
      <c r="D29" s="11"/>
      <c r="E29" s="11"/>
      <c r="F29" s="11"/>
      <c r="G29" s="11"/>
      <c r="J29" s="11"/>
    </row>
  </sheetData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0157A-6FBB-4736-B120-82A7917D9027}">
  <dimension ref="A1:Z30"/>
  <sheetViews>
    <sheetView zoomScale="70" zoomScaleNormal="70" workbookViewId="0">
      <pane xSplit="1" topLeftCell="B1" activePane="topRight" state="frozen"/>
      <selection pane="topRight" activeCell="U29" sqref="U29"/>
    </sheetView>
  </sheetViews>
  <sheetFormatPr defaultRowHeight="14.75" x14ac:dyDescent="0.75"/>
  <cols>
    <col min="1" max="1" width="22.90625" customWidth="1"/>
    <col min="2" max="22" width="11.6796875" customWidth="1"/>
    <col min="23" max="23" width="10.2265625" customWidth="1"/>
    <col min="24" max="25" width="14.40625" customWidth="1"/>
  </cols>
  <sheetData>
    <row r="1" spans="1:26" s="60" customFormat="1" ht="25.75" customHeight="1" x14ac:dyDescent="0.75">
      <c r="A1" s="61" t="s">
        <v>128</v>
      </c>
      <c r="B1" s="60">
        <v>1</v>
      </c>
      <c r="C1" s="60">
        <v>2</v>
      </c>
      <c r="D1" s="60">
        <v>3</v>
      </c>
      <c r="E1" s="60">
        <v>4</v>
      </c>
      <c r="F1" s="60">
        <v>5</v>
      </c>
      <c r="G1" s="60">
        <v>6</v>
      </c>
      <c r="H1" s="60">
        <v>7</v>
      </c>
      <c r="I1" s="60">
        <v>8</v>
      </c>
      <c r="J1" s="60">
        <v>9</v>
      </c>
      <c r="K1" s="60">
        <v>10</v>
      </c>
      <c r="L1" s="60">
        <v>11</v>
      </c>
      <c r="M1" s="60">
        <v>12</v>
      </c>
      <c r="N1" s="60">
        <v>13</v>
      </c>
      <c r="O1" s="60">
        <v>14</v>
      </c>
      <c r="P1" s="60">
        <v>15</v>
      </c>
      <c r="Q1" s="60">
        <v>16</v>
      </c>
      <c r="R1" s="60">
        <v>17</v>
      </c>
      <c r="S1" s="60">
        <v>18</v>
      </c>
      <c r="T1" s="60">
        <v>19</v>
      </c>
      <c r="U1" s="60">
        <v>20</v>
      </c>
      <c r="V1" s="60">
        <v>21</v>
      </c>
      <c r="W1" s="59" t="s">
        <v>129</v>
      </c>
      <c r="X1" s="59" t="s">
        <v>131</v>
      </c>
      <c r="Y1" s="59" t="s">
        <v>133</v>
      </c>
      <c r="Z1" s="60" t="s">
        <v>130</v>
      </c>
    </row>
    <row r="2" spans="1:26" x14ac:dyDescent="0.75">
      <c r="A2" t="s">
        <v>105</v>
      </c>
      <c r="B2">
        <f>B$26*Y2</f>
        <v>5.9521763149162361E-2</v>
      </c>
      <c r="C2">
        <f>C$26*Y2</f>
        <v>6.2139860908088172E-2</v>
      </c>
      <c r="D2">
        <f>D$26*Y2</f>
        <v>6.4897070995130549E-2</v>
      </c>
      <c r="E2">
        <f>E$26*$Y2</f>
        <v>7.5604882893800254E-2</v>
      </c>
      <c r="F2">
        <f>F$26*$Y2</f>
        <v>7.2926151627430061E-2</v>
      </c>
      <c r="G2">
        <f t="shared" ref="G2:V2" si="0">G$26*$Y2</f>
        <v>7.3599765404628731E-2</v>
      </c>
      <c r="H2">
        <f t="shared" si="0"/>
        <v>8.0614065436648466E-2</v>
      </c>
      <c r="I2">
        <f t="shared" si="0"/>
        <v>8.2361985789019598E-2</v>
      </c>
      <c r="J2">
        <f t="shared" si="0"/>
        <v>8.4159027549917206E-2</v>
      </c>
      <c r="K2">
        <f t="shared" si="0"/>
        <v>7.9692130382113216E-2</v>
      </c>
      <c r="L2">
        <f t="shared" si="0"/>
        <v>6.8894514752453687E-2</v>
      </c>
      <c r="M2">
        <f t="shared" si="0"/>
        <v>5.6130482876732883E-2</v>
      </c>
      <c r="N2">
        <f t="shared" si="0"/>
        <v>4.2364134041701688E-2</v>
      </c>
      <c r="O2">
        <f t="shared" si="0"/>
        <v>2.8471479698623865E-2</v>
      </c>
      <c r="P2">
        <f t="shared" si="0"/>
        <v>2.3017303055732907E-2</v>
      </c>
      <c r="Q2">
        <f t="shared" si="0"/>
        <v>1.6639335071353806E-2</v>
      </c>
      <c r="R2">
        <f t="shared" si="0"/>
        <v>1.0124267036311269E-2</v>
      </c>
      <c r="S2">
        <f t="shared" si="0"/>
        <v>4.4554318660361327E-3</v>
      </c>
      <c r="T2">
        <f t="shared" si="0"/>
        <v>1.5800745741098303E-3</v>
      </c>
      <c r="U2">
        <f t="shared" si="0"/>
        <v>5.2743507942110102E-4</v>
      </c>
      <c r="V2">
        <f t="shared" si="0"/>
        <v>2.7895781158427627E-4</v>
      </c>
      <c r="W2" s="74">
        <f>SUM(B2:V2)</f>
        <v>0.98800012000000004</v>
      </c>
      <c r="X2">
        <f>((63337198-$B$29*63337198))</f>
        <v>62577151.623999998</v>
      </c>
      <c r="Y2">
        <f>1-SUM(Y3:Y24)</f>
        <v>0.98800012000000004</v>
      </c>
      <c r="Z2">
        <f>Y2-W2</f>
        <v>0</v>
      </c>
    </row>
    <row r="3" spans="1:26" x14ac:dyDescent="0.75">
      <c r="A3" t="s">
        <v>106</v>
      </c>
      <c r="B3">
        <f t="shared" ref="B3:B24" si="1">B$26*Y3</f>
        <v>2.0422950664789432E-4</v>
      </c>
      <c r="C3">
        <f t="shared" ref="C3:C24" si="2">C$26*Y3</f>
        <v>2.1321265474989911E-4</v>
      </c>
      <c r="D3">
        <f t="shared" ref="D3:D24" si="3">D$26*Y3</f>
        <v>2.2267312140963357E-4</v>
      </c>
      <c r="E3">
        <f t="shared" ref="E3:T24" si="4">E$26*$Y3</f>
        <v>2.5941348368457975E-4</v>
      </c>
      <c r="F3">
        <f t="shared" si="4"/>
        <v>2.5022229148817098E-4</v>
      </c>
      <c r="G3">
        <f t="shared" si="4"/>
        <v>2.5253357734581188E-4</v>
      </c>
      <c r="H3">
        <f t="shared" si="4"/>
        <v>2.7660085894548099E-4</v>
      </c>
      <c r="I3">
        <f t="shared" si="4"/>
        <v>2.8259827723986145E-4</v>
      </c>
      <c r="J3">
        <f t="shared" si="4"/>
        <v>2.8876423961792566E-4</v>
      </c>
      <c r="K3">
        <f t="shared" si="4"/>
        <v>2.734375396587642E-4</v>
      </c>
      <c r="L3">
        <f t="shared" si="4"/>
        <v>2.3638904518636901E-4</v>
      </c>
      <c r="M3">
        <f t="shared" si="4"/>
        <v>1.9259343506165209E-4</v>
      </c>
      <c r="N3">
        <f t="shared" si="4"/>
        <v>1.4535870137482242E-4</v>
      </c>
      <c r="O3">
        <f t="shared" si="4"/>
        <v>9.7690591554113265E-5</v>
      </c>
      <c r="P3">
        <f t="shared" si="4"/>
        <v>7.8976364252804484E-5</v>
      </c>
      <c r="Q3">
        <f t="shared" si="4"/>
        <v>5.7092448421857882E-5</v>
      </c>
      <c r="R3">
        <f t="shared" si="4"/>
        <v>3.4738118506600175E-5</v>
      </c>
      <c r="S3">
        <f t="shared" si="4"/>
        <v>1.528736051759031E-5</v>
      </c>
      <c r="T3">
        <f t="shared" si="4"/>
        <v>5.4215102789990803E-6</v>
      </c>
      <c r="U3">
        <f t="shared" ref="G3:V19" si="5">U$26*$Y3</f>
        <v>1.8097213583714265E-6</v>
      </c>
      <c r="V3">
        <f t="shared" si="5"/>
        <v>9.5715269879794788E-7</v>
      </c>
      <c r="W3" s="74">
        <f t="shared" ref="W3:W24" si="6">SUM(B3:V3)</f>
        <v>3.3899999999999989E-3</v>
      </c>
      <c r="X3">
        <f>0.2825*$B$29*63337198</f>
        <v>214713.10121999998</v>
      </c>
      <c r="Y3">
        <f t="shared" ref="Y3:Y11" si="7">X3/63337198</f>
        <v>3.3899999999999998E-3</v>
      </c>
      <c r="Z3">
        <f t="shared" ref="Z3:Z22" si="8">Y3-W3</f>
        <v>0</v>
      </c>
    </row>
    <row r="4" spans="1:26" x14ac:dyDescent="0.75">
      <c r="A4" t="s">
        <v>107</v>
      </c>
      <c r="B4">
        <f t="shared" si="1"/>
        <v>2.0422950664789432E-4</v>
      </c>
      <c r="C4">
        <f t="shared" si="2"/>
        <v>2.1321265474989911E-4</v>
      </c>
      <c r="D4">
        <f t="shared" si="3"/>
        <v>2.2267312140963357E-4</v>
      </c>
      <c r="E4">
        <f t="shared" si="4"/>
        <v>2.5941348368457975E-4</v>
      </c>
      <c r="F4">
        <f t="shared" si="4"/>
        <v>2.5022229148817098E-4</v>
      </c>
      <c r="G4">
        <f t="shared" si="5"/>
        <v>2.5253357734581188E-4</v>
      </c>
      <c r="H4">
        <f t="shared" si="5"/>
        <v>2.7660085894548099E-4</v>
      </c>
      <c r="I4">
        <f t="shared" si="5"/>
        <v>2.8259827723986145E-4</v>
      </c>
      <c r="J4">
        <f t="shared" si="5"/>
        <v>2.8876423961792566E-4</v>
      </c>
      <c r="K4">
        <f t="shared" si="5"/>
        <v>2.734375396587642E-4</v>
      </c>
      <c r="L4">
        <f t="shared" si="5"/>
        <v>2.3638904518636901E-4</v>
      </c>
      <c r="M4">
        <f t="shared" si="5"/>
        <v>1.9259343506165209E-4</v>
      </c>
      <c r="N4">
        <f t="shared" si="5"/>
        <v>1.4535870137482242E-4</v>
      </c>
      <c r="O4">
        <f t="shared" si="5"/>
        <v>9.7690591554113265E-5</v>
      </c>
      <c r="P4">
        <f t="shared" si="5"/>
        <v>7.8976364252804484E-5</v>
      </c>
      <c r="Q4">
        <f t="shared" si="5"/>
        <v>5.7092448421857882E-5</v>
      </c>
      <c r="R4">
        <f t="shared" si="5"/>
        <v>3.4738118506600175E-5</v>
      </c>
      <c r="S4">
        <f t="shared" si="5"/>
        <v>1.528736051759031E-5</v>
      </c>
      <c r="T4">
        <f t="shared" si="5"/>
        <v>5.4215102789990803E-6</v>
      </c>
      <c r="U4">
        <f t="shared" si="5"/>
        <v>1.8097213583714265E-6</v>
      </c>
      <c r="V4">
        <f t="shared" si="5"/>
        <v>9.5715269879794788E-7</v>
      </c>
      <c r="W4" s="74">
        <f t="shared" si="6"/>
        <v>3.3899999999999989E-3</v>
      </c>
      <c r="X4">
        <f>0.2825*$B$29*63337198</f>
        <v>214713.10121999998</v>
      </c>
      <c r="Y4">
        <f t="shared" si="7"/>
        <v>3.3899999999999998E-3</v>
      </c>
      <c r="Z4">
        <f t="shared" si="8"/>
        <v>0</v>
      </c>
    </row>
    <row r="5" spans="1:26" x14ac:dyDescent="0.75">
      <c r="A5" t="s">
        <v>108</v>
      </c>
      <c r="B5">
        <f t="shared" si="1"/>
        <v>1.3302028043615064E-4</v>
      </c>
      <c r="C5">
        <f t="shared" si="2"/>
        <v>1.3887125123533252E-4</v>
      </c>
      <c r="D5">
        <f t="shared" si="3"/>
        <v>1.4503311270574364E-4</v>
      </c>
      <c r="E5">
        <f t="shared" si="4"/>
        <v>1.6896311857685905E-4</v>
      </c>
      <c r="F5">
        <f t="shared" si="4"/>
        <v>1.6297664295158748E-4</v>
      </c>
      <c r="G5">
        <f t="shared" si="5"/>
        <v>1.6448204683762612E-4</v>
      </c>
      <c r="H5">
        <f t="shared" si="5"/>
        <v>1.8015772759634867E-4</v>
      </c>
      <c r="I5">
        <f t="shared" si="5"/>
        <v>1.8406401066242304E-4</v>
      </c>
      <c r="J5">
        <f t="shared" si="5"/>
        <v>1.8808007111397634E-4</v>
      </c>
      <c r="K5">
        <f t="shared" si="5"/>
        <v>1.7809737096358445E-4</v>
      </c>
      <c r="L5">
        <f t="shared" si="5"/>
        <v>1.5396667013908635E-4</v>
      </c>
      <c r="M5">
        <f t="shared" si="5"/>
        <v>1.2544138779236808E-4</v>
      </c>
      <c r="N5">
        <f t="shared" si="5"/>
        <v>9.4676109922008236E-5</v>
      </c>
      <c r="O5">
        <f t="shared" si="5"/>
        <v>6.3628562286572888E-5</v>
      </c>
      <c r="P5">
        <f t="shared" si="5"/>
        <v>5.1439472646074426E-5</v>
      </c>
      <c r="Q5">
        <f t="shared" si="5"/>
        <v>3.7185877910165839E-5</v>
      </c>
      <c r="R5">
        <f t="shared" si="5"/>
        <v>2.2625889575980293E-5</v>
      </c>
      <c r="S5">
        <f t="shared" si="5"/>
        <v>9.9570772928729802E-6</v>
      </c>
      <c r="T5">
        <f t="shared" si="5"/>
        <v>3.5311783764100204E-6</v>
      </c>
      <c r="U5">
        <f t="shared" si="5"/>
        <v>1.1787211679304158E-6</v>
      </c>
      <c r="V5">
        <f t="shared" si="5"/>
        <v>6.234198108984865E-7</v>
      </c>
      <c r="W5" s="74">
        <f t="shared" si="6"/>
        <v>2.2080000000000008E-3</v>
      </c>
      <c r="X5">
        <f>0.184*$B$29*63337198</f>
        <v>139848.533184</v>
      </c>
      <c r="Y5">
        <f t="shared" si="7"/>
        <v>2.2079999999999999E-3</v>
      </c>
      <c r="Z5">
        <f t="shared" si="8"/>
        <v>0</v>
      </c>
    </row>
    <row r="6" spans="1:26" x14ac:dyDescent="0.75">
      <c r="A6" t="s">
        <v>109</v>
      </c>
      <c r="B6">
        <f t="shared" si="1"/>
        <v>8.9644102033058039E-5</v>
      </c>
      <c r="C6">
        <f t="shared" si="2"/>
        <v>9.3587147571637131E-5</v>
      </c>
      <c r="D6">
        <f t="shared" si="3"/>
        <v>9.7739706388653321E-5</v>
      </c>
      <c r="E6">
        <f t="shared" si="4"/>
        <v>1.1386644947570936E-4</v>
      </c>
      <c r="F6">
        <f t="shared" si="4"/>
        <v>1.0983208546737417E-4</v>
      </c>
      <c r="G6">
        <f t="shared" si="5"/>
        <v>1.1084659678187849E-4</v>
      </c>
      <c r="H6">
        <f t="shared" si="5"/>
        <v>1.214106425105828E-4</v>
      </c>
      <c r="I6">
        <f t="shared" si="5"/>
        <v>1.2404313762032858E-4</v>
      </c>
      <c r="J6">
        <f t="shared" si="5"/>
        <v>1.2674961314202755E-4</v>
      </c>
      <c r="K6">
        <f t="shared" si="5"/>
        <v>1.2002214130154605E-4</v>
      </c>
      <c r="L6">
        <f t="shared" si="5"/>
        <v>1.0376014726764516E-4</v>
      </c>
      <c r="M6">
        <f t="shared" si="5"/>
        <v>8.4536587425291534E-5</v>
      </c>
      <c r="N6">
        <f t="shared" si="5"/>
        <v>6.3803465382222937E-5</v>
      </c>
      <c r="O6">
        <f t="shared" si="5"/>
        <v>4.2880118062690425E-5</v>
      </c>
      <c r="P6">
        <f t="shared" si="5"/>
        <v>3.4665731565832768E-5</v>
      </c>
      <c r="Q6">
        <f t="shared" si="5"/>
        <v>2.5060048156850893E-5</v>
      </c>
      <c r="R6">
        <f t="shared" si="5"/>
        <v>1.5247882105551938E-5</v>
      </c>
      <c r="S6">
        <f t="shared" si="5"/>
        <v>6.7102042625883128E-6</v>
      </c>
      <c r="T6">
        <f t="shared" si="5"/>
        <v>2.3797071667111005E-6</v>
      </c>
      <c r="U6">
        <f t="shared" si="5"/>
        <v>7.9435556969223677E-7</v>
      </c>
      <c r="V6">
        <f t="shared" si="5"/>
        <v>4.201307421272409E-7</v>
      </c>
      <c r="W6" s="74">
        <f t="shared" si="6"/>
        <v>1.4879999999999997E-3</v>
      </c>
      <c r="X6">
        <f>0.124*$B$29*63337198</f>
        <v>94245.750623999993</v>
      </c>
      <c r="Y6">
        <f t="shared" si="7"/>
        <v>1.488E-3</v>
      </c>
      <c r="Z6">
        <f t="shared" si="8"/>
        <v>0</v>
      </c>
    </row>
    <row r="7" spans="1:26" x14ac:dyDescent="0.75">
      <c r="A7" t="s">
        <v>110</v>
      </c>
      <c r="B7">
        <f t="shared" si="1"/>
        <v>2.2953227738303166E-5</v>
      </c>
      <c r="C7">
        <f t="shared" si="2"/>
        <v>2.3962838188705477E-5</v>
      </c>
      <c r="D7">
        <f t="shared" si="3"/>
        <v>2.502609417612696E-5</v>
      </c>
      <c r="E7">
        <f t="shared" si="4"/>
        <v>2.9155320732691709E-5</v>
      </c>
      <c r="F7">
        <f t="shared" si="4"/>
        <v>2.8122328335396207E-5</v>
      </c>
      <c r="G7">
        <f t="shared" si="5"/>
        <v>2.8382092321166466E-5</v>
      </c>
      <c r="H7">
        <f t="shared" si="5"/>
        <v>3.1086999191217776E-5</v>
      </c>
      <c r="I7">
        <f t="shared" si="5"/>
        <v>3.1761045318108325E-5</v>
      </c>
      <c r="J7">
        <f t="shared" si="5"/>
        <v>3.2454034010156248E-5</v>
      </c>
      <c r="K7">
        <f t="shared" si="5"/>
        <v>3.0731475696161994E-5</v>
      </c>
      <c r="L7">
        <f t="shared" si="5"/>
        <v>2.6567618352804305E-5</v>
      </c>
      <c r="M7">
        <f t="shared" si="5"/>
        <v>2.1645456860911339E-5</v>
      </c>
      <c r="N7">
        <f t="shared" si="5"/>
        <v>1.633677440230305E-5</v>
      </c>
      <c r="O7" s="73">
        <f t="shared" si="5"/>
        <v>1.0979385068471137E-5</v>
      </c>
      <c r="P7" s="73">
        <f t="shared" si="5"/>
        <v>8.8761046549612119E-6</v>
      </c>
      <c r="Q7" s="73">
        <f t="shared" si="5"/>
        <v>6.4165849111291604E-6</v>
      </c>
      <c r="R7" s="73">
        <f t="shared" si="5"/>
        <v>3.9041956197683386E-6</v>
      </c>
      <c r="S7" s="73">
        <f t="shared" si="5"/>
        <v>1.7181369785256367E-6</v>
      </c>
      <c r="T7" s="73">
        <f t="shared" si="5"/>
        <v>6.0932018179901166E-7</v>
      </c>
      <c r="U7" s="73">
        <f t="shared" si="5"/>
        <v>2.0339346240103644E-7</v>
      </c>
      <c r="V7" s="73">
        <f t="shared" si="5"/>
        <v>1.0757379889145079E-7</v>
      </c>
      <c r="W7" s="74">
        <f t="shared" si="6"/>
        <v>3.8099999999999999E-4</v>
      </c>
      <c r="X7">
        <f>0.03175*$B$29*63337198</f>
        <v>24131.472438000001</v>
      </c>
      <c r="Y7">
        <f t="shared" si="7"/>
        <v>3.8099999999999999E-4</v>
      </c>
      <c r="Z7">
        <f t="shared" si="8"/>
        <v>0</v>
      </c>
    </row>
    <row r="8" spans="1:26" x14ac:dyDescent="0.75">
      <c r="A8" t="s">
        <v>111</v>
      </c>
      <c r="B8">
        <f t="shared" si="1"/>
        <v>2.2953227738303166E-5</v>
      </c>
      <c r="C8">
        <f t="shared" si="2"/>
        <v>2.3962838188705477E-5</v>
      </c>
      <c r="D8">
        <f t="shared" si="3"/>
        <v>2.502609417612696E-5</v>
      </c>
      <c r="E8">
        <f t="shared" si="4"/>
        <v>2.9155320732691709E-5</v>
      </c>
      <c r="F8">
        <f t="shared" si="4"/>
        <v>2.8122328335396207E-5</v>
      </c>
      <c r="G8">
        <f t="shared" si="5"/>
        <v>2.8382092321166466E-5</v>
      </c>
      <c r="H8">
        <f t="shared" si="5"/>
        <v>3.1086999191217776E-5</v>
      </c>
      <c r="I8">
        <f t="shared" si="5"/>
        <v>3.1761045318108325E-5</v>
      </c>
      <c r="J8">
        <f t="shared" si="5"/>
        <v>3.2454034010156248E-5</v>
      </c>
      <c r="K8">
        <f t="shared" si="5"/>
        <v>3.0731475696161994E-5</v>
      </c>
      <c r="L8">
        <f t="shared" si="5"/>
        <v>2.6567618352804305E-5</v>
      </c>
      <c r="M8">
        <f t="shared" si="5"/>
        <v>2.1645456860911339E-5</v>
      </c>
      <c r="N8">
        <f t="shared" si="5"/>
        <v>1.633677440230305E-5</v>
      </c>
      <c r="O8" s="73">
        <f t="shared" si="5"/>
        <v>1.0979385068471137E-5</v>
      </c>
      <c r="P8" s="73">
        <f t="shared" si="5"/>
        <v>8.8761046549612119E-6</v>
      </c>
      <c r="Q8" s="73">
        <f t="shared" si="5"/>
        <v>6.4165849111291604E-6</v>
      </c>
      <c r="R8" s="73">
        <f t="shared" si="5"/>
        <v>3.9041956197683386E-6</v>
      </c>
      <c r="S8" s="73">
        <f t="shared" si="5"/>
        <v>1.7181369785256367E-6</v>
      </c>
      <c r="T8" s="73">
        <f t="shared" si="5"/>
        <v>6.0932018179901166E-7</v>
      </c>
      <c r="U8" s="73">
        <f t="shared" si="5"/>
        <v>2.0339346240103644E-7</v>
      </c>
      <c r="V8" s="73">
        <f t="shared" si="5"/>
        <v>1.0757379889145079E-7</v>
      </c>
      <c r="W8" s="74">
        <f t="shared" si="6"/>
        <v>3.8099999999999999E-4</v>
      </c>
      <c r="X8">
        <f>0.03175*$B$29*63337198</f>
        <v>24131.472438000001</v>
      </c>
      <c r="Y8">
        <f t="shared" si="7"/>
        <v>3.8099999999999999E-4</v>
      </c>
      <c r="Z8">
        <f t="shared" si="8"/>
        <v>0</v>
      </c>
    </row>
    <row r="9" spans="1:26" x14ac:dyDescent="0.75">
      <c r="A9" t="s">
        <v>112</v>
      </c>
      <c r="B9">
        <f t="shared" si="1"/>
        <v>2.2953227738303166E-5</v>
      </c>
      <c r="C9">
        <f t="shared" si="2"/>
        <v>2.3962838188705477E-5</v>
      </c>
      <c r="D9">
        <f t="shared" si="3"/>
        <v>2.502609417612696E-5</v>
      </c>
      <c r="E9">
        <f t="shared" si="4"/>
        <v>2.9155320732691709E-5</v>
      </c>
      <c r="F9">
        <f t="shared" si="4"/>
        <v>2.8122328335396207E-5</v>
      </c>
      <c r="G9">
        <f t="shared" si="5"/>
        <v>2.8382092321166466E-5</v>
      </c>
      <c r="H9">
        <f t="shared" si="5"/>
        <v>3.1086999191217776E-5</v>
      </c>
      <c r="I9">
        <f t="shared" si="5"/>
        <v>3.1761045318108325E-5</v>
      </c>
      <c r="J9">
        <f t="shared" si="5"/>
        <v>3.2454034010156248E-5</v>
      </c>
      <c r="K9">
        <f t="shared" si="5"/>
        <v>3.0731475696161994E-5</v>
      </c>
      <c r="L9">
        <f t="shared" si="5"/>
        <v>2.6567618352804305E-5</v>
      </c>
      <c r="M9">
        <f t="shared" si="5"/>
        <v>2.1645456860911339E-5</v>
      </c>
      <c r="N9">
        <f t="shared" si="5"/>
        <v>1.633677440230305E-5</v>
      </c>
      <c r="O9" s="73">
        <f t="shared" si="5"/>
        <v>1.0979385068471137E-5</v>
      </c>
      <c r="P9" s="73">
        <f t="shared" si="5"/>
        <v>8.8761046549612119E-6</v>
      </c>
      <c r="Q9" s="73">
        <f t="shared" si="5"/>
        <v>6.4165849111291604E-6</v>
      </c>
      <c r="R9" s="73">
        <f t="shared" si="5"/>
        <v>3.9041956197683386E-6</v>
      </c>
      <c r="S9" s="73">
        <f t="shared" si="5"/>
        <v>1.7181369785256367E-6</v>
      </c>
      <c r="T9" s="73">
        <f t="shared" si="5"/>
        <v>6.0932018179901166E-7</v>
      </c>
      <c r="U9" s="73">
        <f t="shared" si="5"/>
        <v>2.0339346240103644E-7</v>
      </c>
      <c r="V9" s="73">
        <f t="shared" si="5"/>
        <v>1.0757379889145079E-7</v>
      </c>
      <c r="W9" s="74">
        <f t="shared" si="6"/>
        <v>3.8099999999999999E-4</v>
      </c>
      <c r="X9">
        <f>0.03175*$B$29*63337198</f>
        <v>24131.472438000001</v>
      </c>
      <c r="Y9">
        <f t="shared" si="7"/>
        <v>3.8099999999999999E-4</v>
      </c>
      <c r="Z9">
        <f t="shared" si="8"/>
        <v>0</v>
      </c>
    </row>
    <row r="10" spans="1:26" x14ac:dyDescent="0.75">
      <c r="A10" t="s">
        <v>113</v>
      </c>
      <c r="B10">
        <f t="shared" si="1"/>
        <v>2.2945998375235987E-5</v>
      </c>
      <c r="C10">
        <f t="shared" si="2"/>
        <v>2.3955290838094863E-5</v>
      </c>
      <c r="D10">
        <f t="shared" si="3"/>
        <v>2.5018211941740779E-5</v>
      </c>
      <c r="E10">
        <f t="shared" si="4"/>
        <v>2.9146137954508187E-5</v>
      </c>
      <c r="F10">
        <f t="shared" si="4"/>
        <v>2.811347090914884E-5</v>
      </c>
      <c r="G10">
        <f t="shared" si="5"/>
        <v>2.8373153079490508E-5</v>
      </c>
      <c r="H10">
        <f t="shared" si="5"/>
        <v>3.1077208010370146E-5</v>
      </c>
      <c r="I10">
        <f t="shared" si="5"/>
        <v>3.175104183926798E-5</v>
      </c>
      <c r="J10">
        <f t="shared" si="5"/>
        <v>3.2443812267160923E-5</v>
      </c>
      <c r="K10">
        <f t="shared" si="5"/>
        <v>3.0721796491218323E-5</v>
      </c>
      <c r="L10">
        <f t="shared" si="5"/>
        <v>2.6559250598992398E-5</v>
      </c>
      <c r="M10">
        <f t="shared" si="5"/>
        <v>2.1638639394183495E-5</v>
      </c>
      <c r="N10">
        <f t="shared" si="5"/>
        <v>1.6331628961546419E-5</v>
      </c>
      <c r="O10" s="73">
        <f t="shared" si="5"/>
        <v>1.0975926994433823E-5</v>
      </c>
      <c r="P10" s="73">
        <f t="shared" si="5"/>
        <v>8.8733090314478395E-6</v>
      </c>
      <c r="Q10" s="73">
        <f t="shared" si="5"/>
        <v>6.4145639395036078E-6</v>
      </c>
      <c r="R10" s="73">
        <f t="shared" si="5"/>
        <v>3.9029659518566006E-6</v>
      </c>
      <c r="S10" s="73">
        <f t="shared" si="5"/>
        <v>1.7175958330205891E-6</v>
      </c>
      <c r="T10" s="73">
        <f t="shared" si="5"/>
        <v>6.0912826993072856E-7</v>
      </c>
      <c r="U10" s="73">
        <f t="shared" si="5"/>
        <v>2.0332940146799675E-7</v>
      </c>
      <c r="V10" s="73">
        <f t="shared" si="5"/>
        <v>1.0753991737998892E-7</v>
      </c>
      <c r="W10" s="74">
        <f t="shared" si="6"/>
        <v>3.8088000000000011E-4</v>
      </c>
      <c r="X10">
        <f>0.03174*$B$29*63337198</f>
        <v>24123.871974239999</v>
      </c>
      <c r="Y10">
        <f t="shared" si="7"/>
        <v>3.8088E-4</v>
      </c>
      <c r="Z10">
        <f t="shared" si="8"/>
        <v>0</v>
      </c>
    </row>
    <row r="11" spans="1:26" x14ac:dyDescent="0.75">
      <c r="A11" t="s">
        <v>114</v>
      </c>
      <c r="B11">
        <f t="shared" si="1"/>
        <v>0</v>
      </c>
      <c r="C11">
        <f t="shared" si="2"/>
        <v>0</v>
      </c>
      <c r="D11">
        <f t="shared" si="3"/>
        <v>0</v>
      </c>
      <c r="E11">
        <f t="shared" si="4"/>
        <v>0</v>
      </c>
      <c r="F11">
        <f t="shared" si="4"/>
        <v>0</v>
      </c>
      <c r="G11">
        <f t="shared" si="5"/>
        <v>0</v>
      </c>
      <c r="H11">
        <f t="shared" si="5"/>
        <v>0</v>
      </c>
      <c r="I11">
        <f t="shared" si="5"/>
        <v>0</v>
      </c>
      <c r="J11">
        <f t="shared" si="5"/>
        <v>0</v>
      </c>
      <c r="K11">
        <f t="shared" si="5"/>
        <v>0</v>
      </c>
      <c r="L11">
        <f t="shared" si="5"/>
        <v>0</v>
      </c>
      <c r="M11">
        <f t="shared" si="5"/>
        <v>0</v>
      </c>
      <c r="N11">
        <f t="shared" si="5"/>
        <v>0</v>
      </c>
      <c r="O11">
        <f t="shared" si="5"/>
        <v>0</v>
      </c>
      <c r="P11">
        <f t="shared" si="5"/>
        <v>0</v>
      </c>
      <c r="Q11">
        <f t="shared" si="5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 t="shared" si="5"/>
        <v>0</v>
      </c>
      <c r="V11">
        <f t="shared" si="5"/>
        <v>0</v>
      </c>
      <c r="W11" s="74">
        <f t="shared" si="6"/>
        <v>0</v>
      </c>
      <c r="X11">
        <v>0</v>
      </c>
      <c r="Y11">
        <f t="shared" si="7"/>
        <v>0</v>
      </c>
      <c r="Z11">
        <f t="shared" si="8"/>
        <v>0</v>
      </c>
    </row>
    <row r="12" spans="1:26" x14ac:dyDescent="0.75">
      <c r="A12" t="s">
        <v>115</v>
      </c>
      <c r="B12">
        <f t="shared" si="1"/>
        <v>0</v>
      </c>
      <c r="C12">
        <f t="shared" si="2"/>
        <v>0</v>
      </c>
      <c r="D12">
        <f t="shared" si="3"/>
        <v>0</v>
      </c>
      <c r="E12">
        <f t="shared" si="4"/>
        <v>0</v>
      </c>
      <c r="F12">
        <f t="shared" si="4"/>
        <v>0</v>
      </c>
      <c r="G12">
        <f t="shared" si="5"/>
        <v>0</v>
      </c>
      <c r="H12">
        <f t="shared" si="5"/>
        <v>0</v>
      </c>
      <c r="I12">
        <f t="shared" si="5"/>
        <v>0</v>
      </c>
      <c r="J12">
        <f t="shared" si="5"/>
        <v>0</v>
      </c>
      <c r="K12">
        <f t="shared" si="5"/>
        <v>0</v>
      </c>
      <c r="L12">
        <f t="shared" si="5"/>
        <v>0</v>
      </c>
      <c r="M12">
        <f t="shared" si="5"/>
        <v>0</v>
      </c>
      <c r="N12">
        <f t="shared" si="5"/>
        <v>0</v>
      </c>
      <c r="O12">
        <f t="shared" si="5"/>
        <v>0</v>
      </c>
      <c r="P12">
        <f t="shared" si="5"/>
        <v>0</v>
      </c>
      <c r="Q12">
        <f t="shared" si="5"/>
        <v>0</v>
      </c>
      <c r="R12">
        <f t="shared" si="5"/>
        <v>0</v>
      </c>
      <c r="S12">
        <f t="shared" si="5"/>
        <v>0</v>
      </c>
      <c r="T12">
        <f t="shared" si="5"/>
        <v>0</v>
      </c>
      <c r="U12">
        <f t="shared" si="5"/>
        <v>0</v>
      </c>
      <c r="V12">
        <f t="shared" si="5"/>
        <v>0</v>
      </c>
      <c r="W12" s="74">
        <f t="shared" si="6"/>
        <v>0</v>
      </c>
      <c r="X12">
        <v>0</v>
      </c>
      <c r="Y12">
        <f t="shared" ref="Y12:Y24" si="9">X12/63337198</f>
        <v>0</v>
      </c>
      <c r="Z12">
        <f t="shared" si="8"/>
        <v>0</v>
      </c>
    </row>
    <row r="13" spans="1:26" x14ac:dyDescent="0.75">
      <c r="A13" t="s">
        <v>116</v>
      </c>
      <c r="B13">
        <f t="shared" si="1"/>
        <v>0</v>
      </c>
      <c r="C13">
        <f t="shared" si="2"/>
        <v>0</v>
      </c>
      <c r="D13">
        <f t="shared" si="3"/>
        <v>0</v>
      </c>
      <c r="E13">
        <f t="shared" si="4"/>
        <v>0</v>
      </c>
      <c r="F13">
        <f t="shared" si="4"/>
        <v>0</v>
      </c>
      <c r="G13">
        <f t="shared" si="5"/>
        <v>0</v>
      </c>
      <c r="H13">
        <f t="shared" si="5"/>
        <v>0</v>
      </c>
      <c r="I13">
        <f t="shared" si="5"/>
        <v>0</v>
      </c>
      <c r="J13">
        <f t="shared" si="5"/>
        <v>0</v>
      </c>
      <c r="K13">
        <f t="shared" si="5"/>
        <v>0</v>
      </c>
      <c r="L13">
        <f t="shared" si="5"/>
        <v>0</v>
      </c>
      <c r="M13">
        <f t="shared" si="5"/>
        <v>0</v>
      </c>
      <c r="N13">
        <f t="shared" si="5"/>
        <v>0</v>
      </c>
      <c r="O13">
        <f t="shared" si="5"/>
        <v>0</v>
      </c>
      <c r="P13">
        <f t="shared" si="5"/>
        <v>0</v>
      </c>
      <c r="Q13">
        <f t="shared" si="5"/>
        <v>0</v>
      </c>
      <c r="R13">
        <f t="shared" si="5"/>
        <v>0</v>
      </c>
      <c r="S13">
        <f t="shared" si="5"/>
        <v>0</v>
      </c>
      <c r="T13">
        <f t="shared" si="5"/>
        <v>0</v>
      </c>
      <c r="U13">
        <f t="shared" si="5"/>
        <v>0</v>
      </c>
      <c r="V13">
        <f t="shared" si="5"/>
        <v>0</v>
      </c>
      <c r="W13" s="74">
        <f t="shared" si="6"/>
        <v>0</v>
      </c>
      <c r="X13">
        <v>0</v>
      </c>
      <c r="Y13">
        <f t="shared" si="9"/>
        <v>0</v>
      </c>
      <c r="Z13">
        <f t="shared" si="8"/>
        <v>0</v>
      </c>
    </row>
    <row r="14" spans="1:26" x14ac:dyDescent="0.75">
      <c r="A14" t="s">
        <v>117</v>
      </c>
      <c r="B14">
        <f t="shared" si="1"/>
        <v>0</v>
      </c>
      <c r="C14">
        <f t="shared" si="2"/>
        <v>0</v>
      </c>
      <c r="D14">
        <f t="shared" si="3"/>
        <v>0</v>
      </c>
      <c r="E14">
        <f t="shared" si="4"/>
        <v>0</v>
      </c>
      <c r="F14">
        <f t="shared" si="4"/>
        <v>0</v>
      </c>
      <c r="G14">
        <f t="shared" si="5"/>
        <v>0</v>
      </c>
      <c r="H14">
        <f t="shared" si="5"/>
        <v>0</v>
      </c>
      <c r="I14">
        <f t="shared" si="5"/>
        <v>0</v>
      </c>
      <c r="J14">
        <f t="shared" si="5"/>
        <v>0</v>
      </c>
      <c r="K14">
        <f t="shared" si="5"/>
        <v>0</v>
      </c>
      <c r="L14">
        <f t="shared" si="5"/>
        <v>0</v>
      </c>
      <c r="M14">
        <f t="shared" si="5"/>
        <v>0</v>
      </c>
      <c r="N14">
        <f t="shared" si="5"/>
        <v>0</v>
      </c>
      <c r="O14">
        <f t="shared" si="5"/>
        <v>0</v>
      </c>
      <c r="P14">
        <f t="shared" si="5"/>
        <v>0</v>
      </c>
      <c r="Q14">
        <f t="shared" si="5"/>
        <v>0</v>
      </c>
      <c r="R14">
        <f t="shared" si="5"/>
        <v>0</v>
      </c>
      <c r="S14">
        <f t="shared" si="5"/>
        <v>0</v>
      </c>
      <c r="T14">
        <f t="shared" si="5"/>
        <v>0</v>
      </c>
      <c r="U14">
        <f t="shared" si="5"/>
        <v>0</v>
      </c>
      <c r="V14">
        <f t="shared" si="5"/>
        <v>0</v>
      </c>
      <c r="W14" s="74">
        <f t="shared" si="6"/>
        <v>0</v>
      </c>
      <c r="X14">
        <v>0</v>
      </c>
      <c r="Y14">
        <f t="shared" si="9"/>
        <v>0</v>
      </c>
      <c r="Z14">
        <f t="shared" si="8"/>
        <v>0</v>
      </c>
    </row>
    <row r="15" spans="1:26" x14ac:dyDescent="0.75">
      <c r="A15" t="s">
        <v>118</v>
      </c>
      <c r="B15">
        <f t="shared" si="1"/>
        <v>0</v>
      </c>
      <c r="C15">
        <f t="shared" si="2"/>
        <v>0</v>
      </c>
      <c r="D15">
        <f t="shared" si="3"/>
        <v>0</v>
      </c>
      <c r="E15">
        <f t="shared" si="4"/>
        <v>0</v>
      </c>
      <c r="F15">
        <f t="shared" si="4"/>
        <v>0</v>
      </c>
      <c r="G15">
        <f t="shared" si="5"/>
        <v>0</v>
      </c>
      <c r="H15">
        <f t="shared" si="5"/>
        <v>0</v>
      </c>
      <c r="I15">
        <f t="shared" si="5"/>
        <v>0</v>
      </c>
      <c r="J15">
        <f t="shared" si="5"/>
        <v>0</v>
      </c>
      <c r="K15">
        <f t="shared" si="5"/>
        <v>0</v>
      </c>
      <c r="L15">
        <f t="shared" si="5"/>
        <v>0</v>
      </c>
      <c r="M15">
        <f t="shared" si="5"/>
        <v>0</v>
      </c>
      <c r="N15">
        <f t="shared" si="5"/>
        <v>0</v>
      </c>
      <c r="O15">
        <f t="shared" si="5"/>
        <v>0</v>
      </c>
      <c r="P15">
        <f t="shared" si="5"/>
        <v>0</v>
      </c>
      <c r="Q15">
        <f t="shared" si="5"/>
        <v>0</v>
      </c>
      <c r="R15">
        <f t="shared" si="5"/>
        <v>0</v>
      </c>
      <c r="S15">
        <f t="shared" si="5"/>
        <v>0</v>
      </c>
      <c r="T15">
        <f t="shared" si="5"/>
        <v>0</v>
      </c>
      <c r="U15">
        <f t="shared" si="5"/>
        <v>0</v>
      </c>
      <c r="V15">
        <f t="shared" si="5"/>
        <v>0</v>
      </c>
      <c r="W15" s="74">
        <f t="shared" si="6"/>
        <v>0</v>
      </c>
      <c r="X15">
        <v>0</v>
      </c>
      <c r="Y15">
        <f t="shared" si="9"/>
        <v>0</v>
      </c>
      <c r="Z15">
        <f t="shared" si="8"/>
        <v>0</v>
      </c>
    </row>
    <row r="16" spans="1:26" x14ac:dyDescent="0.75">
      <c r="A16" t="s">
        <v>119</v>
      </c>
      <c r="B16">
        <f t="shared" si="1"/>
        <v>0</v>
      </c>
      <c r="C16">
        <f t="shared" si="2"/>
        <v>0</v>
      </c>
      <c r="D16">
        <f t="shared" si="3"/>
        <v>0</v>
      </c>
      <c r="E16">
        <f t="shared" si="4"/>
        <v>0</v>
      </c>
      <c r="F16">
        <f t="shared" si="4"/>
        <v>0</v>
      </c>
      <c r="G16">
        <f t="shared" si="5"/>
        <v>0</v>
      </c>
      <c r="H16">
        <f t="shared" si="5"/>
        <v>0</v>
      </c>
      <c r="I16">
        <f t="shared" si="5"/>
        <v>0</v>
      </c>
      <c r="J16">
        <f t="shared" si="5"/>
        <v>0</v>
      </c>
      <c r="K16">
        <f t="shared" si="5"/>
        <v>0</v>
      </c>
      <c r="L16">
        <f t="shared" si="5"/>
        <v>0</v>
      </c>
      <c r="M16">
        <f t="shared" si="5"/>
        <v>0</v>
      </c>
      <c r="N16">
        <f t="shared" si="5"/>
        <v>0</v>
      </c>
      <c r="O16">
        <f t="shared" si="5"/>
        <v>0</v>
      </c>
      <c r="P16">
        <f t="shared" si="5"/>
        <v>0</v>
      </c>
      <c r="Q16">
        <f t="shared" si="5"/>
        <v>0</v>
      </c>
      <c r="R16">
        <f t="shared" si="5"/>
        <v>0</v>
      </c>
      <c r="S16">
        <f t="shared" si="5"/>
        <v>0</v>
      </c>
      <c r="T16">
        <f t="shared" si="5"/>
        <v>0</v>
      </c>
      <c r="U16">
        <f t="shared" si="5"/>
        <v>0</v>
      </c>
      <c r="V16">
        <f t="shared" si="5"/>
        <v>0</v>
      </c>
      <c r="W16" s="74">
        <f t="shared" si="6"/>
        <v>0</v>
      </c>
      <c r="X16">
        <v>0</v>
      </c>
      <c r="Y16">
        <f t="shared" si="9"/>
        <v>0</v>
      </c>
      <c r="Z16">
        <f t="shared" si="8"/>
        <v>0</v>
      </c>
    </row>
    <row r="17" spans="1:26" x14ac:dyDescent="0.75">
      <c r="A17" t="s">
        <v>120</v>
      </c>
      <c r="B17">
        <f t="shared" si="1"/>
        <v>0</v>
      </c>
      <c r="C17">
        <f t="shared" si="2"/>
        <v>0</v>
      </c>
      <c r="D17">
        <f t="shared" si="3"/>
        <v>0</v>
      </c>
      <c r="E17">
        <f t="shared" si="4"/>
        <v>0</v>
      </c>
      <c r="F17">
        <f t="shared" si="4"/>
        <v>0</v>
      </c>
      <c r="G17">
        <f t="shared" si="5"/>
        <v>0</v>
      </c>
      <c r="H17">
        <f t="shared" si="5"/>
        <v>0</v>
      </c>
      <c r="I17">
        <f t="shared" si="5"/>
        <v>0</v>
      </c>
      <c r="J17">
        <f t="shared" si="5"/>
        <v>0</v>
      </c>
      <c r="K17">
        <f t="shared" si="5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0</v>
      </c>
      <c r="U17">
        <f t="shared" si="5"/>
        <v>0</v>
      </c>
      <c r="V17">
        <f t="shared" si="5"/>
        <v>0</v>
      </c>
      <c r="W17" s="74">
        <f t="shared" si="6"/>
        <v>0</v>
      </c>
      <c r="X17">
        <v>0</v>
      </c>
      <c r="Y17">
        <f t="shared" si="9"/>
        <v>0</v>
      </c>
      <c r="Z17">
        <f t="shared" si="8"/>
        <v>0</v>
      </c>
    </row>
    <row r="18" spans="1:26" x14ac:dyDescent="0.75">
      <c r="A18" t="s">
        <v>121</v>
      </c>
      <c r="B18">
        <f t="shared" si="1"/>
        <v>0</v>
      </c>
      <c r="C18">
        <f t="shared" si="2"/>
        <v>0</v>
      </c>
      <c r="D18">
        <f t="shared" si="3"/>
        <v>0</v>
      </c>
      <c r="E18">
        <f t="shared" si="4"/>
        <v>0</v>
      </c>
      <c r="F18">
        <f t="shared" si="4"/>
        <v>0</v>
      </c>
      <c r="G18">
        <f t="shared" si="5"/>
        <v>0</v>
      </c>
      <c r="H18">
        <f t="shared" si="5"/>
        <v>0</v>
      </c>
      <c r="I18">
        <f t="shared" si="5"/>
        <v>0</v>
      </c>
      <c r="J18">
        <f t="shared" si="5"/>
        <v>0</v>
      </c>
      <c r="K18">
        <f t="shared" si="5"/>
        <v>0</v>
      </c>
      <c r="L18">
        <f t="shared" si="5"/>
        <v>0</v>
      </c>
      <c r="M18">
        <f t="shared" si="5"/>
        <v>0</v>
      </c>
      <c r="N18">
        <f t="shared" si="5"/>
        <v>0</v>
      </c>
      <c r="O18">
        <f t="shared" si="5"/>
        <v>0</v>
      </c>
      <c r="P18">
        <f t="shared" si="5"/>
        <v>0</v>
      </c>
      <c r="Q18">
        <f t="shared" si="5"/>
        <v>0</v>
      </c>
      <c r="R18">
        <f t="shared" si="5"/>
        <v>0</v>
      </c>
      <c r="S18">
        <f t="shared" si="5"/>
        <v>0</v>
      </c>
      <c r="T18">
        <f t="shared" si="5"/>
        <v>0</v>
      </c>
      <c r="U18">
        <f t="shared" si="5"/>
        <v>0</v>
      </c>
      <c r="V18">
        <f t="shared" si="5"/>
        <v>0</v>
      </c>
      <c r="W18" s="74">
        <f t="shared" si="6"/>
        <v>0</v>
      </c>
      <c r="X18">
        <v>0</v>
      </c>
      <c r="Y18">
        <f t="shared" si="9"/>
        <v>0</v>
      </c>
      <c r="Z18">
        <f t="shared" si="8"/>
        <v>0</v>
      </c>
    </row>
    <row r="19" spans="1:26" x14ac:dyDescent="0.75">
      <c r="A19" t="s">
        <v>122</v>
      </c>
      <c r="B19">
        <f t="shared" si="1"/>
        <v>0</v>
      </c>
      <c r="C19">
        <f t="shared" si="2"/>
        <v>0</v>
      </c>
      <c r="D19">
        <f t="shared" si="3"/>
        <v>0</v>
      </c>
      <c r="E19">
        <f t="shared" si="4"/>
        <v>0</v>
      </c>
      <c r="F19">
        <f t="shared" si="4"/>
        <v>0</v>
      </c>
      <c r="G19">
        <f t="shared" si="5"/>
        <v>0</v>
      </c>
      <c r="H19">
        <f t="shared" si="5"/>
        <v>0</v>
      </c>
      <c r="I19">
        <f>I$26*$Y19</f>
        <v>0</v>
      </c>
      <c r="J19">
        <f t="shared" si="5"/>
        <v>0</v>
      </c>
      <c r="K19">
        <f t="shared" si="5"/>
        <v>0</v>
      </c>
      <c r="L19">
        <f t="shared" si="5"/>
        <v>0</v>
      </c>
      <c r="M19">
        <f t="shared" si="5"/>
        <v>0</v>
      </c>
      <c r="N19">
        <f t="shared" si="5"/>
        <v>0</v>
      </c>
      <c r="O19">
        <f t="shared" si="5"/>
        <v>0</v>
      </c>
      <c r="P19">
        <f t="shared" si="5"/>
        <v>0</v>
      </c>
      <c r="Q19">
        <f t="shared" si="5"/>
        <v>0</v>
      </c>
      <c r="R19">
        <f t="shared" si="5"/>
        <v>0</v>
      </c>
      <c r="S19">
        <f t="shared" si="5"/>
        <v>0</v>
      </c>
      <c r="T19">
        <f t="shared" ref="G19:V24" si="10">T$26*$Y19</f>
        <v>0</v>
      </c>
      <c r="U19">
        <f t="shared" si="10"/>
        <v>0</v>
      </c>
      <c r="V19">
        <f t="shared" si="10"/>
        <v>0</v>
      </c>
      <c r="W19" s="74">
        <f t="shared" si="6"/>
        <v>0</v>
      </c>
      <c r="X19">
        <v>0</v>
      </c>
      <c r="Y19">
        <f t="shared" si="9"/>
        <v>0</v>
      </c>
      <c r="Z19">
        <f t="shared" si="8"/>
        <v>0</v>
      </c>
    </row>
    <row r="20" spans="1:26" x14ac:dyDescent="0.75">
      <c r="A20" t="s">
        <v>123</v>
      </c>
      <c r="B20">
        <f t="shared" si="1"/>
        <v>0</v>
      </c>
      <c r="C20">
        <f t="shared" si="2"/>
        <v>0</v>
      </c>
      <c r="D20">
        <f t="shared" si="3"/>
        <v>0</v>
      </c>
      <c r="E20">
        <f t="shared" si="4"/>
        <v>0</v>
      </c>
      <c r="F20">
        <f t="shared" si="4"/>
        <v>0</v>
      </c>
      <c r="G20">
        <f t="shared" si="10"/>
        <v>0</v>
      </c>
      <c r="H20">
        <f t="shared" si="10"/>
        <v>0</v>
      </c>
      <c r="I20">
        <f t="shared" si="10"/>
        <v>0</v>
      </c>
      <c r="J20">
        <f t="shared" si="10"/>
        <v>0</v>
      </c>
      <c r="K20">
        <f t="shared" si="10"/>
        <v>0</v>
      </c>
      <c r="L20">
        <f t="shared" si="10"/>
        <v>0</v>
      </c>
      <c r="M20">
        <f t="shared" si="10"/>
        <v>0</v>
      </c>
      <c r="N20">
        <f t="shared" si="10"/>
        <v>0</v>
      </c>
      <c r="O20">
        <f t="shared" si="10"/>
        <v>0</v>
      </c>
      <c r="P20">
        <f t="shared" si="10"/>
        <v>0</v>
      </c>
      <c r="Q20">
        <f t="shared" si="10"/>
        <v>0</v>
      </c>
      <c r="R20">
        <f t="shared" si="10"/>
        <v>0</v>
      </c>
      <c r="S20">
        <f t="shared" si="10"/>
        <v>0</v>
      </c>
      <c r="T20">
        <f t="shared" si="10"/>
        <v>0</v>
      </c>
      <c r="U20">
        <f t="shared" si="10"/>
        <v>0</v>
      </c>
      <c r="V20">
        <f t="shared" si="10"/>
        <v>0</v>
      </c>
      <c r="W20" s="74">
        <f t="shared" si="6"/>
        <v>0</v>
      </c>
      <c r="X20">
        <v>0</v>
      </c>
      <c r="Y20">
        <f t="shared" si="9"/>
        <v>0</v>
      </c>
      <c r="Z20">
        <f t="shared" si="8"/>
        <v>0</v>
      </c>
    </row>
    <row r="21" spans="1:26" x14ac:dyDescent="0.75">
      <c r="A21" t="s">
        <v>124</v>
      </c>
      <c r="B21">
        <f t="shared" si="1"/>
        <v>0</v>
      </c>
      <c r="C21">
        <f t="shared" si="2"/>
        <v>0</v>
      </c>
      <c r="D21">
        <f t="shared" si="3"/>
        <v>0</v>
      </c>
      <c r="E21">
        <f t="shared" si="4"/>
        <v>0</v>
      </c>
      <c r="F21">
        <f t="shared" si="4"/>
        <v>0</v>
      </c>
      <c r="G21">
        <f t="shared" si="10"/>
        <v>0</v>
      </c>
      <c r="H21">
        <f t="shared" si="10"/>
        <v>0</v>
      </c>
      <c r="I21">
        <f t="shared" si="10"/>
        <v>0</v>
      </c>
      <c r="J21">
        <f t="shared" si="10"/>
        <v>0</v>
      </c>
      <c r="K21">
        <f t="shared" si="10"/>
        <v>0</v>
      </c>
      <c r="L21">
        <f t="shared" si="10"/>
        <v>0</v>
      </c>
      <c r="M21">
        <f t="shared" si="10"/>
        <v>0</v>
      </c>
      <c r="N21">
        <f t="shared" si="10"/>
        <v>0</v>
      </c>
      <c r="O21">
        <f t="shared" si="10"/>
        <v>0</v>
      </c>
      <c r="P21">
        <f t="shared" si="10"/>
        <v>0</v>
      </c>
      <c r="Q21">
        <f t="shared" si="10"/>
        <v>0</v>
      </c>
      <c r="R21">
        <f t="shared" si="10"/>
        <v>0</v>
      </c>
      <c r="S21">
        <f t="shared" si="10"/>
        <v>0</v>
      </c>
      <c r="T21">
        <f t="shared" si="10"/>
        <v>0</v>
      </c>
      <c r="U21">
        <f t="shared" si="10"/>
        <v>0</v>
      </c>
      <c r="V21">
        <f t="shared" si="10"/>
        <v>0</v>
      </c>
      <c r="W21" s="74">
        <f t="shared" si="6"/>
        <v>0</v>
      </c>
      <c r="X21">
        <v>0</v>
      </c>
      <c r="Y21">
        <f t="shared" si="9"/>
        <v>0</v>
      </c>
      <c r="Z21">
        <f t="shared" si="8"/>
        <v>0</v>
      </c>
    </row>
    <row r="22" spans="1:26" x14ac:dyDescent="0.75">
      <c r="A22" t="s">
        <v>125</v>
      </c>
      <c r="B22">
        <f t="shared" si="1"/>
        <v>0</v>
      </c>
      <c r="C22">
        <f t="shared" si="2"/>
        <v>0</v>
      </c>
      <c r="D22">
        <f t="shared" si="3"/>
        <v>0</v>
      </c>
      <c r="E22">
        <f t="shared" si="4"/>
        <v>0</v>
      </c>
      <c r="F22">
        <f t="shared" si="4"/>
        <v>0</v>
      </c>
      <c r="G22">
        <f t="shared" si="10"/>
        <v>0</v>
      </c>
      <c r="H22">
        <f t="shared" si="10"/>
        <v>0</v>
      </c>
      <c r="I22">
        <f t="shared" si="10"/>
        <v>0</v>
      </c>
      <c r="J22">
        <f t="shared" si="10"/>
        <v>0</v>
      </c>
      <c r="K22">
        <f t="shared" si="10"/>
        <v>0</v>
      </c>
      <c r="L22">
        <f t="shared" si="10"/>
        <v>0</v>
      </c>
      <c r="M22">
        <f t="shared" si="10"/>
        <v>0</v>
      </c>
      <c r="N22">
        <f t="shared" si="10"/>
        <v>0</v>
      </c>
      <c r="O22">
        <f t="shared" si="10"/>
        <v>0</v>
      </c>
      <c r="P22">
        <f t="shared" si="10"/>
        <v>0</v>
      </c>
      <c r="Q22">
        <f t="shared" si="10"/>
        <v>0</v>
      </c>
      <c r="R22">
        <f t="shared" si="10"/>
        <v>0</v>
      </c>
      <c r="S22">
        <f t="shared" si="10"/>
        <v>0</v>
      </c>
      <c r="T22">
        <f t="shared" si="10"/>
        <v>0</v>
      </c>
      <c r="U22">
        <f t="shared" si="10"/>
        <v>0</v>
      </c>
      <c r="V22">
        <f t="shared" si="10"/>
        <v>0</v>
      </c>
      <c r="W22" s="74">
        <f t="shared" si="6"/>
        <v>0</v>
      </c>
      <c r="X22">
        <v>0</v>
      </c>
      <c r="Y22">
        <f t="shared" si="9"/>
        <v>0</v>
      </c>
      <c r="Z22">
        <f t="shared" si="8"/>
        <v>0</v>
      </c>
    </row>
    <row r="23" spans="1:26" x14ac:dyDescent="0.75">
      <c r="A23" t="s">
        <v>126</v>
      </c>
      <c r="B23">
        <f t="shared" si="1"/>
        <v>0</v>
      </c>
      <c r="C23">
        <f t="shared" si="2"/>
        <v>0</v>
      </c>
      <c r="D23">
        <f t="shared" si="3"/>
        <v>0</v>
      </c>
      <c r="E23">
        <f t="shared" si="4"/>
        <v>0</v>
      </c>
      <c r="F23">
        <f t="shared" si="4"/>
        <v>0</v>
      </c>
      <c r="G23">
        <f t="shared" si="10"/>
        <v>0</v>
      </c>
      <c r="H23">
        <f t="shared" si="10"/>
        <v>0</v>
      </c>
      <c r="I23">
        <f t="shared" si="10"/>
        <v>0</v>
      </c>
      <c r="J23">
        <f t="shared" si="10"/>
        <v>0</v>
      </c>
      <c r="K23">
        <f t="shared" si="10"/>
        <v>0</v>
      </c>
      <c r="L23">
        <f t="shared" si="10"/>
        <v>0</v>
      </c>
      <c r="M23">
        <f t="shared" si="10"/>
        <v>0</v>
      </c>
      <c r="N23">
        <f t="shared" si="10"/>
        <v>0</v>
      </c>
      <c r="O23">
        <f t="shared" si="10"/>
        <v>0</v>
      </c>
      <c r="P23">
        <f t="shared" si="10"/>
        <v>0</v>
      </c>
      <c r="Q23">
        <f t="shared" si="10"/>
        <v>0</v>
      </c>
      <c r="R23">
        <f t="shared" si="10"/>
        <v>0</v>
      </c>
      <c r="S23">
        <f t="shared" si="10"/>
        <v>0</v>
      </c>
      <c r="T23">
        <f t="shared" si="10"/>
        <v>0</v>
      </c>
      <c r="U23">
        <f t="shared" si="10"/>
        <v>0</v>
      </c>
      <c r="V23">
        <f t="shared" si="10"/>
        <v>0</v>
      </c>
      <c r="W23" s="74">
        <f t="shared" si="6"/>
        <v>0</v>
      </c>
      <c r="X23">
        <v>0</v>
      </c>
      <c r="Y23">
        <f t="shared" si="9"/>
        <v>0</v>
      </c>
      <c r="Z23">
        <f>Y23-W23</f>
        <v>0</v>
      </c>
    </row>
    <row r="24" spans="1:26" x14ac:dyDescent="0.75">
      <c r="A24" t="s">
        <v>127</v>
      </c>
      <c r="B24">
        <f t="shared" si="1"/>
        <v>0</v>
      </c>
      <c r="C24">
        <f t="shared" si="2"/>
        <v>0</v>
      </c>
      <c r="D24">
        <f t="shared" si="3"/>
        <v>0</v>
      </c>
      <c r="E24">
        <f t="shared" si="4"/>
        <v>0</v>
      </c>
      <c r="F24">
        <f t="shared" si="4"/>
        <v>0</v>
      </c>
      <c r="G24">
        <f t="shared" si="10"/>
        <v>0</v>
      </c>
      <c r="H24">
        <f t="shared" si="10"/>
        <v>0</v>
      </c>
      <c r="I24">
        <f t="shared" si="10"/>
        <v>0</v>
      </c>
      <c r="J24">
        <f t="shared" si="10"/>
        <v>0</v>
      </c>
      <c r="K24">
        <f t="shared" si="10"/>
        <v>0</v>
      </c>
      <c r="L24">
        <f t="shared" si="10"/>
        <v>0</v>
      </c>
      <c r="M24">
        <f t="shared" si="10"/>
        <v>0</v>
      </c>
      <c r="N24">
        <f t="shared" si="10"/>
        <v>0</v>
      </c>
      <c r="O24">
        <f t="shared" si="10"/>
        <v>0</v>
      </c>
      <c r="P24">
        <f t="shared" si="10"/>
        <v>0</v>
      </c>
      <c r="Q24">
        <f t="shared" si="10"/>
        <v>0</v>
      </c>
      <c r="R24">
        <f t="shared" si="10"/>
        <v>0</v>
      </c>
      <c r="S24">
        <f t="shared" si="10"/>
        <v>0</v>
      </c>
      <c r="T24">
        <f t="shared" si="10"/>
        <v>0</v>
      </c>
      <c r="U24">
        <f t="shared" si="10"/>
        <v>0</v>
      </c>
      <c r="V24">
        <f t="shared" si="10"/>
        <v>0</v>
      </c>
      <c r="W24" s="74">
        <f t="shared" si="6"/>
        <v>0</v>
      </c>
      <c r="X24">
        <v>0</v>
      </c>
      <c r="Y24">
        <f t="shared" si="9"/>
        <v>0</v>
      </c>
    </row>
    <row r="25" spans="1:26" x14ac:dyDescent="0.75">
      <c r="A25" t="s">
        <v>129</v>
      </c>
      <c r="B25" s="74">
        <f>SUM(B2:B24)</f>
        <v>6.0244692226517516E-2</v>
      </c>
      <c r="C25" s="74">
        <f>SUM(C2:C24)</f>
        <v>6.2894588421799152E-2</v>
      </c>
      <c r="D25" s="74">
        <f t="shared" ref="D25:V25" si="11">SUM(D2:D24)</f>
        <v>6.5685286551514344E-2</v>
      </c>
      <c r="E25" s="74">
        <f t="shared" si="11"/>
        <v>7.652315152937457E-2</v>
      </c>
      <c r="F25" s="74">
        <f t="shared" si="11"/>
        <v>7.3811885394740706E-2</v>
      </c>
      <c r="G25" s="74">
        <f t="shared" si="11"/>
        <v>7.4493680632982853E-2</v>
      </c>
      <c r="H25" s="74">
        <f t="shared" si="11"/>
        <v>8.1593173730230381E-2</v>
      </c>
      <c r="I25" s="74">
        <f t="shared" si="11"/>
        <v>8.3362323669575647E-2</v>
      </c>
      <c r="J25" s="74">
        <f t="shared" si="11"/>
        <v>8.5181191627706696E-2</v>
      </c>
      <c r="K25" s="74">
        <f t="shared" si="11"/>
        <v>8.0660041197275559E-2</v>
      </c>
      <c r="L25" s="74">
        <f t="shared" si="11"/>
        <v>6.9731281765890579E-2</v>
      </c>
      <c r="M25" s="74">
        <f t="shared" si="11"/>
        <v>5.6812222732050756E-2</v>
      </c>
      <c r="N25" s="74">
        <f t="shared" si="11"/>
        <v>4.2878672971924027E-2</v>
      </c>
      <c r="O25" s="74">
        <f t="shared" si="11"/>
        <v>2.88172836442812E-2</v>
      </c>
      <c r="P25" s="74">
        <f t="shared" si="11"/>
        <v>2.3296862611446749E-2</v>
      </c>
      <c r="Q25" s="74">
        <f t="shared" si="11"/>
        <v>1.6841430212937426E-2</v>
      </c>
      <c r="R25" s="74">
        <f t="shared" si="11"/>
        <v>1.0247232597817161E-2</v>
      </c>
      <c r="S25" s="74">
        <f t="shared" si="11"/>
        <v>4.5095458753953727E-3</v>
      </c>
      <c r="T25" s="74">
        <f t="shared" si="11"/>
        <v>1.5992655690262769E-3</v>
      </c>
      <c r="U25" s="74">
        <f t="shared" si="11"/>
        <v>5.3384110866413765E-4</v>
      </c>
      <c r="V25" s="74">
        <f t="shared" si="11"/>
        <v>2.8234592884895222E-4</v>
      </c>
      <c r="W25">
        <f>SUM(B25:V25)</f>
        <v>0.99999999999999989</v>
      </c>
      <c r="X25">
        <f>SUM(X2:X24)</f>
        <v>63337190.39953623</v>
      </c>
      <c r="Y25">
        <f>SUM(Y2:Y24)</f>
        <v>1</v>
      </c>
    </row>
    <row r="26" spans="1:26" x14ac:dyDescent="0.75">
      <c r="A26" t="s">
        <v>132</v>
      </c>
      <c r="B26" s="81">
        <v>6.0244692226517502E-2</v>
      </c>
      <c r="C26" s="81">
        <v>6.2894588421799152E-2</v>
      </c>
      <c r="D26" s="81">
        <v>6.568528655151433E-2</v>
      </c>
      <c r="E26" s="81">
        <v>7.652315152937457E-2</v>
      </c>
      <c r="F26" s="81">
        <v>7.3811885394740706E-2</v>
      </c>
      <c r="G26" s="81">
        <v>7.4493680632982853E-2</v>
      </c>
      <c r="H26" s="81">
        <v>8.1593173730230381E-2</v>
      </c>
      <c r="I26" s="81">
        <v>8.3362323669575661E-2</v>
      </c>
      <c r="J26" s="81">
        <v>8.5181191627706682E-2</v>
      </c>
      <c r="K26" s="81">
        <v>8.0660041197275573E-2</v>
      </c>
      <c r="L26" s="81">
        <v>6.9731281765890565E-2</v>
      </c>
      <c r="M26" s="81">
        <v>5.6812222732050763E-2</v>
      </c>
      <c r="N26" s="81">
        <v>4.287867297192402E-2</v>
      </c>
      <c r="O26" s="81">
        <v>2.88172836442812E-2</v>
      </c>
      <c r="P26" s="81">
        <v>2.3296862611446752E-2</v>
      </c>
      <c r="Q26" s="81">
        <v>1.6841430212937429E-2</v>
      </c>
      <c r="R26" s="81">
        <v>1.0247232597817162E-2</v>
      </c>
      <c r="S26" s="81">
        <v>4.5095458753953719E-3</v>
      </c>
      <c r="T26" s="81">
        <v>1.5992655690262774E-3</v>
      </c>
      <c r="U26" s="81">
        <v>5.3384110866413765E-4</v>
      </c>
      <c r="V26" s="81">
        <v>2.8234592884895222E-4</v>
      </c>
      <c r="W26">
        <f>SUM(B26:V26)</f>
        <v>0.99999999999999989</v>
      </c>
    </row>
    <row r="27" spans="1:26" x14ac:dyDescent="0.75">
      <c r="A27" t="s">
        <v>130</v>
      </c>
      <c r="B27">
        <f>B26-B25</f>
        <v>0</v>
      </c>
      <c r="C27">
        <f>C26-C25</f>
        <v>0</v>
      </c>
      <c r="D27">
        <f t="shared" ref="D27:V27" si="12">D26-D25</f>
        <v>0</v>
      </c>
      <c r="E27">
        <f t="shared" si="12"/>
        <v>0</v>
      </c>
      <c r="F27">
        <f t="shared" si="12"/>
        <v>0</v>
      </c>
      <c r="G27">
        <f t="shared" si="12"/>
        <v>0</v>
      </c>
      <c r="H27">
        <f t="shared" si="12"/>
        <v>0</v>
      </c>
      <c r="I27">
        <f t="shared" si="12"/>
        <v>0</v>
      </c>
      <c r="J27">
        <f t="shared" si="12"/>
        <v>0</v>
      </c>
      <c r="K27">
        <f t="shared" si="12"/>
        <v>0</v>
      </c>
      <c r="L27">
        <f t="shared" si="12"/>
        <v>0</v>
      </c>
      <c r="M27">
        <f t="shared" si="12"/>
        <v>0</v>
      </c>
      <c r="N27">
        <f t="shared" si="12"/>
        <v>0</v>
      </c>
      <c r="O27">
        <f t="shared" si="12"/>
        <v>0</v>
      </c>
      <c r="P27">
        <f t="shared" si="12"/>
        <v>0</v>
      </c>
      <c r="Q27">
        <f t="shared" si="12"/>
        <v>0</v>
      </c>
      <c r="R27">
        <f t="shared" si="12"/>
        <v>0</v>
      </c>
      <c r="S27">
        <f t="shared" si="12"/>
        <v>0</v>
      </c>
      <c r="T27">
        <f t="shared" si="12"/>
        <v>0</v>
      </c>
      <c r="U27">
        <f t="shared" si="12"/>
        <v>0</v>
      </c>
      <c r="V27">
        <f t="shared" si="12"/>
        <v>0</v>
      </c>
      <c r="W27">
        <f>W26-W24</f>
        <v>0.99999999999999989</v>
      </c>
    </row>
    <row r="29" spans="1:26" x14ac:dyDescent="0.75">
      <c r="A29" t="s">
        <v>145</v>
      </c>
      <c r="B29">
        <v>1.2E-2</v>
      </c>
    </row>
    <row r="30" spans="1:26" x14ac:dyDescent="0.75">
      <c r="A30" t="s">
        <v>172</v>
      </c>
      <c r="B30">
        <v>63337198</v>
      </c>
    </row>
  </sheetData>
  <conditionalFormatting sqref="B27:V27 Z2:Z24">
    <cfRule type="colorScale" priority="1">
      <colorScale>
        <cfvo type="min"/>
        <cfvo type="max"/>
        <color rgb="FF00B050"/>
        <color rgb="FF00B0F0"/>
      </colorScale>
    </cfRule>
  </conditionalFormatting>
  <pageMargins left="0.7" right="0.7" top="0.75" bottom="0.75" header="0.3" footer="0.3"/>
  <pageSetup paperSize="9" orientation="portrait" r:id="rId1"/>
  <ignoredErrors>
    <ignoredError sqref="W25" formula="1"/>
  </ignoredError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234E9-2CBF-4883-B769-625DFDE68380}">
  <dimension ref="A1:Z30"/>
  <sheetViews>
    <sheetView zoomScale="80" zoomScaleNormal="80" workbookViewId="0">
      <pane xSplit="1" topLeftCell="B1" activePane="topRight" state="frozen"/>
      <selection pane="topRight" activeCell="F19" sqref="F19"/>
    </sheetView>
  </sheetViews>
  <sheetFormatPr defaultRowHeight="14.75" x14ac:dyDescent="0.75"/>
  <cols>
    <col min="1" max="1" width="22.90625" customWidth="1"/>
    <col min="2" max="22" width="6.86328125" customWidth="1"/>
    <col min="23" max="23" width="10.2265625" customWidth="1"/>
    <col min="24" max="25" width="14.40625" customWidth="1"/>
  </cols>
  <sheetData>
    <row r="1" spans="1:26" s="60" customFormat="1" ht="25.75" customHeight="1" x14ac:dyDescent="0.75">
      <c r="A1" s="61" t="s">
        <v>128</v>
      </c>
      <c r="B1" s="60">
        <v>1</v>
      </c>
      <c r="C1" s="60">
        <v>2</v>
      </c>
      <c r="D1" s="60">
        <v>3</v>
      </c>
      <c r="E1" s="60">
        <v>4</v>
      </c>
      <c r="F1" s="60">
        <v>5</v>
      </c>
      <c r="G1" s="60">
        <v>6</v>
      </c>
      <c r="H1" s="60">
        <v>7</v>
      </c>
      <c r="I1" s="60">
        <v>8</v>
      </c>
      <c r="J1" s="60">
        <v>9</v>
      </c>
      <c r="K1" s="60">
        <v>10</v>
      </c>
      <c r="L1" s="60">
        <v>11</v>
      </c>
      <c r="M1" s="60">
        <v>12</v>
      </c>
      <c r="N1" s="60">
        <v>13</v>
      </c>
      <c r="O1" s="60">
        <v>14</v>
      </c>
      <c r="P1" s="60">
        <v>15</v>
      </c>
      <c r="Q1" s="60">
        <v>16</v>
      </c>
      <c r="R1" s="60">
        <v>17</v>
      </c>
      <c r="S1" s="60">
        <v>18</v>
      </c>
      <c r="T1" s="60">
        <v>19</v>
      </c>
      <c r="U1" s="60">
        <v>20</v>
      </c>
      <c r="V1" s="60">
        <v>21</v>
      </c>
      <c r="W1" s="59" t="s">
        <v>129</v>
      </c>
      <c r="X1" s="59" t="s">
        <v>131</v>
      </c>
      <c r="Y1" s="59" t="s">
        <v>133</v>
      </c>
      <c r="Z1" s="60" t="s">
        <v>130</v>
      </c>
    </row>
    <row r="2" spans="1:26" x14ac:dyDescent="0.75">
      <c r="A2" t="s">
        <v>105</v>
      </c>
      <c r="B2" s="76">
        <f t="shared" ref="B2:H2" si="0">B26</f>
        <v>6.0244692226517502E-2</v>
      </c>
      <c r="C2" s="76">
        <f t="shared" si="0"/>
        <v>6.2894588421799152E-2</v>
      </c>
      <c r="D2" s="76">
        <f t="shared" si="0"/>
        <v>6.568528655151433E-2</v>
      </c>
      <c r="E2" s="76">
        <f t="shared" si="0"/>
        <v>7.652315152937457E-2</v>
      </c>
      <c r="F2" s="76">
        <f t="shared" si="0"/>
        <v>7.3811885394740706E-2</v>
      </c>
      <c r="G2" s="76">
        <f t="shared" si="0"/>
        <v>7.4493680632982853E-2</v>
      </c>
      <c r="H2" s="76">
        <f t="shared" si="0"/>
        <v>8.1593173730230381E-2</v>
      </c>
      <c r="I2">
        <v>8.0931496223937638E-2</v>
      </c>
      <c r="J2">
        <v>8.2697326383240718E-2</v>
      </c>
      <c r="K2">
        <v>7.8308011727874036E-2</v>
      </c>
      <c r="L2">
        <v>6.7697932573179562E-2</v>
      </c>
      <c r="M2">
        <v>5.5155590524770155E-2</v>
      </c>
      <c r="N2">
        <v>4.1628340081662579E-2</v>
      </c>
      <c r="O2">
        <v>2.7976977845358034E-2</v>
      </c>
      <c r="P2">
        <v>2.2617531103634771E-2</v>
      </c>
      <c r="Q2">
        <v>1.6350337726748168E-2</v>
      </c>
      <c r="R2">
        <v>9.9484254971496742E-3</v>
      </c>
      <c r="S2">
        <v>4.3780484866622459E-3</v>
      </c>
      <c r="T2">
        <v>1.5526313286773391E-3</v>
      </c>
      <c r="U2">
        <v>5.1827441664515999E-4</v>
      </c>
      <c r="V2">
        <v>2.7411278223309467E-4</v>
      </c>
      <c r="W2" s="74">
        <f>SUM(B2:V2)</f>
        <v>0.98528149518893271</v>
      </c>
      <c r="X2">
        <f>((63337198-$B$29*63337198))</f>
        <v>62577151.623999998</v>
      </c>
      <c r="Y2">
        <f>1-SUM(Y3:Y24)</f>
        <v>0.98800012000000004</v>
      </c>
      <c r="Z2">
        <f>Y2-W2</f>
        <v>2.7186248110673272E-3</v>
      </c>
    </row>
    <row r="3" spans="1:26" x14ac:dyDescent="0.75">
      <c r="A3" t="s">
        <v>106</v>
      </c>
      <c r="B3" s="76">
        <v>0</v>
      </c>
      <c r="C3" s="76">
        <v>0</v>
      </c>
      <c r="D3" s="76">
        <v>0</v>
      </c>
      <c r="E3" s="76">
        <v>0</v>
      </c>
      <c r="F3" s="76">
        <v>0</v>
      </c>
      <c r="G3" s="76">
        <v>0</v>
      </c>
      <c r="H3" s="76">
        <v>0</v>
      </c>
      <c r="I3" s="75">
        <v>3.7803125633419457E-4</v>
      </c>
      <c r="J3" s="75">
        <v>3.8409012702249161E-4</v>
      </c>
      <c r="K3" s="75">
        <v>3.7344318778677685E-4</v>
      </c>
      <c r="L3" s="75">
        <v>3.3703815910821983E-4</v>
      </c>
      <c r="M3" s="75">
        <v>2.9865127772995496E-4</v>
      </c>
      <c r="N3" s="75">
        <v>2.5223692651321947E-4</v>
      </c>
      <c r="O3" s="75">
        <v>2.23447850219438E-4</v>
      </c>
      <c r="P3" s="75">
        <v>2.0505865542749281E-4</v>
      </c>
      <c r="Q3" s="75">
        <v>1.7903904505187551E-4</v>
      </c>
      <c r="R3" s="75">
        <v>1.5707296968918433E-4</v>
      </c>
      <c r="S3" s="75">
        <v>1.3909560791163742E-4</v>
      </c>
      <c r="T3" s="75">
        <v>1.294011097683491E-4</v>
      </c>
      <c r="U3" s="75">
        <v>1.3767668920970893E-4</v>
      </c>
      <c r="V3" s="75">
        <v>1.3683892813616956E-4</v>
      </c>
      <c r="W3" s="74">
        <f t="shared" ref="W3:W24" si="1">SUM(B3:V3)</f>
        <v>3.3311217899087133E-3</v>
      </c>
      <c r="X3">
        <f>0.2825*$B$29*63337198</f>
        <v>214713.10121999998</v>
      </c>
      <c r="Y3">
        <f>X3/63337198</f>
        <v>3.3899999999999998E-3</v>
      </c>
      <c r="Z3">
        <f t="shared" ref="Z3:Z22" si="2">Y3-W3</f>
        <v>5.8878210091286437E-5</v>
      </c>
    </row>
    <row r="4" spans="1:26" x14ac:dyDescent="0.75">
      <c r="A4" t="s">
        <v>107</v>
      </c>
      <c r="B4" s="76">
        <v>0</v>
      </c>
      <c r="C4" s="76">
        <v>0</v>
      </c>
      <c r="D4" s="76">
        <v>0</v>
      </c>
      <c r="E4" s="76">
        <v>0</v>
      </c>
      <c r="F4" s="76">
        <v>0</v>
      </c>
      <c r="G4" s="76">
        <v>0</v>
      </c>
      <c r="H4" s="76">
        <v>0</v>
      </c>
      <c r="I4" s="75">
        <v>3.7803125633419457E-4</v>
      </c>
      <c r="J4" s="75">
        <v>3.8409012702249161E-4</v>
      </c>
      <c r="K4" s="75">
        <v>3.7344318778677685E-4</v>
      </c>
      <c r="L4" s="75">
        <v>3.3703815910821983E-4</v>
      </c>
      <c r="M4" s="75">
        <v>2.9865127772995496E-4</v>
      </c>
      <c r="N4" s="75">
        <v>2.5223692651321947E-4</v>
      </c>
      <c r="O4" s="75">
        <v>2.23447850219438E-4</v>
      </c>
      <c r="P4" s="75">
        <v>2.0505865542749281E-4</v>
      </c>
      <c r="Q4" s="75">
        <v>1.7903904505187551E-4</v>
      </c>
      <c r="R4" s="75">
        <v>1.5707296968918433E-4</v>
      </c>
      <c r="S4" s="75">
        <v>1.3909560791163742E-4</v>
      </c>
      <c r="T4" s="75">
        <v>1.294011097683491E-4</v>
      </c>
      <c r="U4" s="75">
        <v>1.3767668920970893E-4</v>
      </c>
      <c r="V4" s="75">
        <v>1.3683892813616956E-4</v>
      </c>
      <c r="W4" s="74">
        <f t="shared" si="1"/>
        <v>3.3311217899087133E-3</v>
      </c>
      <c r="X4">
        <f>0.2825*$B$29*63337198</f>
        <v>214713.10121999998</v>
      </c>
      <c r="Y4">
        <f t="shared" ref="Y4:Y24" si="3">X4/63337198</f>
        <v>3.3899999999999998E-3</v>
      </c>
      <c r="Z4">
        <f t="shared" si="2"/>
        <v>5.8878210091286437E-5</v>
      </c>
    </row>
    <row r="5" spans="1:26" x14ac:dyDescent="0.75">
      <c r="A5" t="s">
        <v>108</v>
      </c>
      <c r="B5" s="76">
        <v>0</v>
      </c>
      <c r="C5" s="76">
        <v>0</v>
      </c>
      <c r="D5" s="76">
        <v>0</v>
      </c>
      <c r="E5" s="76">
        <v>0</v>
      </c>
      <c r="F5" s="76">
        <v>0</v>
      </c>
      <c r="G5" s="76">
        <v>0</v>
      </c>
      <c r="H5" s="76">
        <v>0</v>
      </c>
      <c r="I5" s="75">
        <v>2.4622212801944003E-4</v>
      </c>
      <c r="J5" s="75">
        <v>2.5016843671553434E-4</v>
      </c>
      <c r="K5" s="75">
        <v>2.4323379310713959E-4</v>
      </c>
      <c r="L5" s="75">
        <v>2.1952219920676975E-4</v>
      </c>
      <c r="M5" s="75">
        <v>1.9451977027366976E-4</v>
      </c>
      <c r="N5" s="75">
        <v>1.6428883001215E-4</v>
      </c>
      <c r="O5" s="75">
        <v>1.455377148331915E-4</v>
      </c>
      <c r="P5" s="75">
        <v>1.3356032778286258E-4</v>
      </c>
      <c r="Q5" s="75">
        <v>1.16613041732903E-4</v>
      </c>
      <c r="R5" s="75">
        <v>1.0230593424003511E-4</v>
      </c>
      <c r="S5" s="75">
        <v>9.0596785330057642E-5</v>
      </c>
      <c r="T5" s="75">
        <v>8.4282492734075171E-5</v>
      </c>
      <c r="U5" s="75">
        <v>8.9672604653403333E-5</v>
      </c>
      <c r="V5" s="75">
        <v>8.9126947883381229E-5</v>
      </c>
      <c r="W5" s="74">
        <f t="shared" si="1"/>
        <v>2.1696510065246128E-3</v>
      </c>
      <c r="X5">
        <f>0.184*$B$29*63337198</f>
        <v>139848.533184</v>
      </c>
      <c r="Y5">
        <f t="shared" si="3"/>
        <v>2.2079999999999999E-3</v>
      </c>
      <c r="Z5">
        <f t="shared" si="2"/>
        <v>3.8348993475387141E-5</v>
      </c>
    </row>
    <row r="6" spans="1:26" x14ac:dyDescent="0.75">
      <c r="A6" t="s">
        <v>109</v>
      </c>
      <c r="B6" s="76">
        <v>0</v>
      </c>
      <c r="C6" s="76">
        <v>0</v>
      </c>
      <c r="D6" s="76">
        <v>0</v>
      </c>
      <c r="E6" s="76">
        <v>0</v>
      </c>
      <c r="F6" s="76">
        <v>0</v>
      </c>
      <c r="G6" s="76">
        <v>0</v>
      </c>
      <c r="H6" s="76">
        <v>0</v>
      </c>
      <c r="I6" s="75">
        <v>1.6593230366527479E-4</v>
      </c>
      <c r="J6" s="75">
        <v>1.6859177256916446E-4</v>
      </c>
      <c r="K6" s="75">
        <v>1.6391842578959408E-4</v>
      </c>
      <c r="L6" s="75">
        <v>1.4793887337847527E-4</v>
      </c>
      <c r="M6" s="75">
        <v>1.3108941040182093E-4</v>
      </c>
      <c r="N6" s="75">
        <v>1.1071638544297066E-4</v>
      </c>
      <c r="O6" s="75">
        <v>9.8079764344107315E-5</v>
      </c>
      <c r="P6" s="75">
        <v>9.0008046984103033E-5</v>
      </c>
      <c r="Q6" s="75">
        <v>7.8587049863478104E-5</v>
      </c>
      <c r="R6" s="75">
        <v>6.8945303509588879E-5</v>
      </c>
      <c r="S6" s="75">
        <v>6.1054355331125799E-5</v>
      </c>
      <c r="T6" s="75">
        <v>5.6799071190355005E-5</v>
      </c>
      <c r="U6" s="75">
        <v>6.0431537918597901E-5</v>
      </c>
      <c r="V6" s="75">
        <v>6.0063812704017789E-5</v>
      </c>
      <c r="W6" s="74">
        <f t="shared" si="1"/>
        <v>1.4621561130926737E-3</v>
      </c>
      <c r="X6">
        <f>0.124*$B$29*63337198</f>
        <v>94245.750623999993</v>
      </c>
      <c r="Y6">
        <f t="shared" si="3"/>
        <v>1.488E-3</v>
      </c>
      <c r="Z6">
        <f t="shared" si="2"/>
        <v>2.584388690732623E-5</v>
      </c>
    </row>
    <row r="7" spans="1:26" x14ac:dyDescent="0.75">
      <c r="A7" t="s">
        <v>110</v>
      </c>
      <c r="B7" s="76">
        <v>0</v>
      </c>
      <c r="C7" s="76">
        <v>0</v>
      </c>
      <c r="D7" s="76">
        <v>0</v>
      </c>
      <c r="E7" s="76">
        <v>0</v>
      </c>
      <c r="F7" s="76">
        <v>0</v>
      </c>
      <c r="G7" s="76">
        <v>0</v>
      </c>
      <c r="H7" s="76">
        <v>0</v>
      </c>
      <c r="I7" s="76">
        <v>0</v>
      </c>
      <c r="J7" s="76">
        <v>0</v>
      </c>
      <c r="K7" s="76">
        <v>0</v>
      </c>
      <c r="L7" s="76">
        <v>0</v>
      </c>
      <c r="M7" s="76">
        <v>0</v>
      </c>
      <c r="N7" s="73">
        <v>3.860760538529008E-5</v>
      </c>
      <c r="O7" s="73">
        <v>6.4533064780935485E-5</v>
      </c>
      <c r="P7" s="73">
        <v>5.9419565089398392E-5</v>
      </c>
      <c r="Q7" s="73">
        <v>5.6223599705197421E-5</v>
      </c>
      <c r="R7" s="73">
        <v>3.1470280767575817E-5</v>
      </c>
      <c r="S7" s="73">
        <v>2.9577442389809157E-5</v>
      </c>
      <c r="T7" s="73">
        <v>3.1145811245829466E-5</v>
      </c>
      <c r="U7" s="73">
        <v>3.1409273900872513E-5</v>
      </c>
      <c r="V7" s="73">
        <v>3.1996071176159438E-5</v>
      </c>
      <c r="W7" s="74">
        <f t="shared" si="1"/>
        <v>3.7438271444106776E-4</v>
      </c>
      <c r="X7">
        <f>0.03175*$B$29*63337198</f>
        <v>24131.472438000001</v>
      </c>
      <c r="Y7">
        <f t="shared" si="3"/>
        <v>3.8099999999999999E-4</v>
      </c>
      <c r="Z7">
        <f t="shared" si="2"/>
        <v>6.6172855589322348E-6</v>
      </c>
    </row>
    <row r="8" spans="1:26" x14ac:dyDescent="0.75">
      <c r="A8" t="s">
        <v>111</v>
      </c>
      <c r="B8" s="76">
        <v>0</v>
      </c>
      <c r="C8" s="76">
        <v>0</v>
      </c>
      <c r="D8" s="76">
        <v>0</v>
      </c>
      <c r="E8" s="76">
        <v>0</v>
      </c>
      <c r="F8" s="76">
        <v>0</v>
      </c>
      <c r="G8" s="76">
        <v>0</v>
      </c>
      <c r="H8" s="76">
        <v>0</v>
      </c>
      <c r="I8" s="76">
        <v>0</v>
      </c>
      <c r="J8" s="76">
        <v>0</v>
      </c>
      <c r="K8" s="76">
        <v>0</v>
      </c>
      <c r="L8" s="76">
        <v>0</v>
      </c>
      <c r="M8" s="76">
        <v>0</v>
      </c>
      <c r="N8" s="73">
        <v>3.860760538529008E-5</v>
      </c>
      <c r="O8" s="73">
        <v>6.4533064780935485E-5</v>
      </c>
      <c r="P8" s="73">
        <v>5.9419565089398392E-5</v>
      </c>
      <c r="Q8" s="73">
        <v>5.6223599705197421E-5</v>
      </c>
      <c r="R8" s="73">
        <v>3.1470280767575817E-5</v>
      </c>
      <c r="S8" s="73">
        <v>2.9577442389809157E-5</v>
      </c>
      <c r="T8" s="73">
        <v>3.1145811245829466E-5</v>
      </c>
      <c r="U8" s="73">
        <v>3.1409273900872513E-5</v>
      </c>
      <c r="V8" s="73">
        <v>3.1996071176159438E-5</v>
      </c>
      <c r="W8" s="74">
        <f t="shared" si="1"/>
        <v>3.7438271444106776E-4</v>
      </c>
      <c r="X8">
        <f>0.03175*$B$29*63337198</f>
        <v>24131.472438000001</v>
      </c>
      <c r="Y8">
        <f t="shared" si="3"/>
        <v>3.8099999999999999E-4</v>
      </c>
      <c r="Z8">
        <f t="shared" si="2"/>
        <v>6.6172855589322348E-6</v>
      </c>
    </row>
    <row r="9" spans="1:26" x14ac:dyDescent="0.75">
      <c r="A9" t="s">
        <v>112</v>
      </c>
      <c r="B9" s="76">
        <v>0</v>
      </c>
      <c r="C9" s="76">
        <v>0</v>
      </c>
      <c r="D9" s="76">
        <v>0</v>
      </c>
      <c r="E9" s="76">
        <v>0</v>
      </c>
      <c r="F9" s="76">
        <v>0</v>
      </c>
      <c r="G9" s="76">
        <v>0</v>
      </c>
      <c r="H9" s="76">
        <v>0</v>
      </c>
      <c r="I9" s="76">
        <v>0</v>
      </c>
      <c r="J9" s="76">
        <v>0</v>
      </c>
      <c r="K9" s="76">
        <v>0</v>
      </c>
      <c r="L9" s="76">
        <v>0</v>
      </c>
      <c r="M9" s="76">
        <v>0</v>
      </c>
      <c r="N9" s="73">
        <v>3.860760538529008E-5</v>
      </c>
      <c r="O9" s="73">
        <v>6.4533064780935485E-5</v>
      </c>
      <c r="P9" s="73">
        <v>5.9419565089398392E-5</v>
      </c>
      <c r="Q9" s="73">
        <v>5.6223599705197421E-5</v>
      </c>
      <c r="R9" s="73">
        <v>3.1470280767575817E-5</v>
      </c>
      <c r="S9" s="73">
        <v>2.9577442389809157E-5</v>
      </c>
      <c r="T9" s="73">
        <v>3.1145811245829466E-5</v>
      </c>
      <c r="U9" s="73">
        <v>3.1409273900872513E-5</v>
      </c>
      <c r="V9" s="73">
        <v>3.1996071176159438E-5</v>
      </c>
      <c r="W9" s="74">
        <f t="shared" si="1"/>
        <v>3.7438271444106776E-4</v>
      </c>
      <c r="X9">
        <f>0.03175*$B$29*63337198</f>
        <v>24131.472438000001</v>
      </c>
      <c r="Y9">
        <f t="shared" si="3"/>
        <v>3.8099999999999999E-4</v>
      </c>
      <c r="Z9">
        <f t="shared" si="2"/>
        <v>6.6172855589322348E-6</v>
      </c>
    </row>
    <row r="10" spans="1:26" x14ac:dyDescent="0.75">
      <c r="A10" t="s">
        <v>113</v>
      </c>
      <c r="B10" s="76">
        <v>0</v>
      </c>
      <c r="C10" s="76">
        <v>0</v>
      </c>
      <c r="D10" s="76">
        <v>0</v>
      </c>
      <c r="E10" s="76">
        <v>0</v>
      </c>
      <c r="F10" s="76">
        <v>0</v>
      </c>
      <c r="G10" s="76">
        <v>0</v>
      </c>
      <c r="H10" s="76">
        <v>0</v>
      </c>
      <c r="I10" s="76">
        <v>0</v>
      </c>
      <c r="J10" s="76">
        <v>0</v>
      </c>
      <c r="K10" s="76">
        <v>0</v>
      </c>
      <c r="L10" s="76">
        <v>0</v>
      </c>
      <c r="M10" s="76">
        <v>0</v>
      </c>
      <c r="N10" s="73">
        <v>3.8595445509578175E-5</v>
      </c>
      <c r="O10" s="73">
        <v>6.4512739406201328E-5</v>
      </c>
      <c r="P10" s="73">
        <v>5.940085026574819E-5</v>
      </c>
      <c r="Q10" s="73">
        <v>5.6205891484817832E-5</v>
      </c>
      <c r="R10" s="73">
        <v>3.1460368868121459E-5</v>
      </c>
      <c r="S10" s="73">
        <v>2.9568126659922604E-5</v>
      </c>
      <c r="T10" s="73">
        <v>3.113600154150007E-5</v>
      </c>
      <c r="U10" s="73">
        <v>3.1399381216179326E-5</v>
      </c>
      <c r="V10" s="73">
        <v>3.1985993673426785E-5</v>
      </c>
      <c r="W10" s="74">
        <f t="shared" si="1"/>
        <v>3.7426479862549578E-4</v>
      </c>
      <c r="X10">
        <f>0.03174*$B$29*63337198</f>
        <v>24123.871974239999</v>
      </c>
      <c r="Y10">
        <f t="shared" si="3"/>
        <v>3.8088E-4</v>
      </c>
      <c r="Z10">
        <f t="shared" si="2"/>
        <v>6.61520137450422E-6</v>
      </c>
    </row>
    <row r="11" spans="1:26" x14ac:dyDescent="0.75">
      <c r="A11" t="s">
        <v>114</v>
      </c>
      <c r="B11">
        <f t="shared" ref="B11:B24" si="4">B$26*Y11</f>
        <v>0</v>
      </c>
      <c r="C11">
        <f t="shared" ref="C11:C24" si="5">C$26*Y11</f>
        <v>0</v>
      </c>
      <c r="D11">
        <f t="shared" ref="D11:D24" si="6">D$26*Y11</f>
        <v>0</v>
      </c>
      <c r="E11">
        <f t="shared" ref="E11:T24" si="7">E$26*$Y11</f>
        <v>0</v>
      </c>
      <c r="F11">
        <f t="shared" si="7"/>
        <v>0</v>
      </c>
      <c r="G11">
        <f t="shared" ref="G11:V17" si="8">G$26*$Y11</f>
        <v>0</v>
      </c>
      <c r="H11">
        <f t="shared" si="8"/>
        <v>0</v>
      </c>
      <c r="I11">
        <f t="shared" si="8"/>
        <v>0</v>
      </c>
      <c r="J11">
        <f t="shared" si="8"/>
        <v>0</v>
      </c>
      <c r="K11">
        <f t="shared" si="8"/>
        <v>0</v>
      </c>
      <c r="L11">
        <f t="shared" si="8"/>
        <v>0</v>
      </c>
      <c r="M11">
        <f t="shared" si="8"/>
        <v>0</v>
      </c>
      <c r="N11">
        <f t="shared" si="8"/>
        <v>0</v>
      </c>
      <c r="O11">
        <f t="shared" si="8"/>
        <v>0</v>
      </c>
      <c r="P11">
        <f t="shared" si="8"/>
        <v>0</v>
      </c>
      <c r="Q11">
        <f t="shared" si="8"/>
        <v>0</v>
      </c>
      <c r="R11">
        <f t="shared" si="8"/>
        <v>0</v>
      </c>
      <c r="S11">
        <f t="shared" si="8"/>
        <v>0</v>
      </c>
      <c r="T11">
        <f t="shared" si="8"/>
        <v>0</v>
      </c>
      <c r="U11">
        <f t="shared" si="8"/>
        <v>0</v>
      </c>
      <c r="V11">
        <f t="shared" si="8"/>
        <v>0</v>
      </c>
      <c r="W11" s="74">
        <f t="shared" si="1"/>
        <v>0</v>
      </c>
      <c r="X11">
        <v>0</v>
      </c>
      <c r="Y11">
        <f t="shared" si="3"/>
        <v>0</v>
      </c>
      <c r="Z11">
        <f t="shared" si="2"/>
        <v>0</v>
      </c>
    </row>
    <row r="12" spans="1:26" x14ac:dyDescent="0.75">
      <c r="A12" t="s">
        <v>115</v>
      </c>
      <c r="B12">
        <f t="shared" si="4"/>
        <v>0</v>
      </c>
      <c r="C12">
        <f t="shared" si="5"/>
        <v>0</v>
      </c>
      <c r="D12">
        <f t="shared" si="6"/>
        <v>0</v>
      </c>
      <c r="E12">
        <f t="shared" si="7"/>
        <v>0</v>
      </c>
      <c r="F12">
        <f t="shared" si="7"/>
        <v>0</v>
      </c>
      <c r="G12">
        <f t="shared" si="8"/>
        <v>0</v>
      </c>
      <c r="H12">
        <f t="shared" si="8"/>
        <v>0</v>
      </c>
      <c r="I12">
        <f t="shared" si="8"/>
        <v>0</v>
      </c>
      <c r="J12">
        <f t="shared" si="8"/>
        <v>0</v>
      </c>
      <c r="K12">
        <f t="shared" si="8"/>
        <v>0</v>
      </c>
      <c r="L12">
        <f t="shared" si="8"/>
        <v>0</v>
      </c>
      <c r="M12">
        <f t="shared" si="8"/>
        <v>0</v>
      </c>
      <c r="N12">
        <f t="shared" si="8"/>
        <v>0</v>
      </c>
      <c r="O12">
        <f t="shared" si="8"/>
        <v>0</v>
      </c>
      <c r="P12">
        <f t="shared" si="8"/>
        <v>0</v>
      </c>
      <c r="Q12">
        <f t="shared" si="8"/>
        <v>0</v>
      </c>
      <c r="R12">
        <f t="shared" si="8"/>
        <v>0</v>
      </c>
      <c r="S12">
        <f t="shared" si="8"/>
        <v>0</v>
      </c>
      <c r="T12">
        <f t="shared" si="8"/>
        <v>0</v>
      </c>
      <c r="U12">
        <f t="shared" si="8"/>
        <v>0</v>
      </c>
      <c r="V12">
        <f t="shared" si="8"/>
        <v>0</v>
      </c>
      <c r="W12" s="74">
        <f t="shared" si="1"/>
        <v>0</v>
      </c>
      <c r="X12">
        <v>0</v>
      </c>
      <c r="Y12">
        <f t="shared" si="3"/>
        <v>0</v>
      </c>
      <c r="Z12">
        <f t="shared" si="2"/>
        <v>0</v>
      </c>
    </row>
    <row r="13" spans="1:26" x14ac:dyDescent="0.75">
      <c r="A13" t="s">
        <v>116</v>
      </c>
      <c r="B13">
        <f t="shared" si="4"/>
        <v>0</v>
      </c>
      <c r="C13">
        <f t="shared" si="5"/>
        <v>0</v>
      </c>
      <c r="D13">
        <f t="shared" si="6"/>
        <v>0</v>
      </c>
      <c r="E13">
        <f t="shared" si="7"/>
        <v>0</v>
      </c>
      <c r="F13">
        <f t="shared" si="7"/>
        <v>0</v>
      </c>
      <c r="G13">
        <f t="shared" si="8"/>
        <v>0</v>
      </c>
      <c r="H13">
        <f t="shared" si="8"/>
        <v>0</v>
      </c>
      <c r="I13">
        <f t="shared" si="8"/>
        <v>0</v>
      </c>
      <c r="J13">
        <f t="shared" si="8"/>
        <v>0</v>
      </c>
      <c r="K13">
        <f t="shared" si="8"/>
        <v>0</v>
      </c>
      <c r="L13">
        <f t="shared" si="8"/>
        <v>0</v>
      </c>
      <c r="M13">
        <f t="shared" si="8"/>
        <v>0</v>
      </c>
      <c r="N13">
        <f t="shared" si="8"/>
        <v>0</v>
      </c>
      <c r="O13">
        <f t="shared" si="8"/>
        <v>0</v>
      </c>
      <c r="P13">
        <f t="shared" si="8"/>
        <v>0</v>
      </c>
      <c r="Q13">
        <f t="shared" si="8"/>
        <v>0</v>
      </c>
      <c r="R13">
        <f t="shared" si="8"/>
        <v>0</v>
      </c>
      <c r="S13">
        <f t="shared" si="8"/>
        <v>0</v>
      </c>
      <c r="T13">
        <f t="shared" si="8"/>
        <v>0</v>
      </c>
      <c r="U13">
        <f t="shared" si="8"/>
        <v>0</v>
      </c>
      <c r="V13">
        <f t="shared" si="8"/>
        <v>0</v>
      </c>
      <c r="W13" s="74">
        <f t="shared" si="1"/>
        <v>0</v>
      </c>
      <c r="X13">
        <v>0</v>
      </c>
      <c r="Y13">
        <f t="shared" si="3"/>
        <v>0</v>
      </c>
      <c r="Z13">
        <f t="shared" si="2"/>
        <v>0</v>
      </c>
    </row>
    <row r="14" spans="1:26" x14ac:dyDescent="0.75">
      <c r="A14" t="s">
        <v>117</v>
      </c>
      <c r="B14">
        <f t="shared" si="4"/>
        <v>0</v>
      </c>
      <c r="C14">
        <f t="shared" si="5"/>
        <v>0</v>
      </c>
      <c r="D14">
        <f t="shared" si="6"/>
        <v>0</v>
      </c>
      <c r="E14">
        <f t="shared" si="7"/>
        <v>0</v>
      </c>
      <c r="F14">
        <f t="shared" si="7"/>
        <v>0</v>
      </c>
      <c r="G14">
        <f t="shared" si="8"/>
        <v>0</v>
      </c>
      <c r="H14">
        <f t="shared" si="8"/>
        <v>0</v>
      </c>
      <c r="I14">
        <f t="shared" si="8"/>
        <v>0</v>
      </c>
      <c r="J14">
        <f t="shared" si="8"/>
        <v>0</v>
      </c>
      <c r="K14">
        <f t="shared" si="8"/>
        <v>0</v>
      </c>
      <c r="L14">
        <f t="shared" si="8"/>
        <v>0</v>
      </c>
      <c r="M14">
        <f t="shared" si="8"/>
        <v>0</v>
      </c>
      <c r="N14">
        <f t="shared" si="8"/>
        <v>0</v>
      </c>
      <c r="O14">
        <f t="shared" si="8"/>
        <v>0</v>
      </c>
      <c r="P14">
        <f t="shared" si="8"/>
        <v>0</v>
      </c>
      <c r="Q14">
        <f t="shared" si="8"/>
        <v>0</v>
      </c>
      <c r="R14">
        <f t="shared" si="8"/>
        <v>0</v>
      </c>
      <c r="S14">
        <f t="shared" si="8"/>
        <v>0</v>
      </c>
      <c r="T14">
        <f t="shared" si="8"/>
        <v>0</v>
      </c>
      <c r="U14">
        <f t="shared" si="8"/>
        <v>0</v>
      </c>
      <c r="V14">
        <f t="shared" si="8"/>
        <v>0</v>
      </c>
      <c r="W14" s="74">
        <f t="shared" si="1"/>
        <v>0</v>
      </c>
      <c r="X14">
        <v>0</v>
      </c>
      <c r="Y14">
        <f t="shared" si="3"/>
        <v>0</v>
      </c>
      <c r="Z14">
        <f t="shared" si="2"/>
        <v>0</v>
      </c>
    </row>
    <row r="15" spans="1:26" x14ac:dyDescent="0.75">
      <c r="A15" t="s">
        <v>118</v>
      </c>
      <c r="B15">
        <f t="shared" si="4"/>
        <v>0</v>
      </c>
      <c r="C15">
        <f t="shared" si="5"/>
        <v>0</v>
      </c>
      <c r="D15">
        <f t="shared" si="6"/>
        <v>0</v>
      </c>
      <c r="E15">
        <f t="shared" si="7"/>
        <v>0</v>
      </c>
      <c r="F15">
        <f t="shared" si="7"/>
        <v>0</v>
      </c>
      <c r="G15">
        <f t="shared" si="8"/>
        <v>0</v>
      </c>
      <c r="H15">
        <f t="shared" si="8"/>
        <v>0</v>
      </c>
      <c r="I15">
        <f t="shared" si="8"/>
        <v>0</v>
      </c>
      <c r="J15">
        <f t="shared" si="8"/>
        <v>0</v>
      </c>
      <c r="K15">
        <f t="shared" si="8"/>
        <v>0</v>
      </c>
      <c r="L15">
        <f t="shared" si="8"/>
        <v>0</v>
      </c>
      <c r="M15">
        <f t="shared" si="8"/>
        <v>0</v>
      </c>
      <c r="N15">
        <f t="shared" si="8"/>
        <v>0</v>
      </c>
      <c r="O15">
        <f t="shared" si="8"/>
        <v>0</v>
      </c>
      <c r="P15">
        <f t="shared" si="8"/>
        <v>0</v>
      </c>
      <c r="Q15">
        <f t="shared" si="8"/>
        <v>0</v>
      </c>
      <c r="R15">
        <f t="shared" si="8"/>
        <v>0</v>
      </c>
      <c r="S15">
        <f t="shared" si="8"/>
        <v>0</v>
      </c>
      <c r="T15">
        <f t="shared" si="8"/>
        <v>0</v>
      </c>
      <c r="U15">
        <f t="shared" si="8"/>
        <v>0</v>
      </c>
      <c r="V15">
        <f t="shared" si="8"/>
        <v>0</v>
      </c>
      <c r="W15" s="74">
        <f t="shared" si="1"/>
        <v>0</v>
      </c>
      <c r="X15">
        <v>0</v>
      </c>
      <c r="Y15">
        <f t="shared" si="3"/>
        <v>0</v>
      </c>
      <c r="Z15">
        <f t="shared" si="2"/>
        <v>0</v>
      </c>
    </row>
    <row r="16" spans="1:26" x14ac:dyDescent="0.75">
      <c r="A16" t="s">
        <v>119</v>
      </c>
      <c r="B16">
        <f t="shared" si="4"/>
        <v>0</v>
      </c>
      <c r="C16">
        <f t="shared" si="5"/>
        <v>0</v>
      </c>
      <c r="D16">
        <f t="shared" si="6"/>
        <v>0</v>
      </c>
      <c r="E16">
        <f t="shared" si="7"/>
        <v>0</v>
      </c>
      <c r="F16">
        <f t="shared" si="7"/>
        <v>0</v>
      </c>
      <c r="G16">
        <f t="shared" si="8"/>
        <v>0</v>
      </c>
      <c r="H16">
        <f t="shared" si="8"/>
        <v>0</v>
      </c>
      <c r="I16">
        <f t="shared" si="8"/>
        <v>0</v>
      </c>
      <c r="J16">
        <f t="shared" si="8"/>
        <v>0</v>
      </c>
      <c r="K16">
        <f t="shared" si="8"/>
        <v>0</v>
      </c>
      <c r="L16">
        <f t="shared" si="8"/>
        <v>0</v>
      </c>
      <c r="M16">
        <f t="shared" si="8"/>
        <v>0</v>
      </c>
      <c r="N16">
        <f t="shared" si="8"/>
        <v>0</v>
      </c>
      <c r="O16">
        <f t="shared" si="8"/>
        <v>0</v>
      </c>
      <c r="P16">
        <f t="shared" si="8"/>
        <v>0</v>
      </c>
      <c r="Q16">
        <f t="shared" si="8"/>
        <v>0</v>
      </c>
      <c r="R16">
        <f t="shared" si="8"/>
        <v>0</v>
      </c>
      <c r="S16">
        <f t="shared" si="8"/>
        <v>0</v>
      </c>
      <c r="T16">
        <f t="shared" si="8"/>
        <v>0</v>
      </c>
      <c r="U16">
        <f t="shared" si="8"/>
        <v>0</v>
      </c>
      <c r="V16">
        <f t="shared" si="8"/>
        <v>0</v>
      </c>
      <c r="W16" s="74">
        <f t="shared" si="1"/>
        <v>0</v>
      </c>
      <c r="X16">
        <v>0</v>
      </c>
      <c r="Y16">
        <f t="shared" si="3"/>
        <v>0</v>
      </c>
      <c r="Z16">
        <f t="shared" si="2"/>
        <v>0</v>
      </c>
    </row>
    <row r="17" spans="1:26" x14ac:dyDescent="0.75">
      <c r="A17" t="s">
        <v>120</v>
      </c>
      <c r="B17">
        <f t="shared" si="4"/>
        <v>0</v>
      </c>
      <c r="C17">
        <f t="shared" si="5"/>
        <v>0</v>
      </c>
      <c r="D17">
        <f t="shared" si="6"/>
        <v>0</v>
      </c>
      <c r="E17">
        <f t="shared" si="7"/>
        <v>0</v>
      </c>
      <c r="F17">
        <f t="shared" si="7"/>
        <v>0</v>
      </c>
      <c r="G17">
        <f t="shared" si="8"/>
        <v>0</v>
      </c>
      <c r="H17">
        <f t="shared" si="8"/>
        <v>0</v>
      </c>
      <c r="I17">
        <f t="shared" si="8"/>
        <v>0</v>
      </c>
      <c r="J17">
        <f t="shared" si="8"/>
        <v>0</v>
      </c>
      <c r="K17">
        <f t="shared" si="8"/>
        <v>0</v>
      </c>
      <c r="L17">
        <f t="shared" si="8"/>
        <v>0</v>
      </c>
      <c r="M17">
        <f t="shared" si="8"/>
        <v>0</v>
      </c>
      <c r="N17">
        <f t="shared" si="8"/>
        <v>0</v>
      </c>
      <c r="O17">
        <f t="shared" si="8"/>
        <v>0</v>
      </c>
      <c r="P17">
        <f t="shared" si="8"/>
        <v>0</v>
      </c>
      <c r="Q17">
        <f t="shared" si="8"/>
        <v>0</v>
      </c>
      <c r="R17">
        <f t="shared" si="8"/>
        <v>0</v>
      </c>
      <c r="S17">
        <f t="shared" si="8"/>
        <v>0</v>
      </c>
      <c r="T17">
        <f t="shared" si="8"/>
        <v>0</v>
      </c>
      <c r="U17">
        <f t="shared" si="8"/>
        <v>0</v>
      </c>
      <c r="V17">
        <f t="shared" si="8"/>
        <v>0</v>
      </c>
      <c r="W17" s="74">
        <f t="shared" si="1"/>
        <v>0</v>
      </c>
      <c r="X17">
        <v>0</v>
      </c>
      <c r="Y17">
        <f t="shared" si="3"/>
        <v>0</v>
      </c>
      <c r="Z17">
        <f t="shared" si="2"/>
        <v>0</v>
      </c>
    </row>
    <row r="18" spans="1:26" x14ac:dyDescent="0.75">
      <c r="A18" t="s">
        <v>121</v>
      </c>
      <c r="B18">
        <f t="shared" si="4"/>
        <v>0</v>
      </c>
      <c r="C18">
        <f t="shared" si="5"/>
        <v>0</v>
      </c>
      <c r="D18">
        <f t="shared" si="6"/>
        <v>0</v>
      </c>
      <c r="E18">
        <f t="shared" si="7"/>
        <v>0</v>
      </c>
      <c r="F18">
        <f t="shared" si="7"/>
        <v>0</v>
      </c>
      <c r="G18">
        <f t="shared" si="7"/>
        <v>0</v>
      </c>
      <c r="H18">
        <f t="shared" si="7"/>
        <v>0</v>
      </c>
      <c r="I18">
        <f t="shared" si="7"/>
        <v>0</v>
      </c>
      <c r="J18">
        <f t="shared" si="7"/>
        <v>0</v>
      </c>
      <c r="K18">
        <f t="shared" si="7"/>
        <v>0</v>
      </c>
      <c r="L18">
        <f t="shared" si="7"/>
        <v>0</v>
      </c>
      <c r="M18">
        <f t="shared" si="7"/>
        <v>0</v>
      </c>
      <c r="N18">
        <f t="shared" si="7"/>
        <v>0</v>
      </c>
      <c r="O18">
        <f t="shared" si="7"/>
        <v>0</v>
      </c>
      <c r="P18">
        <f t="shared" si="7"/>
        <v>0</v>
      </c>
      <c r="Q18">
        <f t="shared" si="7"/>
        <v>0</v>
      </c>
      <c r="R18">
        <f t="shared" si="7"/>
        <v>0</v>
      </c>
      <c r="S18">
        <f t="shared" si="7"/>
        <v>0</v>
      </c>
      <c r="T18">
        <f t="shared" si="7"/>
        <v>0</v>
      </c>
      <c r="U18">
        <f t="shared" ref="U18:V24" si="9">U$26*$Y18</f>
        <v>0</v>
      </c>
      <c r="V18">
        <f t="shared" si="9"/>
        <v>0</v>
      </c>
      <c r="W18" s="74">
        <f t="shared" si="1"/>
        <v>0</v>
      </c>
      <c r="X18">
        <v>0</v>
      </c>
      <c r="Y18">
        <f t="shared" si="3"/>
        <v>0</v>
      </c>
      <c r="Z18">
        <f t="shared" si="2"/>
        <v>0</v>
      </c>
    </row>
    <row r="19" spans="1:26" x14ac:dyDescent="0.75">
      <c r="A19" t="s">
        <v>122</v>
      </c>
      <c r="B19">
        <f t="shared" si="4"/>
        <v>0</v>
      </c>
      <c r="C19">
        <f t="shared" si="5"/>
        <v>0</v>
      </c>
      <c r="D19">
        <f t="shared" si="6"/>
        <v>0</v>
      </c>
      <c r="E19">
        <f t="shared" si="7"/>
        <v>0</v>
      </c>
      <c r="F19">
        <f t="shared" si="7"/>
        <v>0</v>
      </c>
      <c r="G19">
        <f t="shared" si="7"/>
        <v>0</v>
      </c>
      <c r="H19">
        <f t="shared" si="7"/>
        <v>0</v>
      </c>
      <c r="I19">
        <f>I$26*$Y19</f>
        <v>0</v>
      </c>
      <c r="J19">
        <f t="shared" si="7"/>
        <v>0</v>
      </c>
      <c r="K19">
        <f t="shared" si="7"/>
        <v>0</v>
      </c>
      <c r="L19">
        <f t="shared" si="7"/>
        <v>0</v>
      </c>
      <c r="M19">
        <f t="shared" si="7"/>
        <v>0</v>
      </c>
      <c r="N19">
        <f t="shared" si="7"/>
        <v>0</v>
      </c>
      <c r="O19">
        <f t="shared" si="7"/>
        <v>0</v>
      </c>
      <c r="P19">
        <f t="shared" si="7"/>
        <v>0</v>
      </c>
      <c r="Q19">
        <f t="shared" si="7"/>
        <v>0</v>
      </c>
      <c r="R19">
        <f t="shared" si="7"/>
        <v>0</v>
      </c>
      <c r="S19">
        <f t="shared" si="7"/>
        <v>0</v>
      </c>
      <c r="T19">
        <f t="shared" si="7"/>
        <v>0</v>
      </c>
      <c r="U19">
        <f t="shared" si="9"/>
        <v>0</v>
      </c>
      <c r="V19">
        <f t="shared" si="9"/>
        <v>0</v>
      </c>
      <c r="W19" s="74">
        <f t="shared" si="1"/>
        <v>0</v>
      </c>
      <c r="X19">
        <v>0</v>
      </c>
      <c r="Y19">
        <f t="shared" si="3"/>
        <v>0</v>
      </c>
      <c r="Z19">
        <f t="shared" si="2"/>
        <v>0</v>
      </c>
    </row>
    <row r="20" spans="1:26" x14ac:dyDescent="0.75">
      <c r="A20" t="s">
        <v>123</v>
      </c>
      <c r="B20">
        <f t="shared" si="4"/>
        <v>0</v>
      </c>
      <c r="C20">
        <f t="shared" si="5"/>
        <v>0</v>
      </c>
      <c r="D20">
        <f t="shared" si="6"/>
        <v>0</v>
      </c>
      <c r="E20">
        <f t="shared" si="7"/>
        <v>0</v>
      </c>
      <c r="F20">
        <f t="shared" si="7"/>
        <v>0</v>
      </c>
      <c r="G20">
        <f t="shared" si="7"/>
        <v>0</v>
      </c>
      <c r="H20">
        <f t="shared" si="7"/>
        <v>0</v>
      </c>
      <c r="I20">
        <f t="shared" si="7"/>
        <v>0</v>
      </c>
      <c r="J20">
        <f t="shared" si="7"/>
        <v>0</v>
      </c>
      <c r="K20">
        <f t="shared" si="7"/>
        <v>0</v>
      </c>
      <c r="L20">
        <f t="shared" si="7"/>
        <v>0</v>
      </c>
      <c r="M20">
        <f t="shared" si="7"/>
        <v>0</v>
      </c>
      <c r="N20">
        <f t="shared" si="7"/>
        <v>0</v>
      </c>
      <c r="O20">
        <f t="shared" si="7"/>
        <v>0</v>
      </c>
      <c r="P20">
        <f t="shared" si="7"/>
        <v>0</v>
      </c>
      <c r="Q20">
        <f t="shared" si="7"/>
        <v>0</v>
      </c>
      <c r="R20">
        <f t="shared" si="7"/>
        <v>0</v>
      </c>
      <c r="S20">
        <f t="shared" si="7"/>
        <v>0</v>
      </c>
      <c r="T20">
        <f t="shared" si="7"/>
        <v>0</v>
      </c>
      <c r="U20">
        <f t="shared" si="9"/>
        <v>0</v>
      </c>
      <c r="V20">
        <f t="shared" si="9"/>
        <v>0</v>
      </c>
      <c r="W20" s="74">
        <f t="shared" si="1"/>
        <v>0</v>
      </c>
      <c r="X20">
        <v>0</v>
      </c>
      <c r="Y20">
        <f t="shared" si="3"/>
        <v>0</v>
      </c>
      <c r="Z20">
        <f t="shared" si="2"/>
        <v>0</v>
      </c>
    </row>
    <row r="21" spans="1:26" x14ac:dyDescent="0.75">
      <c r="A21" t="s">
        <v>124</v>
      </c>
      <c r="B21">
        <f t="shared" si="4"/>
        <v>0</v>
      </c>
      <c r="C21">
        <f t="shared" si="5"/>
        <v>0</v>
      </c>
      <c r="D21">
        <f t="shared" si="6"/>
        <v>0</v>
      </c>
      <c r="E21">
        <f t="shared" si="7"/>
        <v>0</v>
      </c>
      <c r="F21">
        <f t="shared" si="7"/>
        <v>0</v>
      </c>
      <c r="G21">
        <f t="shared" si="7"/>
        <v>0</v>
      </c>
      <c r="H21">
        <f t="shared" si="7"/>
        <v>0</v>
      </c>
      <c r="I21">
        <f t="shared" si="7"/>
        <v>0</v>
      </c>
      <c r="J21">
        <f t="shared" si="7"/>
        <v>0</v>
      </c>
      <c r="K21">
        <f t="shared" si="7"/>
        <v>0</v>
      </c>
      <c r="L21">
        <f t="shared" si="7"/>
        <v>0</v>
      </c>
      <c r="M21">
        <f t="shared" si="7"/>
        <v>0</v>
      </c>
      <c r="N21">
        <f t="shared" si="7"/>
        <v>0</v>
      </c>
      <c r="O21">
        <f t="shared" si="7"/>
        <v>0</v>
      </c>
      <c r="P21">
        <f t="shared" si="7"/>
        <v>0</v>
      </c>
      <c r="Q21">
        <f t="shared" si="7"/>
        <v>0</v>
      </c>
      <c r="R21">
        <f t="shared" si="7"/>
        <v>0</v>
      </c>
      <c r="S21">
        <f t="shared" si="7"/>
        <v>0</v>
      </c>
      <c r="T21">
        <f t="shared" si="7"/>
        <v>0</v>
      </c>
      <c r="U21">
        <f t="shared" si="9"/>
        <v>0</v>
      </c>
      <c r="V21">
        <f t="shared" si="9"/>
        <v>0</v>
      </c>
      <c r="W21" s="74">
        <f t="shared" si="1"/>
        <v>0</v>
      </c>
      <c r="X21">
        <v>0</v>
      </c>
      <c r="Y21">
        <f t="shared" si="3"/>
        <v>0</v>
      </c>
      <c r="Z21">
        <f t="shared" si="2"/>
        <v>0</v>
      </c>
    </row>
    <row r="22" spans="1:26" x14ac:dyDescent="0.75">
      <c r="A22" t="s">
        <v>125</v>
      </c>
      <c r="B22">
        <f t="shared" si="4"/>
        <v>0</v>
      </c>
      <c r="C22">
        <f t="shared" si="5"/>
        <v>0</v>
      </c>
      <c r="D22">
        <f t="shared" si="6"/>
        <v>0</v>
      </c>
      <c r="E22">
        <f t="shared" si="7"/>
        <v>0</v>
      </c>
      <c r="F22">
        <f t="shared" si="7"/>
        <v>0</v>
      </c>
      <c r="G22">
        <f t="shared" si="7"/>
        <v>0</v>
      </c>
      <c r="H22">
        <f t="shared" si="7"/>
        <v>0</v>
      </c>
      <c r="I22">
        <f t="shared" si="7"/>
        <v>0</v>
      </c>
      <c r="J22">
        <f t="shared" si="7"/>
        <v>0</v>
      </c>
      <c r="K22">
        <f t="shared" si="7"/>
        <v>0</v>
      </c>
      <c r="L22">
        <f t="shared" si="7"/>
        <v>0</v>
      </c>
      <c r="M22">
        <f t="shared" si="7"/>
        <v>0</v>
      </c>
      <c r="N22">
        <f t="shared" si="7"/>
        <v>0</v>
      </c>
      <c r="O22">
        <f t="shared" si="7"/>
        <v>0</v>
      </c>
      <c r="P22">
        <f t="shared" si="7"/>
        <v>0</v>
      </c>
      <c r="Q22">
        <f t="shared" si="7"/>
        <v>0</v>
      </c>
      <c r="R22">
        <f t="shared" si="7"/>
        <v>0</v>
      </c>
      <c r="S22">
        <f t="shared" si="7"/>
        <v>0</v>
      </c>
      <c r="T22">
        <f t="shared" si="7"/>
        <v>0</v>
      </c>
      <c r="U22">
        <f t="shared" si="9"/>
        <v>0</v>
      </c>
      <c r="V22">
        <f t="shared" si="9"/>
        <v>0</v>
      </c>
      <c r="W22" s="74">
        <f t="shared" si="1"/>
        <v>0</v>
      </c>
      <c r="X22">
        <v>0</v>
      </c>
      <c r="Y22">
        <f t="shared" si="3"/>
        <v>0</v>
      </c>
      <c r="Z22">
        <f t="shared" si="2"/>
        <v>0</v>
      </c>
    </row>
    <row r="23" spans="1:26" x14ac:dyDescent="0.75">
      <c r="A23" t="s">
        <v>126</v>
      </c>
      <c r="B23">
        <f t="shared" si="4"/>
        <v>0</v>
      </c>
      <c r="C23">
        <f t="shared" si="5"/>
        <v>0</v>
      </c>
      <c r="D23">
        <f t="shared" si="6"/>
        <v>0</v>
      </c>
      <c r="E23">
        <f t="shared" si="7"/>
        <v>0</v>
      </c>
      <c r="F23">
        <f t="shared" si="7"/>
        <v>0</v>
      </c>
      <c r="G23">
        <f t="shared" si="7"/>
        <v>0</v>
      </c>
      <c r="H23">
        <f t="shared" si="7"/>
        <v>0</v>
      </c>
      <c r="I23">
        <f t="shared" si="7"/>
        <v>0</v>
      </c>
      <c r="J23">
        <f t="shared" si="7"/>
        <v>0</v>
      </c>
      <c r="K23">
        <f t="shared" si="7"/>
        <v>0</v>
      </c>
      <c r="L23">
        <f t="shared" si="7"/>
        <v>0</v>
      </c>
      <c r="M23">
        <f t="shared" si="7"/>
        <v>0</v>
      </c>
      <c r="N23">
        <f t="shared" si="7"/>
        <v>0</v>
      </c>
      <c r="O23">
        <f t="shared" si="7"/>
        <v>0</v>
      </c>
      <c r="P23">
        <f t="shared" si="7"/>
        <v>0</v>
      </c>
      <c r="Q23">
        <f t="shared" si="7"/>
        <v>0</v>
      </c>
      <c r="R23">
        <f t="shared" si="7"/>
        <v>0</v>
      </c>
      <c r="S23">
        <f t="shared" si="7"/>
        <v>0</v>
      </c>
      <c r="T23">
        <f t="shared" si="7"/>
        <v>0</v>
      </c>
      <c r="U23">
        <f t="shared" si="9"/>
        <v>0</v>
      </c>
      <c r="V23">
        <f t="shared" si="9"/>
        <v>0</v>
      </c>
      <c r="W23" s="74">
        <f t="shared" si="1"/>
        <v>0</v>
      </c>
      <c r="X23">
        <v>0</v>
      </c>
      <c r="Y23">
        <f t="shared" si="3"/>
        <v>0</v>
      </c>
      <c r="Z23">
        <f>Y23-W23</f>
        <v>0</v>
      </c>
    </row>
    <row r="24" spans="1:26" x14ac:dyDescent="0.75">
      <c r="A24" t="s">
        <v>127</v>
      </c>
      <c r="B24">
        <f t="shared" si="4"/>
        <v>0</v>
      </c>
      <c r="C24">
        <f t="shared" si="5"/>
        <v>0</v>
      </c>
      <c r="D24">
        <f t="shared" si="6"/>
        <v>0</v>
      </c>
      <c r="E24">
        <f t="shared" si="7"/>
        <v>0</v>
      </c>
      <c r="F24">
        <f t="shared" si="7"/>
        <v>0</v>
      </c>
      <c r="G24">
        <f t="shared" si="7"/>
        <v>0</v>
      </c>
      <c r="H24">
        <f t="shared" si="7"/>
        <v>0</v>
      </c>
      <c r="I24">
        <f t="shared" si="7"/>
        <v>0</v>
      </c>
      <c r="J24">
        <f t="shared" si="7"/>
        <v>0</v>
      </c>
      <c r="K24">
        <f t="shared" si="7"/>
        <v>0</v>
      </c>
      <c r="L24">
        <f t="shared" si="7"/>
        <v>0</v>
      </c>
      <c r="M24">
        <f t="shared" si="7"/>
        <v>0</v>
      </c>
      <c r="N24">
        <f t="shared" si="7"/>
        <v>0</v>
      </c>
      <c r="O24">
        <f t="shared" si="7"/>
        <v>0</v>
      </c>
      <c r="P24">
        <f t="shared" si="7"/>
        <v>0</v>
      </c>
      <c r="Q24">
        <f t="shared" si="7"/>
        <v>0</v>
      </c>
      <c r="R24">
        <f t="shared" si="7"/>
        <v>0</v>
      </c>
      <c r="S24">
        <f t="shared" si="7"/>
        <v>0</v>
      </c>
      <c r="T24">
        <f t="shared" si="7"/>
        <v>0</v>
      </c>
      <c r="U24">
        <f t="shared" si="9"/>
        <v>0</v>
      </c>
      <c r="V24">
        <f t="shared" si="9"/>
        <v>0</v>
      </c>
      <c r="W24" s="74">
        <f t="shared" si="1"/>
        <v>0</v>
      </c>
      <c r="X24">
        <v>0</v>
      </c>
      <c r="Y24">
        <f t="shared" si="3"/>
        <v>0</v>
      </c>
    </row>
    <row r="25" spans="1:26" x14ac:dyDescent="0.75">
      <c r="A25" t="s">
        <v>129</v>
      </c>
      <c r="B25" s="74">
        <f>SUM(B2:B24)</f>
        <v>6.0244692226517502E-2</v>
      </c>
      <c r="C25" s="74">
        <f>SUM(C2:C24)</f>
        <v>6.2894588421799152E-2</v>
      </c>
      <c r="D25" s="74">
        <f t="shared" ref="D25:V25" si="10">SUM(D2:D24)</f>
        <v>6.568528655151433E-2</v>
      </c>
      <c r="E25" s="74">
        <f t="shared" si="10"/>
        <v>7.652315152937457E-2</v>
      </c>
      <c r="F25" s="74">
        <f t="shared" si="10"/>
        <v>7.3811885394740706E-2</v>
      </c>
      <c r="G25" s="74">
        <f t="shared" si="10"/>
        <v>7.4493680632982853E-2</v>
      </c>
      <c r="H25" s="74">
        <f t="shared" si="10"/>
        <v>8.1593173730230381E-2</v>
      </c>
      <c r="I25" s="74">
        <f t="shared" si="10"/>
        <v>8.2099713168290747E-2</v>
      </c>
      <c r="J25" s="74">
        <f t="shared" si="10"/>
        <v>8.388426684657041E-2</v>
      </c>
      <c r="K25" s="74">
        <f t="shared" si="10"/>
        <v>7.9462050322344324E-2</v>
      </c>
      <c r="L25" s="74">
        <f t="shared" si="10"/>
        <v>6.8739469963981267E-2</v>
      </c>
      <c r="M25" s="74">
        <f t="shared" si="10"/>
        <v>5.6078502260905549E-2</v>
      </c>
      <c r="N25" s="74">
        <f t="shared" si="10"/>
        <v>4.2562237411809589E-2</v>
      </c>
      <c r="O25" s="74">
        <f t="shared" si="10"/>
        <v>2.8925602958723217E-2</v>
      </c>
      <c r="P25" s="74">
        <f t="shared" si="10"/>
        <v>2.3488876334790656E-2</v>
      </c>
      <c r="Q25" s="74">
        <f t="shared" si="10"/>
        <v>1.7128492599048705E-2</v>
      </c>
      <c r="R25" s="74">
        <f t="shared" si="10"/>
        <v>1.0559693885448515E-2</v>
      </c>
      <c r="S25" s="74">
        <f t="shared" si="10"/>
        <v>4.9261912969760548E-3</v>
      </c>
      <c r="T25" s="74">
        <f t="shared" si="10"/>
        <v>2.0770885474174559E-3</v>
      </c>
      <c r="U25" s="74">
        <f t="shared" si="10"/>
        <v>1.0693591405553761E-3</v>
      </c>
      <c r="V25" s="74">
        <f t="shared" si="10"/>
        <v>8.2495560629473777E-4</v>
      </c>
      <c r="W25">
        <f>SUM(B25:V25)</f>
        <v>0.99707295883031621</v>
      </c>
      <c r="X25">
        <f>SUM(X2:X24)</f>
        <v>63337190.39953623</v>
      </c>
      <c r="Y25">
        <f>SUM(Y2:Y24)</f>
        <v>1</v>
      </c>
    </row>
    <row r="26" spans="1:26" x14ac:dyDescent="0.75">
      <c r="A26" t="s">
        <v>132</v>
      </c>
      <c r="B26" s="81">
        <v>6.0244692226517502E-2</v>
      </c>
      <c r="C26" s="81">
        <v>6.2894588421799152E-2</v>
      </c>
      <c r="D26" s="81">
        <v>6.568528655151433E-2</v>
      </c>
      <c r="E26" s="81">
        <v>7.652315152937457E-2</v>
      </c>
      <c r="F26" s="81">
        <v>7.3811885394740706E-2</v>
      </c>
      <c r="G26" s="81">
        <v>7.4493680632982853E-2</v>
      </c>
      <c r="H26" s="81">
        <v>8.1593173730230381E-2</v>
      </c>
      <c r="I26" s="81">
        <v>8.3362323669575661E-2</v>
      </c>
      <c r="J26" s="81">
        <v>8.5181191627706682E-2</v>
      </c>
      <c r="K26" s="81">
        <v>8.0660041197275573E-2</v>
      </c>
      <c r="L26" s="81">
        <v>6.9731281765890565E-2</v>
      </c>
      <c r="M26" s="81">
        <v>5.6812222732050763E-2</v>
      </c>
      <c r="N26" s="81">
        <v>4.287867297192402E-2</v>
      </c>
      <c r="O26" s="81">
        <v>2.88172836442812E-2</v>
      </c>
      <c r="P26" s="81">
        <v>2.3296862611446752E-2</v>
      </c>
      <c r="Q26" s="81">
        <v>1.6841430212937429E-2</v>
      </c>
      <c r="R26" s="81">
        <v>1.0247232597817162E-2</v>
      </c>
      <c r="S26" s="81">
        <v>4.5095458753953719E-3</v>
      </c>
      <c r="T26" s="81">
        <v>1.5992655690262774E-3</v>
      </c>
      <c r="U26" s="81">
        <v>5.3384110866413765E-4</v>
      </c>
      <c r="V26" s="81">
        <v>2.8234592884895222E-4</v>
      </c>
      <c r="W26">
        <f>SUM(B26:V26)</f>
        <v>0.99999999999999989</v>
      </c>
    </row>
    <row r="27" spans="1:26" x14ac:dyDescent="0.75">
      <c r="A27" t="s">
        <v>130</v>
      </c>
      <c r="B27">
        <f>B26-B25</f>
        <v>0</v>
      </c>
      <c r="C27">
        <f>C26-C25</f>
        <v>0</v>
      </c>
      <c r="D27">
        <f t="shared" ref="D27:V27" si="11">D26-D25</f>
        <v>0</v>
      </c>
      <c r="E27">
        <f t="shared" si="11"/>
        <v>0</v>
      </c>
      <c r="F27">
        <f t="shared" si="11"/>
        <v>0</v>
      </c>
      <c r="G27">
        <f t="shared" si="11"/>
        <v>0</v>
      </c>
      <c r="H27">
        <f t="shared" si="11"/>
        <v>0</v>
      </c>
      <c r="I27">
        <f t="shared" si="11"/>
        <v>1.2626105012849137E-3</v>
      </c>
      <c r="J27">
        <f t="shared" si="11"/>
        <v>1.2969247811362716E-3</v>
      </c>
      <c r="K27">
        <f t="shared" si="11"/>
        <v>1.1979908749312485E-3</v>
      </c>
      <c r="L27">
        <f t="shared" si="11"/>
        <v>9.9181180190929807E-4</v>
      </c>
      <c r="M27">
        <f t="shared" si="11"/>
        <v>7.3372047114521333E-4</v>
      </c>
      <c r="N27">
        <f t="shared" si="11"/>
        <v>3.1643556011443086E-4</v>
      </c>
      <c r="O27">
        <f t="shared" si="11"/>
        <v>-1.0831931444201665E-4</v>
      </c>
      <c r="P27">
        <f t="shared" si="11"/>
        <v>-1.9201372334390343E-4</v>
      </c>
      <c r="Q27">
        <f t="shared" si="11"/>
        <v>-2.8706238611127602E-4</v>
      </c>
      <c r="R27">
        <f t="shared" si="11"/>
        <v>-3.1246128763135275E-4</v>
      </c>
      <c r="S27">
        <f t="shared" si="11"/>
        <v>-4.166454215806829E-4</v>
      </c>
      <c r="T27">
        <f t="shared" si="11"/>
        <v>-4.7782297839117855E-4</v>
      </c>
      <c r="U27">
        <f t="shared" si="11"/>
        <v>-5.3551803189123847E-4</v>
      </c>
      <c r="V27">
        <f t="shared" si="11"/>
        <v>-5.4260967744578555E-4</v>
      </c>
      <c r="W27">
        <f>W26-W24</f>
        <v>0.99999999999999989</v>
      </c>
    </row>
    <row r="29" spans="1:26" x14ac:dyDescent="0.75">
      <c r="A29" t="s">
        <v>145</v>
      </c>
      <c r="B29">
        <v>1.2E-2</v>
      </c>
      <c r="D29">
        <v>2</v>
      </c>
    </row>
    <row r="30" spans="1:26" x14ac:dyDescent="0.75">
      <c r="A30" t="s">
        <v>172</v>
      </c>
      <c r="B30">
        <v>63337198</v>
      </c>
    </row>
  </sheetData>
  <conditionalFormatting sqref="B27:V27 Z2:Z24">
    <cfRule type="colorScale" priority="1">
      <colorScale>
        <cfvo type="min"/>
        <cfvo type="max"/>
        <color rgb="FF00B050"/>
        <color rgb="FF00B0F0"/>
      </colorScale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06E17-480E-461B-9D6D-D0032BDBC7AA}">
  <dimension ref="A1:Y31"/>
  <sheetViews>
    <sheetView topLeftCell="A7" zoomScale="70" zoomScaleNormal="70" workbookViewId="0">
      <selection activeCell="L28" sqref="L27:M28"/>
    </sheetView>
  </sheetViews>
  <sheetFormatPr defaultRowHeight="14.75" x14ac:dyDescent="0.75"/>
  <cols>
    <col min="1" max="1" width="11.2265625" customWidth="1"/>
    <col min="2" max="22" width="9.31640625" customWidth="1"/>
    <col min="23" max="23" width="30.36328125" bestFit="1" customWidth="1"/>
    <col min="24" max="24" width="34" bestFit="1" customWidth="1"/>
    <col min="25" max="25" width="33.1796875" bestFit="1" customWidth="1"/>
  </cols>
  <sheetData>
    <row r="1" spans="1:25" x14ac:dyDescent="0.75">
      <c r="A1" s="25" t="s">
        <v>34</v>
      </c>
      <c r="B1" s="16" t="s">
        <v>7</v>
      </c>
      <c r="C1" s="16" t="s">
        <v>8</v>
      </c>
      <c r="D1" s="16" t="s">
        <v>9</v>
      </c>
      <c r="E1" s="16" t="s">
        <v>45</v>
      </c>
      <c r="F1" s="16" t="s">
        <v>46</v>
      </c>
      <c r="G1" s="16" t="s">
        <v>47</v>
      </c>
      <c r="H1" s="16" t="s">
        <v>48</v>
      </c>
      <c r="I1" s="16" t="s">
        <v>49</v>
      </c>
      <c r="J1" s="16" t="s">
        <v>50</v>
      </c>
      <c r="K1" s="16" t="s">
        <v>51</v>
      </c>
      <c r="L1" s="16" t="s">
        <v>52</v>
      </c>
      <c r="M1" s="16" t="s">
        <v>53</v>
      </c>
      <c r="N1" s="16" t="s">
        <v>54</v>
      </c>
      <c r="O1" s="16" t="s">
        <v>55</v>
      </c>
      <c r="P1" s="16" t="s">
        <v>56</v>
      </c>
      <c r="Q1" s="16" t="s">
        <v>57</v>
      </c>
      <c r="R1" s="16" t="s">
        <v>58</v>
      </c>
      <c r="S1" s="16" t="s">
        <v>59</v>
      </c>
      <c r="T1" s="16" t="s">
        <v>60</v>
      </c>
      <c r="U1" s="16" t="s">
        <v>61</v>
      </c>
      <c r="V1" s="16" t="s">
        <v>27</v>
      </c>
      <c r="W1" s="16" t="s">
        <v>80</v>
      </c>
      <c r="X1" s="16" t="s">
        <v>70</v>
      </c>
      <c r="Y1" s="16" t="s">
        <v>134</v>
      </c>
    </row>
    <row r="2" spans="1:25" x14ac:dyDescent="0.75">
      <c r="A2" s="30">
        <v>2012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5"/>
      <c r="Y2" s="55"/>
    </row>
    <row r="3" spans="1:25" x14ac:dyDescent="0.75">
      <c r="A3" s="30">
        <v>2013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5"/>
      <c r="Y3" s="55"/>
    </row>
    <row r="4" spans="1:25" x14ac:dyDescent="0.75">
      <c r="A4" s="30">
        <v>2014</v>
      </c>
      <c r="B4" s="53">
        <f>0.0000668132816610598/2</f>
        <v>3.3406640830529902E-5</v>
      </c>
      <c r="C4" s="53">
        <f>0.0000668132816610598/2</f>
        <v>3.3406640830529902E-5</v>
      </c>
      <c r="D4" s="53">
        <f>0.000136018894727255/2</f>
        <v>6.8009447363627499E-5</v>
      </c>
      <c r="E4" s="53">
        <f>0.000136018894727255/2</f>
        <v>6.8009447363627499E-5</v>
      </c>
      <c r="F4" s="53">
        <v>0</v>
      </c>
      <c r="G4" s="53">
        <v>0</v>
      </c>
      <c r="H4" s="53">
        <f>0.000210650252875684/2</f>
        <v>1.0532512643784201E-4</v>
      </c>
      <c r="I4" s="53">
        <f>0.000210650252875684/2</f>
        <v>1.0532512643784201E-4</v>
      </c>
      <c r="J4" s="53">
        <f>0.00275924937084029/2</f>
        <v>1.379624685420145E-3</v>
      </c>
      <c r="K4" s="53">
        <f>0.00275924937084029/2</f>
        <v>1.379624685420145E-3</v>
      </c>
      <c r="L4" s="53">
        <f>0.00240421488139587/4</f>
        <v>6.0105372034896748E-4</v>
      </c>
      <c r="M4" s="53">
        <f>0.00240421488139587/4</f>
        <v>6.0105372034896748E-4</v>
      </c>
      <c r="N4" s="53">
        <f>0.00240421488139587/4</f>
        <v>6.0105372034896748E-4</v>
      </c>
      <c r="O4" s="53">
        <f>0.00240421488139587/4</f>
        <v>6.0105372034896748E-4</v>
      </c>
      <c r="P4" s="53">
        <v>0</v>
      </c>
      <c r="Q4" s="53">
        <v>0</v>
      </c>
      <c r="R4" s="53">
        <v>0</v>
      </c>
      <c r="S4" s="53">
        <v>0</v>
      </c>
      <c r="T4" s="53">
        <v>0</v>
      </c>
      <c r="U4" s="53">
        <v>0</v>
      </c>
      <c r="V4" s="53">
        <v>0</v>
      </c>
      <c r="W4" s="55">
        <f>356670/63954350</f>
        <v>5.5769466815001638E-3</v>
      </c>
      <c r="X4" t="s">
        <v>136</v>
      </c>
      <c r="Y4" s="55" t="s">
        <v>137</v>
      </c>
    </row>
    <row r="5" spans="1:25" x14ac:dyDescent="0.75">
      <c r="A5" s="30">
        <v>2015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5"/>
      <c r="Y5" s="55"/>
    </row>
    <row r="6" spans="1:25" x14ac:dyDescent="0.75">
      <c r="A6" s="30">
        <v>2016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5"/>
      <c r="Y6" s="55"/>
    </row>
    <row r="7" spans="1:25" x14ac:dyDescent="0.75">
      <c r="A7" s="30">
        <v>2017</v>
      </c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5"/>
      <c r="Y7" s="55"/>
    </row>
    <row r="8" spans="1:25" x14ac:dyDescent="0.75">
      <c r="A8" s="30">
        <v>2018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5"/>
      <c r="Y8" s="55"/>
    </row>
    <row r="9" spans="1:25" x14ac:dyDescent="0.75">
      <c r="A9" s="30">
        <v>2019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5"/>
      <c r="Y9" s="55"/>
    </row>
    <row r="10" spans="1:25" x14ac:dyDescent="0.75">
      <c r="A10" s="30">
        <v>2020</v>
      </c>
      <c r="B10" s="54">
        <v>0</v>
      </c>
      <c r="C10" s="54">
        <v>0</v>
      </c>
      <c r="D10" s="54">
        <v>0</v>
      </c>
      <c r="E10" s="54">
        <v>0</v>
      </c>
      <c r="F10" s="54">
        <v>0</v>
      </c>
      <c r="G10" s="54">
        <v>0</v>
      </c>
      <c r="H10" s="54">
        <v>0</v>
      </c>
      <c r="I10" s="54">
        <v>4.8228140071293769E-3</v>
      </c>
      <c r="J10" s="54">
        <v>8.8068777521492971E-3</v>
      </c>
      <c r="K10" s="54">
        <v>1.3420004193751309E-2</v>
      </c>
      <c r="L10" s="54">
        <v>2.0130006290626966E-2</v>
      </c>
      <c r="M10" s="54">
        <v>1.3420004193751309E-2</v>
      </c>
      <c r="N10" s="54">
        <v>7.9681274900398405E-3</v>
      </c>
      <c r="O10" s="54">
        <v>0</v>
      </c>
      <c r="P10" s="54">
        <v>0</v>
      </c>
      <c r="Q10" s="54">
        <v>0</v>
      </c>
      <c r="R10" s="54">
        <v>0</v>
      </c>
      <c r="S10" s="54">
        <v>0</v>
      </c>
      <c r="T10" s="54">
        <v>0</v>
      </c>
      <c r="U10" s="54">
        <v>0</v>
      </c>
      <c r="V10" s="54">
        <v>0</v>
      </c>
      <c r="W10" s="62">
        <v>6.8567833927448113E-2</v>
      </c>
      <c r="X10" s="63" t="s">
        <v>71</v>
      </c>
      <c r="Y10" s="62" t="s">
        <v>135</v>
      </c>
    </row>
    <row r="11" spans="1:25" x14ac:dyDescent="0.75">
      <c r="A11" s="30">
        <v>2021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5"/>
      <c r="Y11" s="55"/>
    </row>
    <row r="12" spans="1:25" x14ac:dyDescent="0.75">
      <c r="A12" s="24"/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2"/>
      <c r="N12" s="12"/>
      <c r="O12" s="12"/>
    </row>
    <row r="13" spans="1:25" x14ac:dyDescent="0.75">
      <c r="A13" s="24"/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2"/>
      <c r="N13" s="12"/>
      <c r="O13" s="12"/>
    </row>
    <row r="14" spans="1:25" x14ac:dyDescent="0.75">
      <c r="A14" s="24"/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2"/>
      <c r="N14" s="12"/>
      <c r="O14" s="12"/>
    </row>
    <row r="15" spans="1:25" x14ac:dyDescent="0.75">
      <c r="A15" s="24"/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2"/>
      <c r="N15" s="12"/>
      <c r="O15" s="12"/>
    </row>
    <row r="16" spans="1:25" x14ac:dyDescent="0.75">
      <c r="A16" s="24"/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2"/>
      <c r="N16" s="12"/>
      <c r="O16" s="12"/>
    </row>
    <row r="17" spans="1:15" x14ac:dyDescent="0.75">
      <c r="A17" s="24"/>
      <c r="B17" s="13"/>
      <c r="C17" s="14"/>
      <c r="D17" s="14"/>
      <c r="E17" s="14"/>
      <c r="G17" s="14"/>
      <c r="H17" s="14"/>
      <c r="I17" s="14"/>
      <c r="J17" s="14"/>
      <c r="K17" s="14"/>
      <c r="L17" s="14"/>
      <c r="M17" s="12"/>
      <c r="N17" s="12"/>
      <c r="O17" s="12"/>
    </row>
    <row r="18" spans="1:15" ht="67.5" x14ac:dyDescent="0.75">
      <c r="A18" s="24"/>
      <c r="B18" s="13" t="s">
        <v>4</v>
      </c>
      <c r="C18" s="14" t="s">
        <v>6</v>
      </c>
      <c r="D18" s="64" t="s">
        <v>78</v>
      </c>
      <c r="E18" t="s">
        <v>79</v>
      </c>
      <c r="F18" t="s">
        <v>82</v>
      </c>
      <c r="G18" s="14" t="s">
        <v>81</v>
      </c>
      <c r="H18" s="14" t="s">
        <v>83</v>
      </c>
      <c r="I18" s="14"/>
      <c r="J18" s="14"/>
      <c r="K18" s="14"/>
      <c r="L18" s="14"/>
      <c r="M18" s="12"/>
      <c r="N18" s="12"/>
      <c r="O18" s="12"/>
    </row>
    <row r="19" spans="1:15" x14ac:dyDescent="0.75">
      <c r="A19" s="24"/>
      <c r="B19" s="58" t="s">
        <v>72</v>
      </c>
      <c r="C19" s="48">
        <v>446</v>
      </c>
      <c r="D19" s="48">
        <v>23</v>
      </c>
      <c r="E19" s="52">
        <v>327</v>
      </c>
      <c r="F19">
        <v>6.8567833927448099E-2</v>
      </c>
      <c r="G19" s="49">
        <f t="shared" ref="G19:G25" si="0">D19/E19</f>
        <v>7.0336391437308868E-2</v>
      </c>
      <c r="H19" s="57">
        <f>F19*G19</f>
        <v>4.8228140071293769E-3</v>
      </c>
      <c r="I19" s="49">
        <v>4.8228140071293769E-3</v>
      </c>
      <c r="J19" s="14"/>
      <c r="K19" s="14"/>
      <c r="L19" s="14"/>
      <c r="M19" s="12"/>
      <c r="N19" s="12"/>
      <c r="O19" s="12"/>
    </row>
    <row r="20" spans="1:15" x14ac:dyDescent="0.75">
      <c r="A20" s="24"/>
      <c r="B20" s="58" t="s">
        <v>73</v>
      </c>
      <c r="C20" s="48">
        <v>757</v>
      </c>
      <c r="D20" s="48">
        <v>42</v>
      </c>
      <c r="E20" s="52">
        <v>327</v>
      </c>
      <c r="F20">
        <v>6.8567833927448099E-2</v>
      </c>
      <c r="G20" s="49">
        <f t="shared" si="0"/>
        <v>0.12844036697247707</v>
      </c>
      <c r="H20" s="57">
        <f t="shared" ref="H20:H25" si="1">F20*G20</f>
        <v>8.8068777521492971E-3</v>
      </c>
      <c r="I20" s="49">
        <v>8.8068777521492971E-3</v>
      </c>
      <c r="J20" s="14"/>
      <c r="K20" s="14"/>
      <c r="L20" t="s">
        <v>34</v>
      </c>
      <c r="M20" t="s">
        <v>142</v>
      </c>
      <c r="N20" t="s">
        <v>141</v>
      </c>
      <c r="O20" s="12"/>
    </row>
    <row r="21" spans="1:15" x14ac:dyDescent="0.75">
      <c r="A21" s="24"/>
      <c r="B21" s="58" t="s">
        <v>74</v>
      </c>
      <c r="C21" s="48">
        <v>1087</v>
      </c>
      <c r="D21" s="48">
        <v>64</v>
      </c>
      <c r="E21" s="52">
        <v>327</v>
      </c>
      <c r="F21">
        <v>6.8567833927448099E-2</v>
      </c>
      <c r="G21" s="49">
        <f t="shared" si="0"/>
        <v>0.19571865443425077</v>
      </c>
      <c r="H21" s="57">
        <f t="shared" si="1"/>
        <v>1.3420004193751309E-2</v>
      </c>
      <c r="I21" s="49">
        <v>1.3420004193751309E-2</v>
      </c>
      <c r="J21" s="14"/>
      <c r="K21" s="14"/>
      <c r="L21" s="157">
        <v>2004</v>
      </c>
      <c r="M21" s="157">
        <v>2.15</v>
      </c>
      <c r="N21" s="157" t="s">
        <v>139</v>
      </c>
      <c r="O21" s="12"/>
    </row>
    <row r="22" spans="1:15" x14ac:dyDescent="0.75">
      <c r="A22" s="24"/>
      <c r="B22" s="58" t="s">
        <v>75</v>
      </c>
      <c r="C22" s="48">
        <v>1108</v>
      </c>
      <c r="D22" s="48">
        <v>96</v>
      </c>
      <c r="E22" s="52">
        <v>327</v>
      </c>
      <c r="F22">
        <v>6.8567833927448099E-2</v>
      </c>
      <c r="G22" s="49">
        <f t="shared" si="0"/>
        <v>0.29357798165137616</v>
      </c>
      <c r="H22" s="57">
        <f t="shared" si="1"/>
        <v>2.0130006290626966E-2</v>
      </c>
      <c r="I22" s="49">
        <v>2.0130006290626966E-2</v>
      </c>
      <c r="J22" s="14"/>
      <c r="K22" s="14"/>
      <c r="L22" s="157">
        <v>2005</v>
      </c>
      <c r="M22" s="157">
        <v>2.2000000000000002</v>
      </c>
      <c r="N22" s="157" t="s">
        <v>140</v>
      </c>
      <c r="O22" s="12"/>
    </row>
    <row r="23" spans="1:15" x14ac:dyDescent="0.75">
      <c r="A23" s="27"/>
      <c r="B23" s="58" t="s">
        <v>76</v>
      </c>
      <c r="C23" s="48">
        <v>868</v>
      </c>
      <c r="D23" s="48">
        <v>64</v>
      </c>
      <c r="E23" s="52">
        <v>327</v>
      </c>
      <c r="F23">
        <v>6.8567833927448099E-2</v>
      </c>
      <c r="G23" s="49">
        <f t="shared" si="0"/>
        <v>0.19571865443425077</v>
      </c>
      <c r="H23" s="57">
        <f t="shared" si="1"/>
        <v>1.3420004193751309E-2</v>
      </c>
      <c r="I23" s="49">
        <v>1.3420004193751309E-2</v>
      </c>
      <c r="J23" s="28"/>
      <c r="K23" s="28"/>
      <c r="L23" s="157">
        <v>2006</v>
      </c>
      <c r="M23" s="157">
        <v>2.2000000000000002</v>
      </c>
      <c r="N23" s="157" t="s">
        <v>140</v>
      </c>
      <c r="O23" s="12"/>
    </row>
    <row r="24" spans="1:15" x14ac:dyDescent="0.75">
      <c r="A24" s="27"/>
      <c r="B24" s="58" t="s">
        <v>77</v>
      </c>
      <c r="C24" s="48">
        <v>503</v>
      </c>
      <c r="D24" s="48">
        <v>38</v>
      </c>
      <c r="E24" s="52">
        <v>327</v>
      </c>
      <c r="F24">
        <v>6.8567833927448099E-2</v>
      </c>
      <c r="G24" s="49">
        <f t="shared" si="0"/>
        <v>0.11620795107033639</v>
      </c>
      <c r="H24" s="57">
        <f t="shared" si="1"/>
        <v>7.9681274900398405E-3</v>
      </c>
      <c r="I24" s="49">
        <v>7.9681274900398405E-3</v>
      </c>
      <c r="J24" s="28"/>
      <c r="K24" s="28"/>
      <c r="L24" s="157">
        <v>2007</v>
      </c>
      <c r="M24" s="157">
        <v>2.2000000000000002</v>
      </c>
      <c r="N24" s="157" t="s">
        <v>140</v>
      </c>
      <c r="O24" s="12"/>
    </row>
    <row r="25" spans="1:15" x14ac:dyDescent="0.75">
      <c r="A25" s="27"/>
      <c r="B25" s="46" t="s">
        <v>6</v>
      </c>
      <c r="C25" s="48">
        <f>SUM(C19:C24)</f>
        <v>4769</v>
      </c>
      <c r="D25" s="48">
        <v>327</v>
      </c>
      <c r="E25" s="52">
        <v>327</v>
      </c>
      <c r="F25">
        <v>6.8567833927448099E-2</v>
      </c>
      <c r="G25" s="49">
        <f t="shared" si="0"/>
        <v>1</v>
      </c>
      <c r="H25" s="53">
        <f t="shared" si="1"/>
        <v>6.8567833927448099E-2</v>
      </c>
      <c r="I25" s="29"/>
      <c r="J25" s="29"/>
      <c r="K25" s="29"/>
      <c r="L25" s="157">
        <v>2008</v>
      </c>
      <c r="M25" s="157">
        <v>2.2000000000000002</v>
      </c>
      <c r="N25" s="157" t="s">
        <v>140</v>
      </c>
      <c r="O25" s="12"/>
    </row>
    <row r="26" spans="1:15" x14ac:dyDescent="0.75">
      <c r="A26" s="12"/>
      <c r="B26" s="47"/>
      <c r="C26" s="47"/>
      <c r="D26" s="51">
        <f>SUM(D19:D24)</f>
        <v>327</v>
      </c>
      <c r="E26">
        <f>E25/C25</f>
        <v>6.8567833927448099E-2</v>
      </c>
      <c r="G26" s="50">
        <f>SUM(G19:G24)</f>
        <v>1</v>
      </c>
      <c r="H26" s="56">
        <f>SUM(H19:H24)</f>
        <v>6.8567833927448085E-2</v>
      </c>
      <c r="I26" s="12"/>
      <c r="J26" s="12"/>
      <c r="K26" s="12"/>
      <c r="L26">
        <v>2012</v>
      </c>
      <c r="M26">
        <v>1.2</v>
      </c>
      <c r="N26" t="s">
        <v>143</v>
      </c>
      <c r="O26" s="12"/>
    </row>
    <row r="27" spans="1:15" x14ac:dyDescent="0.75">
      <c r="A27" s="12"/>
      <c r="B27" s="47"/>
      <c r="C27" s="47"/>
      <c r="D27" s="47"/>
      <c r="E27" s="47"/>
      <c r="F27" s="47"/>
      <c r="G27" s="12"/>
      <c r="H27" s="12"/>
      <c r="I27" s="12"/>
      <c r="J27" s="12"/>
      <c r="K27" s="12"/>
      <c r="L27">
        <v>2014</v>
      </c>
      <c r="M27">
        <v>0.97</v>
      </c>
      <c r="N27" t="s">
        <v>139</v>
      </c>
      <c r="O27" s="12"/>
    </row>
    <row r="28" spans="1:15" x14ac:dyDescent="0.7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>
        <v>2022</v>
      </c>
      <c r="M28">
        <v>1</v>
      </c>
      <c r="N28" t="s">
        <v>138</v>
      </c>
      <c r="O28" s="12"/>
    </row>
    <row r="29" spans="1:15" x14ac:dyDescent="0.7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O29" s="12"/>
    </row>
    <row r="30" spans="1:15" x14ac:dyDescent="0.7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</row>
    <row r="31" spans="1:15" x14ac:dyDescent="0.7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F577E-F439-4B01-8F10-2CC18F449830}">
  <dimension ref="A1:Z34"/>
  <sheetViews>
    <sheetView zoomScale="70" zoomScaleNormal="70" workbookViewId="0">
      <pane xSplit="1" topLeftCell="B1" activePane="topRight" state="frozen"/>
      <selection pane="topRight" activeCell="B2" sqref="B2:V28"/>
    </sheetView>
  </sheetViews>
  <sheetFormatPr defaultRowHeight="14.75" x14ac:dyDescent="0.75"/>
  <cols>
    <col min="1" max="1" width="22.90625" customWidth="1"/>
    <col min="2" max="22" width="11.58984375" customWidth="1"/>
    <col min="23" max="23" width="10.2265625" customWidth="1"/>
    <col min="24" max="25" width="14.40625" customWidth="1"/>
  </cols>
  <sheetData>
    <row r="1" spans="1:26" s="60" customFormat="1" ht="25.75" customHeight="1" x14ac:dyDescent="0.75">
      <c r="A1" s="61" t="s">
        <v>128</v>
      </c>
      <c r="B1" s="60">
        <v>1</v>
      </c>
      <c r="C1" s="60">
        <v>2</v>
      </c>
      <c r="D1" s="60">
        <v>3</v>
      </c>
      <c r="E1" s="60">
        <v>4</v>
      </c>
      <c r="F1" s="60">
        <v>5</v>
      </c>
      <c r="G1" s="60">
        <v>6</v>
      </c>
      <c r="H1" s="60">
        <v>7</v>
      </c>
      <c r="I1" s="60">
        <v>8</v>
      </c>
      <c r="J1" s="60">
        <v>9</v>
      </c>
      <c r="K1" s="60">
        <v>10</v>
      </c>
      <c r="L1" s="60">
        <v>11</v>
      </c>
      <c r="M1" s="60">
        <v>12</v>
      </c>
      <c r="N1" s="60">
        <v>13</v>
      </c>
      <c r="O1" s="60">
        <v>14</v>
      </c>
      <c r="P1" s="60">
        <v>15</v>
      </c>
      <c r="Q1" s="60">
        <v>16</v>
      </c>
      <c r="R1" s="60">
        <v>17</v>
      </c>
      <c r="S1" s="60">
        <v>18</v>
      </c>
      <c r="T1" s="60">
        <v>19</v>
      </c>
      <c r="U1" s="60">
        <v>20</v>
      </c>
      <c r="V1" s="60">
        <v>21</v>
      </c>
      <c r="W1" s="59" t="s">
        <v>129</v>
      </c>
      <c r="X1" s="59" t="s">
        <v>131</v>
      </c>
      <c r="Y1" s="59" t="s">
        <v>133</v>
      </c>
      <c r="Z1" s="60" t="s">
        <v>130</v>
      </c>
    </row>
    <row r="2" spans="1:26" x14ac:dyDescent="0.75">
      <c r="A2" t="s">
        <v>105</v>
      </c>
      <c r="B2" s="76">
        <f t="shared" ref="B2:H2" si="0">B30</f>
        <v>6.0244692226517502E-2</v>
      </c>
      <c r="C2" s="76">
        <f t="shared" si="0"/>
        <v>6.2894588421799152E-2</v>
      </c>
      <c r="D2" s="76">
        <f t="shared" si="0"/>
        <v>6.568528655151433E-2</v>
      </c>
      <c r="E2" s="76">
        <f t="shared" si="0"/>
        <v>7.652315152937457E-2</v>
      </c>
      <c r="F2" s="76">
        <f t="shared" si="0"/>
        <v>7.3811885394740706E-2</v>
      </c>
      <c r="G2" s="76">
        <f t="shared" si="0"/>
        <v>7.4493680632982853E-2</v>
      </c>
      <c r="H2" s="76">
        <f t="shared" si="0"/>
        <v>8.1593173730230381E-2</v>
      </c>
      <c r="I2">
        <v>8.0931496223937638E-2</v>
      </c>
      <c r="J2">
        <v>8.2697326383240718E-2</v>
      </c>
      <c r="K2">
        <v>7.8308011727874036E-2</v>
      </c>
      <c r="L2">
        <v>6.7697932573179562E-2</v>
      </c>
      <c r="M2">
        <v>5.5155590524770155E-2</v>
      </c>
      <c r="N2">
        <v>4.1628340081662579E-2</v>
      </c>
      <c r="O2">
        <v>2.7976977845358034E-2</v>
      </c>
      <c r="P2">
        <v>2.2617531103634771E-2</v>
      </c>
      <c r="Q2">
        <v>1.6350337726748168E-2</v>
      </c>
      <c r="R2">
        <v>9.9484254971496742E-3</v>
      </c>
      <c r="S2">
        <v>4.3780484866622459E-3</v>
      </c>
      <c r="T2">
        <v>1.5526313286773391E-3</v>
      </c>
      <c r="U2">
        <v>5.1827441664515999E-4</v>
      </c>
      <c r="V2">
        <v>2.7411278223309467E-4</v>
      </c>
      <c r="W2" s="74">
        <f>SUM(B2:V2)</f>
        <v>0.98528149518893271</v>
      </c>
      <c r="X2">
        <f>((63337198-$B$33*63337198))</f>
        <v>62577151.623999998</v>
      </c>
      <c r="Y2">
        <f>1-SUM(Y3:Y27)</f>
        <v>0.98800012000000004</v>
      </c>
      <c r="Z2">
        <f>Y2-W2</f>
        <v>2.7186248110673272E-3</v>
      </c>
    </row>
    <row r="3" spans="1:26" x14ac:dyDescent="0.75">
      <c r="A3" t="s">
        <v>106</v>
      </c>
      <c r="B3" s="76">
        <v>0</v>
      </c>
      <c r="C3" s="76">
        <v>0</v>
      </c>
      <c r="D3" s="76">
        <v>0</v>
      </c>
      <c r="E3" s="76">
        <v>0</v>
      </c>
      <c r="F3" s="76">
        <v>0</v>
      </c>
      <c r="G3" s="76">
        <v>0</v>
      </c>
      <c r="H3" s="76">
        <v>0</v>
      </c>
      <c r="I3" s="75">
        <v>3.7803125633419457E-4</v>
      </c>
      <c r="J3" s="75">
        <v>3.8409012702249161E-4</v>
      </c>
      <c r="K3" s="75">
        <v>3.7344318778677685E-4</v>
      </c>
      <c r="L3" s="75">
        <v>3.3703815910821983E-4</v>
      </c>
      <c r="M3" s="75">
        <v>2.9865127772995496E-4</v>
      </c>
      <c r="N3" s="75">
        <v>2.5223692651321947E-4</v>
      </c>
      <c r="O3" s="75">
        <v>2.23447850219438E-4</v>
      </c>
      <c r="P3" s="75">
        <v>2.0505865542749281E-4</v>
      </c>
      <c r="Q3" s="75">
        <v>1.7903904505187551E-4</v>
      </c>
      <c r="R3" s="75">
        <v>1.5707296968918433E-4</v>
      </c>
      <c r="S3" s="75">
        <v>1.3909560791163742E-4</v>
      </c>
      <c r="T3" s="75">
        <v>1.294011097683491E-4</v>
      </c>
      <c r="U3" s="75">
        <v>1.3767668920970893E-4</v>
      </c>
      <c r="V3" s="75">
        <v>1.3683892813616956E-4</v>
      </c>
      <c r="W3" s="74">
        <f t="shared" ref="W3:W27" si="1">SUM(B3:V3)</f>
        <v>3.3311217899087133E-3</v>
      </c>
      <c r="X3">
        <f>0.2825*$B$33*63337198</f>
        <v>214713.10121999998</v>
      </c>
      <c r="Y3">
        <f>X3/63337198</f>
        <v>3.3899999999999998E-3</v>
      </c>
      <c r="Z3">
        <f t="shared" ref="Z3:Z25" si="2">Y3-W3</f>
        <v>5.8878210091286437E-5</v>
      </c>
    </row>
    <row r="4" spans="1:26" x14ac:dyDescent="0.75">
      <c r="A4" t="s">
        <v>107</v>
      </c>
      <c r="B4" s="76">
        <v>0</v>
      </c>
      <c r="C4" s="76">
        <v>0</v>
      </c>
      <c r="D4" s="76">
        <v>0</v>
      </c>
      <c r="E4" s="76">
        <v>0</v>
      </c>
      <c r="F4" s="76">
        <v>0</v>
      </c>
      <c r="G4" s="76">
        <v>0</v>
      </c>
      <c r="H4" s="76">
        <v>0</v>
      </c>
      <c r="I4" s="75">
        <v>3.7803125633419457E-4</v>
      </c>
      <c r="J4" s="75">
        <v>3.8409012702249161E-4</v>
      </c>
      <c r="K4" s="75">
        <v>3.7344318778677685E-4</v>
      </c>
      <c r="L4" s="75">
        <v>3.3703815910821983E-4</v>
      </c>
      <c r="M4" s="75">
        <v>2.9865127772995496E-4</v>
      </c>
      <c r="N4" s="75">
        <v>2.5223692651321947E-4</v>
      </c>
      <c r="O4" s="75">
        <v>2.23447850219438E-4</v>
      </c>
      <c r="P4" s="75">
        <v>2.0505865542749281E-4</v>
      </c>
      <c r="Q4" s="75">
        <v>1.7903904505187551E-4</v>
      </c>
      <c r="R4" s="75">
        <v>1.5707296968918433E-4</v>
      </c>
      <c r="S4" s="75">
        <v>1.3909560791163742E-4</v>
      </c>
      <c r="T4" s="75">
        <v>1.294011097683491E-4</v>
      </c>
      <c r="U4" s="75">
        <v>1.3767668920970893E-4</v>
      </c>
      <c r="V4" s="75">
        <v>1.3683892813616956E-4</v>
      </c>
      <c r="W4" s="74">
        <f t="shared" si="1"/>
        <v>3.3311217899087133E-3</v>
      </c>
      <c r="X4">
        <f>0.2825*$B$33*63337198</f>
        <v>214713.10121999998</v>
      </c>
      <c r="Y4">
        <f t="shared" ref="Y4:Y27" si="3">X4/63337198</f>
        <v>3.3899999999999998E-3</v>
      </c>
      <c r="Z4">
        <f t="shared" si="2"/>
        <v>5.8878210091286437E-5</v>
      </c>
    </row>
    <row r="5" spans="1:26" x14ac:dyDescent="0.75">
      <c r="A5" t="s">
        <v>108</v>
      </c>
      <c r="B5" s="76">
        <v>0</v>
      </c>
      <c r="C5" s="76">
        <v>0</v>
      </c>
      <c r="D5" s="76">
        <v>0</v>
      </c>
      <c r="E5" s="76">
        <v>0</v>
      </c>
      <c r="F5" s="76">
        <v>0</v>
      </c>
      <c r="G5" s="76">
        <v>0</v>
      </c>
      <c r="H5" s="76">
        <v>0</v>
      </c>
      <c r="I5" s="75">
        <v>2.4622212801944003E-4</v>
      </c>
      <c r="J5" s="75">
        <v>2.5016843671553434E-4</v>
      </c>
      <c r="K5" s="75">
        <v>2.4323379310713959E-4</v>
      </c>
      <c r="L5" s="75">
        <v>2.1952219920676975E-4</v>
      </c>
      <c r="M5" s="75">
        <v>1.9451977027366976E-4</v>
      </c>
      <c r="N5" s="75">
        <v>1.6428883001215E-4</v>
      </c>
      <c r="O5" s="75">
        <v>1.455377148331915E-4</v>
      </c>
      <c r="P5" s="75">
        <v>1.3356032778286258E-4</v>
      </c>
      <c r="Q5" s="75">
        <v>1.16613041732903E-4</v>
      </c>
      <c r="R5" s="75">
        <v>1.0230593424003511E-4</v>
      </c>
      <c r="S5" s="75">
        <v>9.0596785330057642E-5</v>
      </c>
      <c r="T5" s="75">
        <v>8.4282492734075171E-5</v>
      </c>
      <c r="U5" s="75">
        <v>8.9672604653403333E-5</v>
      </c>
      <c r="V5" s="75">
        <v>8.9126947883381229E-5</v>
      </c>
      <c r="W5" s="74">
        <f t="shared" si="1"/>
        <v>2.1696510065246128E-3</v>
      </c>
      <c r="X5">
        <f>0.184*$B$33*63337198</f>
        <v>139848.533184</v>
      </c>
      <c r="Y5">
        <f t="shared" si="3"/>
        <v>2.2079999999999999E-3</v>
      </c>
      <c r="Z5">
        <f t="shared" si="2"/>
        <v>3.8348993475387141E-5</v>
      </c>
    </row>
    <row r="6" spans="1:26" x14ac:dyDescent="0.75">
      <c r="A6" t="s">
        <v>109</v>
      </c>
      <c r="B6" s="76">
        <v>0</v>
      </c>
      <c r="C6" s="76">
        <v>0</v>
      </c>
      <c r="D6" s="76">
        <v>0</v>
      </c>
      <c r="E6" s="76">
        <v>0</v>
      </c>
      <c r="F6" s="76">
        <v>0</v>
      </c>
      <c r="G6" s="76">
        <v>0</v>
      </c>
      <c r="H6" s="76">
        <v>0</v>
      </c>
      <c r="I6" s="75">
        <v>1.6593230366527479E-4</v>
      </c>
      <c r="J6" s="75">
        <v>1.6859177256916446E-4</v>
      </c>
      <c r="K6" s="75">
        <v>1.6391842578959408E-4</v>
      </c>
      <c r="L6" s="75">
        <v>1.4793887337847527E-4</v>
      </c>
      <c r="M6" s="75">
        <v>1.3108941040182093E-4</v>
      </c>
      <c r="N6" s="75">
        <v>1.1071638544297066E-4</v>
      </c>
      <c r="O6" s="75">
        <v>9.8079764344107315E-5</v>
      </c>
      <c r="P6" s="75">
        <v>9.0008046984103033E-5</v>
      </c>
      <c r="Q6" s="75">
        <v>7.8587049863478104E-5</v>
      </c>
      <c r="R6" s="75">
        <v>6.8945303509588879E-5</v>
      </c>
      <c r="S6" s="75">
        <v>6.1054355331125799E-5</v>
      </c>
      <c r="T6" s="75">
        <v>5.6799071190355005E-5</v>
      </c>
      <c r="U6" s="75">
        <v>6.0431537918597901E-5</v>
      </c>
      <c r="V6" s="75">
        <v>6.0063812704017789E-5</v>
      </c>
      <c r="W6" s="74">
        <f t="shared" si="1"/>
        <v>1.4621561130926737E-3</v>
      </c>
      <c r="X6">
        <f>0.124*$B$33*63337198</f>
        <v>94245.750623999993</v>
      </c>
      <c r="Y6">
        <f t="shared" si="3"/>
        <v>1.488E-3</v>
      </c>
      <c r="Z6">
        <f t="shared" si="2"/>
        <v>2.584388690732623E-5</v>
      </c>
    </row>
    <row r="7" spans="1:26" x14ac:dyDescent="0.75">
      <c r="A7" t="s">
        <v>110</v>
      </c>
      <c r="B7" s="76">
        <v>0</v>
      </c>
      <c r="C7" s="76">
        <v>0</v>
      </c>
      <c r="D7" s="76">
        <v>0</v>
      </c>
      <c r="E7" s="76">
        <v>0</v>
      </c>
      <c r="F7" s="76">
        <v>0</v>
      </c>
      <c r="G7" s="76">
        <v>0</v>
      </c>
      <c r="H7" s="76">
        <v>0</v>
      </c>
      <c r="I7" s="76">
        <v>0</v>
      </c>
      <c r="J7" s="76">
        <v>0</v>
      </c>
      <c r="K7" s="76">
        <v>0</v>
      </c>
      <c r="L7" s="76">
        <v>0</v>
      </c>
      <c r="M7" s="76">
        <v>0</v>
      </c>
      <c r="N7" s="73">
        <v>3.860760538529008E-5</v>
      </c>
      <c r="O7" s="73">
        <v>6.4533064780935485E-5</v>
      </c>
      <c r="P7" s="73">
        <v>5.9419565089398392E-5</v>
      </c>
      <c r="Q7" s="73">
        <v>5.6223599705197421E-5</v>
      </c>
      <c r="R7" s="73">
        <v>3.1470280767575817E-5</v>
      </c>
      <c r="S7" s="73">
        <v>2.9577442389809157E-5</v>
      </c>
      <c r="T7" s="73">
        <v>3.1145811245829466E-5</v>
      </c>
      <c r="U7" s="73">
        <v>3.1409273900872513E-5</v>
      </c>
      <c r="V7" s="73">
        <v>3.1996071176159438E-5</v>
      </c>
      <c r="W7" s="74">
        <f t="shared" si="1"/>
        <v>3.7438271444106776E-4</v>
      </c>
      <c r="X7">
        <f>0.03175*$B$33*63337198</f>
        <v>24131.472438000001</v>
      </c>
      <c r="Y7">
        <f t="shared" si="3"/>
        <v>3.8099999999999999E-4</v>
      </c>
      <c r="Z7">
        <f t="shared" si="2"/>
        <v>6.6172855589322348E-6</v>
      </c>
    </row>
    <row r="8" spans="1:26" x14ac:dyDescent="0.75">
      <c r="A8" t="s">
        <v>111</v>
      </c>
      <c r="B8" s="76">
        <v>0</v>
      </c>
      <c r="C8" s="76">
        <v>0</v>
      </c>
      <c r="D8" s="76">
        <v>0</v>
      </c>
      <c r="E8" s="76">
        <v>0</v>
      </c>
      <c r="F8" s="76">
        <v>0</v>
      </c>
      <c r="G8" s="76">
        <v>0</v>
      </c>
      <c r="H8" s="76">
        <v>0</v>
      </c>
      <c r="I8" s="76">
        <v>0</v>
      </c>
      <c r="J8" s="76">
        <v>0</v>
      </c>
      <c r="K8" s="76">
        <v>0</v>
      </c>
      <c r="L8" s="76">
        <v>0</v>
      </c>
      <c r="M8" s="76">
        <v>0</v>
      </c>
      <c r="N8" s="73">
        <v>3.860760538529008E-5</v>
      </c>
      <c r="O8" s="73">
        <v>6.4533064780935485E-5</v>
      </c>
      <c r="P8" s="73">
        <v>5.9419565089398392E-5</v>
      </c>
      <c r="Q8" s="73">
        <v>5.6223599705197421E-5</v>
      </c>
      <c r="R8" s="73">
        <v>3.1470280767575817E-5</v>
      </c>
      <c r="S8" s="73">
        <v>2.9577442389809157E-5</v>
      </c>
      <c r="T8" s="73">
        <v>3.1145811245829466E-5</v>
      </c>
      <c r="U8" s="73">
        <v>3.1409273900872513E-5</v>
      </c>
      <c r="V8" s="73">
        <v>3.1996071176159438E-5</v>
      </c>
      <c r="W8" s="74">
        <f t="shared" si="1"/>
        <v>3.7438271444106776E-4</v>
      </c>
      <c r="X8">
        <f>0.03175*$B$33*63337198</f>
        <v>24131.472438000001</v>
      </c>
      <c r="Y8">
        <f t="shared" si="3"/>
        <v>3.8099999999999999E-4</v>
      </c>
      <c r="Z8">
        <f t="shared" si="2"/>
        <v>6.6172855589322348E-6</v>
      </c>
    </row>
    <row r="9" spans="1:26" x14ac:dyDescent="0.75">
      <c r="A9" t="s">
        <v>112</v>
      </c>
      <c r="B9" s="76">
        <v>0</v>
      </c>
      <c r="C9" s="76">
        <v>0</v>
      </c>
      <c r="D9" s="76">
        <v>0</v>
      </c>
      <c r="E9" s="76">
        <v>0</v>
      </c>
      <c r="F9" s="76">
        <v>0</v>
      </c>
      <c r="G9" s="76">
        <v>0</v>
      </c>
      <c r="H9" s="76">
        <v>0</v>
      </c>
      <c r="I9" s="76">
        <v>0</v>
      </c>
      <c r="J9" s="76">
        <v>0</v>
      </c>
      <c r="K9" s="76">
        <v>0</v>
      </c>
      <c r="L9" s="76">
        <v>0</v>
      </c>
      <c r="M9" s="76">
        <v>0</v>
      </c>
      <c r="N9" s="73">
        <v>3.860760538529008E-5</v>
      </c>
      <c r="O9" s="73">
        <v>6.4533064780935485E-5</v>
      </c>
      <c r="P9" s="73">
        <v>5.9419565089398392E-5</v>
      </c>
      <c r="Q9" s="73">
        <v>5.6223599705197421E-5</v>
      </c>
      <c r="R9" s="73">
        <v>3.1470280767575817E-5</v>
      </c>
      <c r="S9" s="73">
        <v>2.9577442389809157E-5</v>
      </c>
      <c r="T9" s="73">
        <v>3.1145811245829466E-5</v>
      </c>
      <c r="U9" s="73">
        <v>3.1409273900872513E-5</v>
      </c>
      <c r="V9" s="73">
        <v>3.1996071176159438E-5</v>
      </c>
      <c r="W9" s="74">
        <f t="shared" si="1"/>
        <v>3.7438271444106776E-4</v>
      </c>
      <c r="X9">
        <f>0.03175*$B$33*63337198</f>
        <v>24131.472438000001</v>
      </c>
      <c r="Y9">
        <f t="shared" si="3"/>
        <v>3.8099999999999999E-4</v>
      </c>
      <c r="Z9">
        <f t="shared" si="2"/>
        <v>6.6172855589322348E-6</v>
      </c>
    </row>
    <row r="10" spans="1:26" x14ac:dyDescent="0.75">
      <c r="A10" t="s">
        <v>113</v>
      </c>
      <c r="B10" s="76">
        <v>0</v>
      </c>
      <c r="C10" s="76">
        <v>0</v>
      </c>
      <c r="D10" s="76">
        <v>0</v>
      </c>
      <c r="E10" s="76">
        <v>0</v>
      </c>
      <c r="F10" s="76">
        <v>0</v>
      </c>
      <c r="G10" s="76">
        <v>0</v>
      </c>
      <c r="H10" s="76">
        <v>0</v>
      </c>
      <c r="I10" s="76">
        <v>0</v>
      </c>
      <c r="J10" s="76">
        <v>0</v>
      </c>
      <c r="K10" s="76">
        <v>0</v>
      </c>
      <c r="L10" s="76">
        <v>0</v>
      </c>
      <c r="M10" s="76">
        <v>0</v>
      </c>
      <c r="N10" s="73">
        <v>3.8595445509578175E-5</v>
      </c>
      <c r="O10" s="73">
        <v>6.4512739406201328E-5</v>
      </c>
      <c r="P10" s="73">
        <v>5.940085026574819E-5</v>
      </c>
      <c r="Q10" s="73">
        <v>5.6205891484817832E-5</v>
      </c>
      <c r="R10" s="73">
        <v>3.1460368868121459E-5</v>
      </c>
      <c r="S10" s="73">
        <v>2.9568126659922604E-5</v>
      </c>
      <c r="T10" s="73">
        <v>3.113600154150007E-5</v>
      </c>
      <c r="U10" s="73">
        <v>3.1399381216179326E-5</v>
      </c>
      <c r="V10" s="73">
        <v>3.1985993673426785E-5</v>
      </c>
      <c r="W10" s="74">
        <f t="shared" si="1"/>
        <v>3.7426479862549578E-4</v>
      </c>
      <c r="X10">
        <f>0.03174*$B$33*63337198</f>
        <v>24123.871974239999</v>
      </c>
      <c r="Y10">
        <f t="shared" si="3"/>
        <v>3.8088E-4</v>
      </c>
      <c r="Z10">
        <f t="shared" si="2"/>
        <v>6.61520137450422E-6</v>
      </c>
    </row>
    <row r="11" spans="1:26" x14ac:dyDescent="0.75">
      <c r="A11" t="s">
        <v>114</v>
      </c>
      <c r="B11">
        <f>B$30*Y11</f>
        <v>0</v>
      </c>
      <c r="C11">
        <f>C$30*Y11</f>
        <v>0</v>
      </c>
      <c r="D11">
        <f>D$30*Y11</f>
        <v>0</v>
      </c>
      <c r="E11">
        <f t="shared" ref="E11:N14" si="4">E$30*$Y11</f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>
        <f t="shared" si="4"/>
        <v>0</v>
      </c>
      <c r="L11">
        <f t="shared" si="4"/>
        <v>0</v>
      </c>
      <c r="M11">
        <f t="shared" si="4"/>
        <v>0</v>
      </c>
      <c r="N11">
        <f t="shared" si="4"/>
        <v>0</v>
      </c>
      <c r="O11">
        <f t="shared" ref="O11:V14" si="5">O$30*$Y11</f>
        <v>0</v>
      </c>
      <c r="P11">
        <f t="shared" si="5"/>
        <v>0</v>
      </c>
      <c r="Q11">
        <f t="shared" si="5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 t="shared" si="5"/>
        <v>0</v>
      </c>
      <c r="V11">
        <f t="shared" si="5"/>
        <v>0</v>
      </c>
      <c r="W11" s="74">
        <f t="shared" si="1"/>
        <v>0</v>
      </c>
      <c r="X11">
        <v>0</v>
      </c>
      <c r="Y11">
        <f t="shared" si="3"/>
        <v>0</v>
      </c>
      <c r="Z11">
        <f t="shared" si="2"/>
        <v>0</v>
      </c>
    </row>
    <row r="12" spans="1:26" x14ac:dyDescent="0.75">
      <c r="A12" t="s">
        <v>115</v>
      </c>
      <c r="B12">
        <f>B$30*Y12</f>
        <v>0</v>
      </c>
      <c r="C12">
        <f>C$30*Y12</f>
        <v>0</v>
      </c>
      <c r="D12">
        <f>D$30*Y12</f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>
        <f t="shared" si="4"/>
        <v>0</v>
      </c>
      <c r="L12">
        <f t="shared" si="4"/>
        <v>0</v>
      </c>
      <c r="M12">
        <f t="shared" si="4"/>
        <v>0</v>
      </c>
      <c r="N12">
        <f t="shared" si="4"/>
        <v>0</v>
      </c>
      <c r="O12">
        <f t="shared" si="5"/>
        <v>0</v>
      </c>
      <c r="P12">
        <f t="shared" si="5"/>
        <v>0</v>
      </c>
      <c r="Q12">
        <f t="shared" si="5"/>
        <v>0</v>
      </c>
      <c r="R12">
        <f t="shared" si="5"/>
        <v>0</v>
      </c>
      <c r="S12">
        <f t="shared" si="5"/>
        <v>0</v>
      </c>
      <c r="T12">
        <f t="shared" si="5"/>
        <v>0</v>
      </c>
      <c r="U12">
        <f t="shared" si="5"/>
        <v>0</v>
      </c>
      <c r="V12">
        <f t="shared" si="5"/>
        <v>0</v>
      </c>
      <c r="W12" s="74">
        <f t="shared" si="1"/>
        <v>0</v>
      </c>
      <c r="X12">
        <v>0</v>
      </c>
      <c r="Y12">
        <f t="shared" si="3"/>
        <v>0</v>
      </c>
      <c r="Z12">
        <f t="shared" si="2"/>
        <v>0</v>
      </c>
    </row>
    <row r="13" spans="1:26" x14ac:dyDescent="0.75">
      <c r="A13" t="s">
        <v>116</v>
      </c>
      <c r="B13">
        <f>B$30*Y13</f>
        <v>0</v>
      </c>
      <c r="C13">
        <f>C$30*Y13</f>
        <v>0</v>
      </c>
      <c r="D13">
        <f>D$30*Y13</f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>
        <f t="shared" si="4"/>
        <v>0</v>
      </c>
      <c r="L13">
        <f t="shared" si="4"/>
        <v>0</v>
      </c>
      <c r="M13">
        <f t="shared" si="4"/>
        <v>0</v>
      </c>
      <c r="N13">
        <f t="shared" si="4"/>
        <v>0</v>
      </c>
      <c r="O13">
        <f t="shared" si="5"/>
        <v>0</v>
      </c>
      <c r="P13">
        <f t="shared" si="5"/>
        <v>0</v>
      </c>
      <c r="Q13">
        <f t="shared" si="5"/>
        <v>0</v>
      </c>
      <c r="R13">
        <f t="shared" si="5"/>
        <v>0</v>
      </c>
      <c r="S13">
        <f t="shared" si="5"/>
        <v>0</v>
      </c>
      <c r="T13">
        <f t="shared" si="5"/>
        <v>0</v>
      </c>
      <c r="U13">
        <f t="shared" si="5"/>
        <v>0</v>
      </c>
      <c r="V13">
        <f t="shared" si="5"/>
        <v>0</v>
      </c>
      <c r="W13" s="74">
        <f t="shared" si="1"/>
        <v>0</v>
      </c>
      <c r="X13">
        <v>0</v>
      </c>
      <c r="Y13">
        <f t="shared" si="3"/>
        <v>0</v>
      </c>
      <c r="Z13">
        <f t="shared" si="2"/>
        <v>0</v>
      </c>
    </row>
    <row r="14" spans="1:26" x14ac:dyDescent="0.75">
      <c r="A14" t="s">
        <v>117</v>
      </c>
      <c r="B14">
        <f>B$30*Y14</f>
        <v>0</v>
      </c>
      <c r="C14">
        <f>C$30*Y14</f>
        <v>0</v>
      </c>
      <c r="D14">
        <f>D$30*Y14</f>
        <v>0</v>
      </c>
      <c r="E14">
        <f t="shared" si="4"/>
        <v>0</v>
      </c>
      <c r="F14">
        <f t="shared" si="4"/>
        <v>0</v>
      </c>
      <c r="G14">
        <f t="shared" si="4"/>
        <v>0</v>
      </c>
      <c r="H14">
        <f t="shared" si="4"/>
        <v>0</v>
      </c>
      <c r="I14">
        <f t="shared" si="4"/>
        <v>0</v>
      </c>
      <c r="J14">
        <f t="shared" si="4"/>
        <v>0</v>
      </c>
      <c r="K14">
        <f t="shared" si="4"/>
        <v>0</v>
      </c>
      <c r="L14">
        <f t="shared" si="4"/>
        <v>0</v>
      </c>
      <c r="M14">
        <f t="shared" si="4"/>
        <v>0</v>
      </c>
      <c r="N14">
        <f t="shared" si="4"/>
        <v>0</v>
      </c>
      <c r="O14">
        <f t="shared" si="5"/>
        <v>0</v>
      </c>
      <c r="P14">
        <f t="shared" si="5"/>
        <v>0</v>
      </c>
      <c r="Q14">
        <f t="shared" si="5"/>
        <v>0</v>
      </c>
      <c r="R14">
        <f t="shared" si="5"/>
        <v>0</v>
      </c>
      <c r="S14">
        <f t="shared" si="5"/>
        <v>0</v>
      </c>
      <c r="T14">
        <f t="shared" si="5"/>
        <v>0</v>
      </c>
      <c r="U14">
        <f t="shared" si="5"/>
        <v>0</v>
      </c>
      <c r="V14">
        <f t="shared" si="5"/>
        <v>0</v>
      </c>
      <c r="W14" s="74">
        <f t="shared" si="1"/>
        <v>0</v>
      </c>
      <c r="X14">
        <v>0</v>
      </c>
      <c r="Y14">
        <f t="shared" si="3"/>
        <v>0</v>
      </c>
      <c r="Z14">
        <f t="shared" si="2"/>
        <v>0</v>
      </c>
    </row>
    <row r="15" spans="1:26" x14ac:dyDescent="0.75">
      <c r="A15" t="s">
        <v>177</v>
      </c>
      <c r="B15" s="76">
        <v>0</v>
      </c>
      <c r="C15" s="76">
        <v>0</v>
      </c>
      <c r="D15" s="76">
        <v>0</v>
      </c>
      <c r="E15" s="76">
        <v>0</v>
      </c>
      <c r="F15" s="76">
        <v>0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  <c r="M15" s="76">
        <v>0</v>
      </c>
      <c r="N15" s="76">
        <v>0</v>
      </c>
      <c r="O15" s="76">
        <v>0</v>
      </c>
      <c r="P15" s="76">
        <v>0</v>
      </c>
      <c r="Q15" s="76">
        <v>0</v>
      </c>
      <c r="R15" s="76">
        <v>0</v>
      </c>
      <c r="S15" s="76">
        <v>0</v>
      </c>
      <c r="T15" s="76">
        <v>0</v>
      </c>
      <c r="U15" s="76">
        <v>0</v>
      </c>
      <c r="V15" s="76">
        <v>0</v>
      </c>
      <c r="W15" s="74">
        <f t="shared" ref="W15:W22" si="6">SUM(B15:V15)</f>
        <v>0</v>
      </c>
      <c r="X15" s="76">
        <v>0</v>
      </c>
    </row>
    <row r="16" spans="1:26" x14ac:dyDescent="0.75">
      <c r="A16" t="s">
        <v>178</v>
      </c>
      <c r="B16" s="76">
        <v>0</v>
      </c>
      <c r="C16" s="76">
        <v>0</v>
      </c>
      <c r="D16" s="76">
        <v>0</v>
      </c>
      <c r="E16" s="76">
        <v>0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  <c r="U16" s="76">
        <v>0</v>
      </c>
      <c r="V16" s="76">
        <v>0</v>
      </c>
      <c r="W16" s="74">
        <f t="shared" si="6"/>
        <v>0</v>
      </c>
      <c r="X16" s="76">
        <v>0</v>
      </c>
    </row>
    <row r="17" spans="1:26" x14ac:dyDescent="0.75">
      <c r="A17" t="s">
        <v>179</v>
      </c>
      <c r="B17" s="76">
        <v>0</v>
      </c>
      <c r="C17" s="76">
        <v>0</v>
      </c>
      <c r="D17" s="76">
        <v>0</v>
      </c>
      <c r="E17" s="76">
        <v>0</v>
      </c>
      <c r="F17" s="76">
        <v>0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  <c r="P17" s="76">
        <v>0</v>
      </c>
      <c r="Q17" s="76">
        <v>0</v>
      </c>
      <c r="R17" s="76">
        <v>0</v>
      </c>
      <c r="S17" s="76">
        <v>0</v>
      </c>
      <c r="T17" s="76">
        <v>0</v>
      </c>
      <c r="U17" s="76">
        <v>0</v>
      </c>
      <c r="V17" s="76">
        <v>0</v>
      </c>
      <c r="W17" s="74">
        <f t="shared" si="6"/>
        <v>0</v>
      </c>
      <c r="X17" s="76">
        <v>0</v>
      </c>
    </row>
    <row r="18" spans="1:26" x14ac:dyDescent="0.75">
      <c r="A18" t="s">
        <v>180</v>
      </c>
      <c r="B18" s="76">
        <v>0</v>
      </c>
      <c r="C18" s="76">
        <v>0</v>
      </c>
      <c r="D18" s="76">
        <v>0</v>
      </c>
      <c r="E18" s="76">
        <v>0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  <c r="U18" s="76">
        <v>0</v>
      </c>
      <c r="V18" s="76">
        <v>0</v>
      </c>
      <c r="W18" s="74">
        <f t="shared" si="6"/>
        <v>0</v>
      </c>
      <c r="X18" s="76">
        <v>0</v>
      </c>
    </row>
    <row r="19" spans="1:26" x14ac:dyDescent="0.75">
      <c r="A19" t="s">
        <v>181</v>
      </c>
      <c r="B19" s="76">
        <v>0</v>
      </c>
      <c r="C19" s="76">
        <v>0</v>
      </c>
      <c r="D19" s="76">
        <v>0</v>
      </c>
      <c r="E19" s="76">
        <v>0</v>
      </c>
      <c r="F19" s="76">
        <v>0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  <c r="R19" s="76">
        <v>0</v>
      </c>
      <c r="S19" s="76">
        <v>0</v>
      </c>
      <c r="T19" s="76">
        <v>0</v>
      </c>
      <c r="U19" s="76">
        <v>0</v>
      </c>
      <c r="V19" s="76">
        <v>0</v>
      </c>
      <c r="W19" s="74">
        <f t="shared" si="6"/>
        <v>0</v>
      </c>
      <c r="X19" s="76">
        <v>0</v>
      </c>
    </row>
    <row r="20" spans="1:26" x14ac:dyDescent="0.75">
      <c r="A20" t="s">
        <v>182</v>
      </c>
      <c r="B20" s="76">
        <v>0</v>
      </c>
      <c r="C20" s="76">
        <v>0</v>
      </c>
      <c r="D20" s="76">
        <v>0</v>
      </c>
      <c r="E20" s="76">
        <v>0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  <c r="T20" s="76">
        <v>0</v>
      </c>
      <c r="U20" s="76">
        <v>0</v>
      </c>
      <c r="V20" s="76">
        <v>0</v>
      </c>
      <c r="W20" s="74">
        <f t="shared" si="6"/>
        <v>0</v>
      </c>
      <c r="X20" s="76">
        <v>0</v>
      </c>
    </row>
    <row r="21" spans="1:26" x14ac:dyDescent="0.75">
      <c r="A21" t="s">
        <v>183</v>
      </c>
      <c r="B21" s="76">
        <v>0</v>
      </c>
      <c r="C21" s="76">
        <v>0</v>
      </c>
      <c r="D21" s="76">
        <v>0</v>
      </c>
      <c r="E21" s="76">
        <v>0</v>
      </c>
      <c r="F21" s="76">
        <v>0</v>
      </c>
      <c r="G21" s="76">
        <v>0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  <c r="U21" s="76">
        <v>0</v>
      </c>
      <c r="V21" s="76">
        <v>0</v>
      </c>
      <c r="W21" s="74">
        <f t="shared" si="6"/>
        <v>0</v>
      </c>
      <c r="X21" s="76">
        <v>0</v>
      </c>
    </row>
    <row r="22" spans="1:26" x14ac:dyDescent="0.75">
      <c r="A22" t="s">
        <v>184</v>
      </c>
      <c r="B22" s="76">
        <v>0</v>
      </c>
      <c r="C22" s="76">
        <v>0</v>
      </c>
      <c r="D22" s="76">
        <v>0</v>
      </c>
      <c r="E22" s="76">
        <v>0</v>
      </c>
      <c r="F22" s="76">
        <v>0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  <c r="R22" s="76">
        <v>0</v>
      </c>
      <c r="S22" s="76">
        <v>0</v>
      </c>
      <c r="T22" s="76">
        <v>0</v>
      </c>
      <c r="U22" s="76">
        <v>0</v>
      </c>
      <c r="V22" s="76">
        <v>0</v>
      </c>
      <c r="W22" s="74">
        <f t="shared" si="6"/>
        <v>0</v>
      </c>
      <c r="X22" s="76">
        <v>0</v>
      </c>
    </row>
    <row r="23" spans="1:26" x14ac:dyDescent="0.75">
      <c r="A23" t="s">
        <v>123</v>
      </c>
      <c r="B23">
        <f>B$30*Y23</f>
        <v>0</v>
      </c>
      <c r="C23">
        <f>C$30*Y23</f>
        <v>0</v>
      </c>
      <c r="D23">
        <f>D$30*Y23</f>
        <v>0</v>
      </c>
      <c r="E23">
        <f t="shared" ref="E23:N27" si="7">E$30*$Y23</f>
        <v>0</v>
      </c>
      <c r="F23">
        <f t="shared" si="7"/>
        <v>0</v>
      </c>
      <c r="G23">
        <f t="shared" si="7"/>
        <v>0</v>
      </c>
      <c r="H23">
        <f t="shared" si="7"/>
        <v>0</v>
      </c>
      <c r="I23">
        <f t="shared" si="7"/>
        <v>0</v>
      </c>
      <c r="J23">
        <f t="shared" si="7"/>
        <v>0</v>
      </c>
      <c r="K23">
        <f t="shared" si="7"/>
        <v>0</v>
      </c>
      <c r="L23">
        <f t="shared" si="7"/>
        <v>0</v>
      </c>
      <c r="M23">
        <f t="shared" si="7"/>
        <v>0</v>
      </c>
      <c r="N23">
        <f t="shared" si="7"/>
        <v>0</v>
      </c>
      <c r="O23">
        <f t="shared" ref="O23:V27" si="8">O$30*$Y23</f>
        <v>0</v>
      </c>
      <c r="P23">
        <f t="shared" si="8"/>
        <v>0</v>
      </c>
      <c r="Q23">
        <f t="shared" si="8"/>
        <v>0</v>
      </c>
      <c r="R23">
        <f t="shared" si="8"/>
        <v>0</v>
      </c>
      <c r="S23">
        <f t="shared" si="8"/>
        <v>0</v>
      </c>
      <c r="T23">
        <f t="shared" si="8"/>
        <v>0</v>
      </c>
      <c r="U23">
        <f t="shared" si="8"/>
        <v>0</v>
      </c>
      <c r="V23">
        <f t="shared" si="8"/>
        <v>0</v>
      </c>
      <c r="W23" s="74">
        <f t="shared" si="1"/>
        <v>0</v>
      </c>
      <c r="X23">
        <v>0</v>
      </c>
      <c r="Y23">
        <f t="shared" si="3"/>
        <v>0</v>
      </c>
      <c r="Z23">
        <f t="shared" si="2"/>
        <v>0</v>
      </c>
    </row>
    <row r="24" spans="1:26" x14ac:dyDescent="0.75">
      <c r="A24" t="s">
        <v>124</v>
      </c>
      <c r="B24">
        <f>B$30*Y24</f>
        <v>0</v>
      </c>
      <c r="C24">
        <f>C$30*Y24</f>
        <v>0</v>
      </c>
      <c r="D24">
        <f>D$30*Y24</f>
        <v>0</v>
      </c>
      <c r="E24">
        <f t="shared" si="7"/>
        <v>0</v>
      </c>
      <c r="F24">
        <f t="shared" si="7"/>
        <v>0</v>
      </c>
      <c r="G24">
        <f t="shared" si="7"/>
        <v>0</v>
      </c>
      <c r="H24">
        <f t="shared" si="7"/>
        <v>0</v>
      </c>
      <c r="I24">
        <f t="shared" si="7"/>
        <v>0</v>
      </c>
      <c r="J24">
        <f t="shared" si="7"/>
        <v>0</v>
      </c>
      <c r="K24">
        <f t="shared" si="7"/>
        <v>0</v>
      </c>
      <c r="L24">
        <f t="shared" si="7"/>
        <v>0</v>
      </c>
      <c r="M24">
        <f t="shared" si="7"/>
        <v>0</v>
      </c>
      <c r="N24">
        <f t="shared" si="7"/>
        <v>0</v>
      </c>
      <c r="O24">
        <f t="shared" si="8"/>
        <v>0</v>
      </c>
      <c r="P24">
        <f t="shared" si="8"/>
        <v>0</v>
      </c>
      <c r="Q24">
        <f t="shared" si="8"/>
        <v>0</v>
      </c>
      <c r="R24">
        <f t="shared" si="8"/>
        <v>0</v>
      </c>
      <c r="S24">
        <f t="shared" si="8"/>
        <v>0</v>
      </c>
      <c r="T24">
        <f t="shared" si="8"/>
        <v>0</v>
      </c>
      <c r="U24">
        <f t="shared" si="8"/>
        <v>0</v>
      </c>
      <c r="V24">
        <f t="shared" si="8"/>
        <v>0</v>
      </c>
      <c r="W24" s="74">
        <f t="shared" si="1"/>
        <v>0</v>
      </c>
      <c r="X24">
        <v>0</v>
      </c>
      <c r="Y24">
        <f t="shared" si="3"/>
        <v>0</v>
      </c>
      <c r="Z24">
        <f t="shared" si="2"/>
        <v>0</v>
      </c>
    </row>
    <row r="25" spans="1:26" x14ac:dyDescent="0.75">
      <c r="A25" t="s">
        <v>125</v>
      </c>
      <c r="B25">
        <f>B$30*Y25</f>
        <v>0</v>
      </c>
      <c r="C25">
        <f>C$30*Y25</f>
        <v>0</v>
      </c>
      <c r="D25">
        <f>D$30*Y25</f>
        <v>0</v>
      </c>
      <c r="E25">
        <f t="shared" si="7"/>
        <v>0</v>
      </c>
      <c r="F25">
        <f t="shared" si="7"/>
        <v>0</v>
      </c>
      <c r="G25">
        <f t="shared" si="7"/>
        <v>0</v>
      </c>
      <c r="H25">
        <f t="shared" si="7"/>
        <v>0</v>
      </c>
      <c r="I25">
        <f t="shared" si="7"/>
        <v>0</v>
      </c>
      <c r="J25">
        <f t="shared" si="7"/>
        <v>0</v>
      </c>
      <c r="K25">
        <f t="shared" si="7"/>
        <v>0</v>
      </c>
      <c r="L25">
        <f t="shared" si="7"/>
        <v>0</v>
      </c>
      <c r="M25">
        <f t="shared" si="7"/>
        <v>0</v>
      </c>
      <c r="N25">
        <f t="shared" si="7"/>
        <v>0</v>
      </c>
      <c r="O25">
        <f t="shared" si="8"/>
        <v>0</v>
      </c>
      <c r="P25">
        <f t="shared" si="8"/>
        <v>0</v>
      </c>
      <c r="Q25">
        <f t="shared" si="8"/>
        <v>0</v>
      </c>
      <c r="R25">
        <f t="shared" si="8"/>
        <v>0</v>
      </c>
      <c r="S25">
        <f t="shared" si="8"/>
        <v>0</v>
      </c>
      <c r="T25">
        <f t="shared" si="8"/>
        <v>0</v>
      </c>
      <c r="U25">
        <f t="shared" si="8"/>
        <v>0</v>
      </c>
      <c r="V25">
        <f t="shared" si="8"/>
        <v>0</v>
      </c>
      <c r="W25" s="74">
        <f t="shared" si="1"/>
        <v>0</v>
      </c>
      <c r="X25">
        <v>0</v>
      </c>
      <c r="Y25">
        <f t="shared" si="3"/>
        <v>0</v>
      </c>
      <c r="Z25">
        <f t="shared" si="2"/>
        <v>0</v>
      </c>
    </row>
    <row r="26" spans="1:26" x14ac:dyDescent="0.75">
      <c r="A26" t="s">
        <v>126</v>
      </c>
      <c r="B26">
        <f>B$30*Y26</f>
        <v>0</v>
      </c>
      <c r="C26">
        <f>C$30*Y26</f>
        <v>0</v>
      </c>
      <c r="D26">
        <f>D$30*Y26</f>
        <v>0</v>
      </c>
      <c r="E26">
        <f t="shared" si="7"/>
        <v>0</v>
      </c>
      <c r="F26">
        <f t="shared" si="7"/>
        <v>0</v>
      </c>
      <c r="G26">
        <f t="shared" si="7"/>
        <v>0</v>
      </c>
      <c r="H26">
        <f t="shared" si="7"/>
        <v>0</v>
      </c>
      <c r="I26">
        <f t="shared" si="7"/>
        <v>0</v>
      </c>
      <c r="J26">
        <f t="shared" si="7"/>
        <v>0</v>
      </c>
      <c r="K26">
        <f t="shared" si="7"/>
        <v>0</v>
      </c>
      <c r="L26">
        <f t="shared" si="7"/>
        <v>0</v>
      </c>
      <c r="M26">
        <f t="shared" si="7"/>
        <v>0</v>
      </c>
      <c r="N26">
        <f t="shared" si="7"/>
        <v>0</v>
      </c>
      <c r="O26">
        <f t="shared" si="8"/>
        <v>0</v>
      </c>
      <c r="P26">
        <f t="shared" si="8"/>
        <v>0</v>
      </c>
      <c r="Q26">
        <f t="shared" si="8"/>
        <v>0</v>
      </c>
      <c r="R26">
        <f t="shared" si="8"/>
        <v>0</v>
      </c>
      <c r="S26">
        <f t="shared" si="8"/>
        <v>0</v>
      </c>
      <c r="T26">
        <f t="shared" si="8"/>
        <v>0</v>
      </c>
      <c r="U26">
        <f t="shared" si="8"/>
        <v>0</v>
      </c>
      <c r="V26">
        <f t="shared" si="8"/>
        <v>0</v>
      </c>
      <c r="W26" s="74">
        <f t="shared" si="1"/>
        <v>0</v>
      </c>
      <c r="X26">
        <v>0</v>
      </c>
      <c r="Y26">
        <f t="shared" si="3"/>
        <v>0</v>
      </c>
      <c r="Z26">
        <f>Y26-W26</f>
        <v>0</v>
      </c>
    </row>
    <row r="27" spans="1:26" x14ac:dyDescent="0.75">
      <c r="A27" t="s">
        <v>127</v>
      </c>
      <c r="B27">
        <f>B$30*Y27</f>
        <v>0</v>
      </c>
      <c r="C27">
        <f>C$30*Y27</f>
        <v>0</v>
      </c>
      <c r="D27">
        <f>D$30*Y27</f>
        <v>0</v>
      </c>
      <c r="E27">
        <f t="shared" si="7"/>
        <v>0</v>
      </c>
      <c r="F27">
        <f t="shared" si="7"/>
        <v>0</v>
      </c>
      <c r="G27">
        <f t="shared" si="7"/>
        <v>0</v>
      </c>
      <c r="H27">
        <f t="shared" si="7"/>
        <v>0</v>
      </c>
      <c r="I27">
        <f t="shared" si="7"/>
        <v>0</v>
      </c>
      <c r="J27">
        <f t="shared" si="7"/>
        <v>0</v>
      </c>
      <c r="K27">
        <f t="shared" si="7"/>
        <v>0</v>
      </c>
      <c r="L27">
        <f t="shared" si="7"/>
        <v>0</v>
      </c>
      <c r="M27">
        <f t="shared" si="7"/>
        <v>0</v>
      </c>
      <c r="N27">
        <f t="shared" si="7"/>
        <v>0</v>
      </c>
      <c r="O27">
        <f t="shared" si="8"/>
        <v>0</v>
      </c>
      <c r="P27">
        <f t="shared" si="8"/>
        <v>0</v>
      </c>
      <c r="Q27">
        <f t="shared" si="8"/>
        <v>0</v>
      </c>
      <c r="R27">
        <f t="shared" si="8"/>
        <v>0</v>
      </c>
      <c r="S27">
        <f t="shared" si="8"/>
        <v>0</v>
      </c>
      <c r="T27">
        <f t="shared" si="8"/>
        <v>0</v>
      </c>
      <c r="U27">
        <f t="shared" si="8"/>
        <v>0</v>
      </c>
      <c r="V27">
        <f t="shared" si="8"/>
        <v>0</v>
      </c>
      <c r="W27" s="74">
        <f t="shared" si="1"/>
        <v>0</v>
      </c>
      <c r="X27">
        <v>0</v>
      </c>
      <c r="Y27">
        <f t="shared" si="3"/>
        <v>0</v>
      </c>
    </row>
    <row r="28" spans="1:26" x14ac:dyDescent="0.75">
      <c r="A28" t="s">
        <v>185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 s="74">
        <v>0</v>
      </c>
    </row>
    <row r="29" spans="1:26" x14ac:dyDescent="0.75">
      <c r="A29" t="s">
        <v>129</v>
      </c>
      <c r="B29" s="74">
        <f t="shared" ref="B29:V29" si="9">SUM(B2:B27)</f>
        <v>6.0244692226517502E-2</v>
      </c>
      <c r="C29" s="74">
        <f t="shared" si="9"/>
        <v>6.2894588421799152E-2</v>
      </c>
      <c r="D29" s="74">
        <f t="shared" si="9"/>
        <v>6.568528655151433E-2</v>
      </c>
      <c r="E29" s="74">
        <f t="shared" si="9"/>
        <v>7.652315152937457E-2</v>
      </c>
      <c r="F29" s="74">
        <f t="shared" si="9"/>
        <v>7.3811885394740706E-2</v>
      </c>
      <c r="G29" s="74">
        <f t="shared" si="9"/>
        <v>7.4493680632982853E-2</v>
      </c>
      <c r="H29" s="74">
        <f t="shared" si="9"/>
        <v>8.1593173730230381E-2</v>
      </c>
      <c r="I29" s="74">
        <f t="shared" si="9"/>
        <v>8.2099713168290747E-2</v>
      </c>
      <c r="J29" s="74">
        <f t="shared" si="9"/>
        <v>8.388426684657041E-2</v>
      </c>
      <c r="K29" s="74">
        <f t="shared" si="9"/>
        <v>7.9462050322344324E-2</v>
      </c>
      <c r="L29" s="74">
        <f t="shared" si="9"/>
        <v>6.8739469963981267E-2</v>
      </c>
      <c r="M29" s="74">
        <f t="shared" si="9"/>
        <v>5.6078502260905549E-2</v>
      </c>
      <c r="N29" s="74">
        <f t="shared" si="9"/>
        <v>4.2562237411809589E-2</v>
      </c>
      <c r="O29" s="74">
        <f t="shared" si="9"/>
        <v>2.8925602958723217E-2</v>
      </c>
      <c r="P29" s="74">
        <f t="shared" si="9"/>
        <v>2.3488876334790656E-2</v>
      </c>
      <c r="Q29" s="74">
        <f t="shared" si="9"/>
        <v>1.7128492599048705E-2</v>
      </c>
      <c r="R29" s="74">
        <f t="shared" si="9"/>
        <v>1.0559693885448515E-2</v>
      </c>
      <c r="S29" s="74">
        <f t="shared" si="9"/>
        <v>4.9261912969760548E-3</v>
      </c>
      <c r="T29" s="74">
        <f t="shared" si="9"/>
        <v>2.0770885474174559E-3</v>
      </c>
      <c r="U29" s="74">
        <f t="shared" si="9"/>
        <v>1.0693591405553761E-3</v>
      </c>
      <c r="V29" s="74">
        <f t="shared" si="9"/>
        <v>8.2495560629473777E-4</v>
      </c>
      <c r="W29">
        <f>SUM(B29:V29)</f>
        <v>0.99707295883031621</v>
      </c>
      <c r="X29">
        <f>SUM(X2:X27)</f>
        <v>63337190.39953623</v>
      </c>
      <c r="Y29">
        <f>SUM(Y2:Y27)</f>
        <v>1</v>
      </c>
    </row>
    <row r="30" spans="1:26" x14ac:dyDescent="0.75">
      <c r="A30" t="s">
        <v>132</v>
      </c>
      <c r="B30" s="81">
        <v>6.0244692226517502E-2</v>
      </c>
      <c r="C30" s="81">
        <v>6.2894588421799152E-2</v>
      </c>
      <c r="D30" s="81">
        <v>6.568528655151433E-2</v>
      </c>
      <c r="E30" s="81">
        <v>7.652315152937457E-2</v>
      </c>
      <c r="F30" s="81">
        <v>7.3811885394740706E-2</v>
      </c>
      <c r="G30" s="81">
        <v>7.4493680632982853E-2</v>
      </c>
      <c r="H30" s="81">
        <v>8.1593173730230381E-2</v>
      </c>
      <c r="I30" s="81">
        <v>8.3362323669575661E-2</v>
      </c>
      <c r="J30" s="81">
        <v>8.5181191627706682E-2</v>
      </c>
      <c r="K30" s="81">
        <v>8.0660041197275573E-2</v>
      </c>
      <c r="L30" s="81">
        <v>6.9731281765890565E-2</v>
      </c>
      <c r="M30" s="81">
        <v>5.6812222732050763E-2</v>
      </c>
      <c r="N30" s="81">
        <v>4.287867297192402E-2</v>
      </c>
      <c r="O30" s="81">
        <v>2.88172836442812E-2</v>
      </c>
      <c r="P30" s="81">
        <v>2.3296862611446752E-2</v>
      </c>
      <c r="Q30" s="81">
        <v>1.6841430212937429E-2</v>
      </c>
      <c r="R30" s="81">
        <v>1.0247232597817162E-2</v>
      </c>
      <c r="S30" s="81">
        <v>4.5095458753953719E-3</v>
      </c>
      <c r="T30" s="81">
        <v>1.5992655690262774E-3</v>
      </c>
      <c r="U30" s="81">
        <v>5.3384110866413765E-4</v>
      </c>
      <c r="V30" s="81">
        <v>2.8234592884895222E-4</v>
      </c>
      <c r="W30">
        <f>SUM(B30:V30)</f>
        <v>0.99999999999999989</v>
      </c>
    </row>
    <row r="31" spans="1:26" x14ac:dyDescent="0.75">
      <c r="A31" t="s">
        <v>130</v>
      </c>
      <c r="B31">
        <f>B30-B29</f>
        <v>0</v>
      </c>
      <c r="C31">
        <f>C30-C29</f>
        <v>0</v>
      </c>
      <c r="D31">
        <f t="shared" ref="D31:V31" si="10">D30-D29</f>
        <v>0</v>
      </c>
      <c r="E31">
        <f t="shared" si="10"/>
        <v>0</v>
      </c>
      <c r="F31">
        <f t="shared" si="10"/>
        <v>0</v>
      </c>
      <c r="G31">
        <f t="shared" si="10"/>
        <v>0</v>
      </c>
      <c r="H31">
        <f t="shared" si="10"/>
        <v>0</v>
      </c>
      <c r="I31">
        <f t="shared" si="10"/>
        <v>1.2626105012849137E-3</v>
      </c>
      <c r="J31">
        <f t="shared" si="10"/>
        <v>1.2969247811362716E-3</v>
      </c>
      <c r="K31">
        <f t="shared" si="10"/>
        <v>1.1979908749312485E-3</v>
      </c>
      <c r="L31">
        <f t="shared" si="10"/>
        <v>9.9181180190929807E-4</v>
      </c>
      <c r="M31">
        <f t="shared" si="10"/>
        <v>7.3372047114521333E-4</v>
      </c>
      <c r="N31">
        <f t="shared" si="10"/>
        <v>3.1643556011443086E-4</v>
      </c>
      <c r="O31">
        <f t="shared" si="10"/>
        <v>-1.0831931444201665E-4</v>
      </c>
      <c r="P31">
        <f t="shared" si="10"/>
        <v>-1.9201372334390343E-4</v>
      </c>
      <c r="Q31">
        <f t="shared" si="10"/>
        <v>-2.8706238611127602E-4</v>
      </c>
      <c r="R31">
        <f t="shared" si="10"/>
        <v>-3.1246128763135275E-4</v>
      </c>
      <c r="S31">
        <f t="shared" si="10"/>
        <v>-4.166454215806829E-4</v>
      </c>
      <c r="T31">
        <f t="shared" si="10"/>
        <v>-4.7782297839117855E-4</v>
      </c>
      <c r="U31">
        <f t="shared" si="10"/>
        <v>-5.3551803189123847E-4</v>
      </c>
      <c r="V31">
        <f t="shared" si="10"/>
        <v>-5.4260967744578555E-4</v>
      </c>
      <c r="W31">
        <f>W30-W27</f>
        <v>0.99999999999999989</v>
      </c>
    </row>
    <row r="33" spans="1:4" x14ac:dyDescent="0.75">
      <c r="A33" t="s">
        <v>145</v>
      </c>
      <c r="B33">
        <v>1.2E-2</v>
      </c>
      <c r="D33">
        <v>2</v>
      </c>
    </row>
    <row r="34" spans="1:4" x14ac:dyDescent="0.75">
      <c r="A34" t="s">
        <v>172</v>
      </c>
      <c r="B34">
        <v>63337198</v>
      </c>
    </row>
  </sheetData>
  <conditionalFormatting sqref="Z15:Z18">
    <cfRule type="colorScale" priority="1">
      <colorScale>
        <cfvo type="min"/>
        <cfvo type="max"/>
        <color rgb="FF00B050"/>
        <color rgb="FF00B0F0"/>
      </colorScale>
    </cfRule>
  </conditionalFormatting>
  <conditionalFormatting sqref="B31:V31 Z2:Z14 Z19:Z28">
    <cfRule type="colorScale" priority="3">
      <colorScale>
        <cfvo type="min"/>
        <cfvo type="max"/>
        <color rgb="FF00B050"/>
        <color rgb="FF00B0F0"/>
      </colorScale>
    </cfRule>
  </conditionalFormatting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36BB3-2CB8-4DB4-AD8A-0D7D025CC8DE}">
  <dimension ref="A1:Z34"/>
  <sheetViews>
    <sheetView zoomScale="70" zoomScaleNormal="70" workbookViewId="0">
      <pane xSplit="1" topLeftCell="B1" activePane="topRight" state="frozen"/>
      <selection pane="topRight" activeCell="E19" sqref="E19"/>
    </sheetView>
  </sheetViews>
  <sheetFormatPr defaultRowHeight="14.75" x14ac:dyDescent="0.75"/>
  <cols>
    <col min="1" max="1" width="22.90625" customWidth="1"/>
    <col min="2" max="22" width="11.6796875" customWidth="1"/>
    <col min="23" max="23" width="10.2265625" customWidth="1"/>
    <col min="24" max="25" width="14.40625" customWidth="1"/>
  </cols>
  <sheetData>
    <row r="1" spans="1:26" s="60" customFormat="1" ht="25.75" customHeight="1" x14ac:dyDescent="0.75">
      <c r="A1" s="61" t="s">
        <v>128</v>
      </c>
      <c r="B1" s="60">
        <v>1</v>
      </c>
      <c r="C1" s="60">
        <v>2</v>
      </c>
      <c r="D1" s="60">
        <v>3</v>
      </c>
      <c r="E1" s="60">
        <v>4</v>
      </c>
      <c r="F1" s="60">
        <v>5</v>
      </c>
      <c r="G1" s="60">
        <v>6</v>
      </c>
      <c r="H1" s="60">
        <v>7</v>
      </c>
      <c r="I1" s="60">
        <v>8</v>
      </c>
      <c r="J1" s="60">
        <v>9</v>
      </c>
      <c r="K1" s="60">
        <v>10</v>
      </c>
      <c r="L1" s="60">
        <v>11</v>
      </c>
      <c r="M1" s="60">
        <v>12</v>
      </c>
      <c r="N1" s="60">
        <v>13</v>
      </c>
      <c r="O1" s="60">
        <v>14</v>
      </c>
      <c r="P1" s="60">
        <v>15</v>
      </c>
      <c r="Q1" s="60">
        <v>16</v>
      </c>
      <c r="R1" s="60">
        <v>17</v>
      </c>
      <c r="S1" s="60">
        <v>18</v>
      </c>
      <c r="T1" s="60">
        <v>19</v>
      </c>
      <c r="U1" s="60">
        <v>20</v>
      </c>
      <c r="V1" s="60">
        <v>21</v>
      </c>
      <c r="W1" s="59" t="s">
        <v>129</v>
      </c>
      <c r="X1" s="59" t="s">
        <v>131</v>
      </c>
      <c r="Y1" s="59" t="s">
        <v>133</v>
      </c>
      <c r="Z1" s="60" t="s">
        <v>130</v>
      </c>
    </row>
    <row r="2" spans="1:26" x14ac:dyDescent="0.75">
      <c r="A2" t="s">
        <v>105</v>
      </c>
      <c r="B2">
        <f t="shared" ref="B2:B14" si="0">B$30*Y2</f>
        <v>5.9521763149162361E-2</v>
      </c>
      <c r="C2">
        <f t="shared" ref="C2:C14" si="1">C$30*Y2</f>
        <v>6.2139860908088172E-2</v>
      </c>
      <c r="D2">
        <f t="shared" ref="D2:D14" si="2">D$30*Y2</f>
        <v>6.4897070995130549E-2</v>
      </c>
      <c r="E2">
        <f t="shared" ref="E2:N14" si="3">E$30*$Y2</f>
        <v>7.5604882893800254E-2</v>
      </c>
      <c r="F2">
        <f t="shared" si="3"/>
        <v>7.2926151627430061E-2</v>
      </c>
      <c r="G2">
        <f t="shared" si="3"/>
        <v>7.3599765404628731E-2</v>
      </c>
      <c r="H2">
        <f t="shared" si="3"/>
        <v>8.0614065436648466E-2</v>
      </c>
      <c r="I2">
        <f t="shared" si="3"/>
        <v>8.2361985789019598E-2</v>
      </c>
      <c r="J2">
        <f t="shared" si="3"/>
        <v>8.4159027549917206E-2</v>
      </c>
      <c r="K2">
        <f t="shared" si="3"/>
        <v>7.9692130382113216E-2</v>
      </c>
      <c r="L2">
        <f t="shared" si="3"/>
        <v>6.8894514752453687E-2</v>
      </c>
      <c r="M2">
        <f t="shared" si="3"/>
        <v>5.6130482876732883E-2</v>
      </c>
      <c r="N2">
        <f t="shared" si="3"/>
        <v>4.2364134041701688E-2</v>
      </c>
      <c r="O2">
        <f t="shared" ref="O2:V14" si="4">O$30*$Y2</f>
        <v>2.8471479698623865E-2</v>
      </c>
      <c r="P2">
        <f t="shared" si="4"/>
        <v>2.3017303055732907E-2</v>
      </c>
      <c r="Q2">
        <f t="shared" si="4"/>
        <v>1.6639335071353806E-2</v>
      </c>
      <c r="R2">
        <f t="shared" si="4"/>
        <v>1.0124267036311269E-2</v>
      </c>
      <c r="S2">
        <f t="shared" si="4"/>
        <v>4.4554318660361327E-3</v>
      </c>
      <c r="T2">
        <f t="shared" si="4"/>
        <v>1.5800745741098303E-3</v>
      </c>
      <c r="U2">
        <f t="shared" si="4"/>
        <v>5.2743507942110102E-4</v>
      </c>
      <c r="V2">
        <f t="shared" si="4"/>
        <v>2.7895781158427627E-4</v>
      </c>
      <c r="W2" s="74">
        <f>SUM(B2:V2)</f>
        <v>0.98800012000000004</v>
      </c>
      <c r="X2">
        <f>((63337198-$B$33*63337198))</f>
        <v>62577151.623999998</v>
      </c>
      <c r="Y2">
        <f>1-SUM(Y3:Y27)</f>
        <v>0.98800012000000004</v>
      </c>
      <c r="Z2">
        <f>Y2-W2</f>
        <v>0</v>
      </c>
    </row>
    <row r="3" spans="1:26" x14ac:dyDescent="0.75">
      <c r="A3" t="s">
        <v>106</v>
      </c>
      <c r="B3">
        <f t="shared" si="0"/>
        <v>2.0422950664789432E-4</v>
      </c>
      <c r="C3">
        <f t="shared" si="1"/>
        <v>2.1321265474989911E-4</v>
      </c>
      <c r="D3">
        <f t="shared" si="2"/>
        <v>2.2267312140963357E-4</v>
      </c>
      <c r="E3">
        <f t="shared" si="3"/>
        <v>2.5941348368457975E-4</v>
      </c>
      <c r="F3">
        <f t="shared" si="3"/>
        <v>2.5022229148817098E-4</v>
      </c>
      <c r="G3">
        <f t="shared" si="3"/>
        <v>2.5253357734581188E-4</v>
      </c>
      <c r="H3">
        <f t="shared" si="3"/>
        <v>2.7660085894548099E-4</v>
      </c>
      <c r="I3">
        <f t="shared" si="3"/>
        <v>2.8259827723986145E-4</v>
      </c>
      <c r="J3">
        <f t="shared" si="3"/>
        <v>2.8876423961792566E-4</v>
      </c>
      <c r="K3">
        <f t="shared" si="3"/>
        <v>2.734375396587642E-4</v>
      </c>
      <c r="L3">
        <f t="shared" si="3"/>
        <v>2.3638904518636901E-4</v>
      </c>
      <c r="M3">
        <f t="shared" si="3"/>
        <v>1.9259343506165209E-4</v>
      </c>
      <c r="N3">
        <f t="shared" si="3"/>
        <v>1.4535870137482242E-4</v>
      </c>
      <c r="O3">
        <f t="shared" si="4"/>
        <v>9.7690591554113265E-5</v>
      </c>
      <c r="P3">
        <f t="shared" si="4"/>
        <v>7.8976364252804484E-5</v>
      </c>
      <c r="Q3">
        <f t="shared" si="4"/>
        <v>5.7092448421857882E-5</v>
      </c>
      <c r="R3">
        <f t="shared" si="4"/>
        <v>3.4738118506600175E-5</v>
      </c>
      <c r="S3">
        <f t="shared" si="4"/>
        <v>1.528736051759031E-5</v>
      </c>
      <c r="T3">
        <f t="shared" si="4"/>
        <v>5.4215102789990803E-6</v>
      </c>
      <c r="U3">
        <f t="shared" si="4"/>
        <v>1.8097213583714265E-6</v>
      </c>
      <c r="V3">
        <f t="shared" si="4"/>
        <v>9.5715269879794788E-7</v>
      </c>
      <c r="W3" s="74">
        <f t="shared" ref="W3:W27" si="5">SUM(B3:V3)</f>
        <v>3.3899999999999989E-3</v>
      </c>
      <c r="X3">
        <f>0.2825*$B$33*63337198</f>
        <v>214713.10121999998</v>
      </c>
      <c r="Y3">
        <f t="shared" ref="Y3:Y11" si="6">X3/63337198</f>
        <v>3.3899999999999998E-3</v>
      </c>
      <c r="Z3">
        <f t="shared" ref="Z3:Z25" si="7">Y3-W3</f>
        <v>0</v>
      </c>
    </row>
    <row r="4" spans="1:26" x14ac:dyDescent="0.75">
      <c r="A4" t="s">
        <v>107</v>
      </c>
      <c r="B4">
        <f t="shared" si="0"/>
        <v>2.0422950664789432E-4</v>
      </c>
      <c r="C4">
        <f t="shared" si="1"/>
        <v>2.1321265474989911E-4</v>
      </c>
      <c r="D4">
        <f t="shared" si="2"/>
        <v>2.2267312140963357E-4</v>
      </c>
      <c r="E4">
        <f t="shared" si="3"/>
        <v>2.5941348368457975E-4</v>
      </c>
      <c r="F4">
        <f t="shared" si="3"/>
        <v>2.5022229148817098E-4</v>
      </c>
      <c r="G4">
        <f t="shared" si="3"/>
        <v>2.5253357734581188E-4</v>
      </c>
      <c r="H4">
        <f t="shared" si="3"/>
        <v>2.7660085894548099E-4</v>
      </c>
      <c r="I4">
        <f t="shared" si="3"/>
        <v>2.8259827723986145E-4</v>
      </c>
      <c r="J4">
        <f t="shared" si="3"/>
        <v>2.8876423961792566E-4</v>
      </c>
      <c r="K4">
        <f t="shared" si="3"/>
        <v>2.734375396587642E-4</v>
      </c>
      <c r="L4">
        <f t="shared" si="3"/>
        <v>2.3638904518636901E-4</v>
      </c>
      <c r="M4">
        <f t="shared" si="3"/>
        <v>1.9259343506165209E-4</v>
      </c>
      <c r="N4">
        <f t="shared" si="3"/>
        <v>1.4535870137482242E-4</v>
      </c>
      <c r="O4">
        <f t="shared" si="4"/>
        <v>9.7690591554113265E-5</v>
      </c>
      <c r="P4">
        <f t="shared" si="4"/>
        <v>7.8976364252804484E-5</v>
      </c>
      <c r="Q4">
        <f t="shared" si="4"/>
        <v>5.7092448421857882E-5</v>
      </c>
      <c r="R4">
        <f t="shared" si="4"/>
        <v>3.4738118506600175E-5</v>
      </c>
      <c r="S4">
        <f t="shared" si="4"/>
        <v>1.528736051759031E-5</v>
      </c>
      <c r="T4">
        <f t="shared" si="4"/>
        <v>5.4215102789990803E-6</v>
      </c>
      <c r="U4">
        <f t="shared" si="4"/>
        <v>1.8097213583714265E-6</v>
      </c>
      <c r="V4">
        <f t="shared" si="4"/>
        <v>9.5715269879794788E-7</v>
      </c>
      <c r="W4" s="74">
        <f t="shared" si="5"/>
        <v>3.3899999999999989E-3</v>
      </c>
      <c r="X4">
        <f>0.2825*$B$33*63337198</f>
        <v>214713.10121999998</v>
      </c>
      <c r="Y4">
        <f t="shared" si="6"/>
        <v>3.3899999999999998E-3</v>
      </c>
      <c r="Z4">
        <f t="shared" si="7"/>
        <v>0</v>
      </c>
    </row>
    <row r="5" spans="1:26" x14ac:dyDescent="0.75">
      <c r="A5" t="s">
        <v>108</v>
      </c>
      <c r="B5">
        <f t="shared" si="0"/>
        <v>1.3302028043615064E-4</v>
      </c>
      <c r="C5">
        <f t="shared" si="1"/>
        <v>1.3887125123533252E-4</v>
      </c>
      <c r="D5">
        <f t="shared" si="2"/>
        <v>1.4503311270574364E-4</v>
      </c>
      <c r="E5">
        <f t="shared" si="3"/>
        <v>1.6896311857685905E-4</v>
      </c>
      <c r="F5">
        <f t="shared" si="3"/>
        <v>1.6297664295158748E-4</v>
      </c>
      <c r="G5">
        <f t="shared" si="3"/>
        <v>1.6448204683762612E-4</v>
      </c>
      <c r="H5">
        <f t="shared" si="3"/>
        <v>1.8015772759634867E-4</v>
      </c>
      <c r="I5">
        <f t="shared" si="3"/>
        <v>1.8406401066242304E-4</v>
      </c>
      <c r="J5">
        <f t="shared" si="3"/>
        <v>1.8808007111397634E-4</v>
      </c>
      <c r="K5">
        <f t="shared" si="3"/>
        <v>1.7809737096358445E-4</v>
      </c>
      <c r="L5">
        <f t="shared" si="3"/>
        <v>1.5396667013908635E-4</v>
      </c>
      <c r="M5">
        <f t="shared" si="3"/>
        <v>1.2544138779236808E-4</v>
      </c>
      <c r="N5">
        <f t="shared" si="3"/>
        <v>9.4676109922008236E-5</v>
      </c>
      <c r="O5">
        <f t="shared" si="4"/>
        <v>6.3628562286572888E-5</v>
      </c>
      <c r="P5">
        <f t="shared" si="4"/>
        <v>5.1439472646074426E-5</v>
      </c>
      <c r="Q5">
        <f t="shared" si="4"/>
        <v>3.7185877910165839E-5</v>
      </c>
      <c r="R5">
        <f t="shared" si="4"/>
        <v>2.2625889575980293E-5</v>
      </c>
      <c r="S5">
        <f t="shared" si="4"/>
        <v>9.9570772928729802E-6</v>
      </c>
      <c r="T5">
        <f t="shared" si="4"/>
        <v>3.5311783764100204E-6</v>
      </c>
      <c r="U5">
        <f t="shared" si="4"/>
        <v>1.1787211679304158E-6</v>
      </c>
      <c r="V5">
        <f t="shared" si="4"/>
        <v>6.234198108984865E-7</v>
      </c>
      <c r="W5" s="74">
        <f t="shared" si="5"/>
        <v>2.2080000000000008E-3</v>
      </c>
      <c r="X5">
        <f>0.184*$B$33*63337198</f>
        <v>139848.533184</v>
      </c>
      <c r="Y5">
        <f t="shared" si="6"/>
        <v>2.2079999999999999E-3</v>
      </c>
      <c r="Z5">
        <f t="shared" si="7"/>
        <v>0</v>
      </c>
    </row>
    <row r="6" spans="1:26" x14ac:dyDescent="0.75">
      <c r="A6" t="s">
        <v>109</v>
      </c>
      <c r="B6">
        <f t="shared" si="0"/>
        <v>8.9644102033058039E-5</v>
      </c>
      <c r="C6">
        <f t="shared" si="1"/>
        <v>9.3587147571637131E-5</v>
      </c>
      <c r="D6">
        <f t="shared" si="2"/>
        <v>9.7739706388653321E-5</v>
      </c>
      <c r="E6">
        <f t="shared" si="3"/>
        <v>1.1386644947570936E-4</v>
      </c>
      <c r="F6">
        <f t="shared" si="3"/>
        <v>1.0983208546737417E-4</v>
      </c>
      <c r="G6">
        <f t="shared" si="3"/>
        <v>1.1084659678187849E-4</v>
      </c>
      <c r="H6">
        <f t="shared" si="3"/>
        <v>1.214106425105828E-4</v>
      </c>
      <c r="I6">
        <f t="shared" si="3"/>
        <v>1.2404313762032858E-4</v>
      </c>
      <c r="J6">
        <f t="shared" si="3"/>
        <v>1.2674961314202755E-4</v>
      </c>
      <c r="K6">
        <f t="shared" si="3"/>
        <v>1.2002214130154605E-4</v>
      </c>
      <c r="L6">
        <f t="shared" si="3"/>
        <v>1.0376014726764516E-4</v>
      </c>
      <c r="M6">
        <f t="shared" si="3"/>
        <v>8.4536587425291534E-5</v>
      </c>
      <c r="N6">
        <f t="shared" si="3"/>
        <v>6.3803465382222937E-5</v>
      </c>
      <c r="O6">
        <f t="shared" si="4"/>
        <v>4.2880118062690425E-5</v>
      </c>
      <c r="P6">
        <f t="shared" si="4"/>
        <v>3.4665731565832768E-5</v>
      </c>
      <c r="Q6">
        <f t="shared" si="4"/>
        <v>2.5060048156850893E-5</v>
      </c>
      <c r="R6">
        <f t="shared" si="4"/>
        <v>1.5247882105551938E-5</v>
      </c>
      <c r="S6">
        <f t="shared" si="4"/>
        <v>6.7102042625883128E-6</v>
      </c>
      <c r="T6">
        <f t="shared" si="4"/>
        <v>2.3797071667111005E-6</v>
      </c>
      <c r="U6">
        <f t="shared" si="4"/>
        <v>7.9435556969223677E-7</v>
      </c>
      <c r="V6">
        <f t="shared" si="4"/>
        <v>4.201307421272409E-7</v>
      </c>
      <c r="W6" s="74">
        <f t="shared" si="5"/>
        <v>1.4879999999999997E-3</v>
      </c>
      <c r="X6">
        <f>0.124*$B$33*63337198</f>
        <v>94245.750623999993</v>
      </c>
      <c r="Y6">
        <f t="shared" si="6"/>
        <v>1.488E-3</v>
      </c>
      <c r="Z6">
        <f t="shared" si="7"/>
        <v>0</v>
      </c>
    </row>
    <row r="7" spans="1:26" x14ac:dyDescent="0.75">
      <c r="A7" t="s">
        <v>110</v>
      </c>
      <c r="B7">
        <f t="shared" si="0"/>
        <v>2.2953227738303166E-5</v>
      </c>
      <c r="C7">
        <f t="shared" si="1"/>
        <v>2.3962838188705477E-5</v>
      </c>
      <c r="D7">
        <f t="shared" si="2"/>
        <v>2.502609417612696E-5</v>
      </c>
      <c r="E7">
        <f t="shared" si="3"/>
        <v>2.9155320732691709E-5</v>
      </c>
      <c r="F7">
        <f t="shared" si="3"/>
        <v>2.8122328335396207E-5</v>
      </c>
      <c r="G7">
        <f t="shared" si="3"/>
        <v>2.8382092321166466E-5</v>
      </c>
      <c r="H7">
        <f t="shared" si="3"/>
        <v>3.1086999191217776E-5</v>
      </c>
      <c r="I7">
        <f t="shared" si="3"/>
        <v>3.1761045318108325E-5</v>
      </c>
      <c r="J7">
        <f t="shared" si="3"/>
        <v>3.2454034010156248E-5</v>
      </c>
      <c r="K7">
        <f t="shared" si="3"/>
        <v>3.0731475696161994E-5</v>
      </c>
      <c r="L7">
        <f t="shared" si="3"/>
        <v>2.6567618352804305E-5</v>
      </c>
      <c r="M7">
        <f t="shared" si="3"/>
        <v>2.1645456860911339E-5</v>
      </c>
      <c r="N7">
        <f t="shared" si="3"/>
        <v>1.633677440230305E-5</v>
      </c>
      <c r="O7" s="73">
        <f t="shared" si="4"/>
        <v>1.0979385068471137E-5</v>
      </c>
      <c r="P7" s="73">
        <f t="shared" si="4"/>
        <v>8.8761046549612119E-6</v>
      </c>
      <c r="Q7" s="73">
        <f t="shared" si="4"/>
        <v>6.4165849111291604E-6</v>
      </c>
      <c r="R7" s="73">
        <f t="shared" si="4"/>
        <v>3.9041956197683386E-6</v>
      </c>
      <c r="S7" s="73">
        <f t="shared" si="4"/>
        <v>1.7181369785256367E-6</v>
      </c>
      <c r="T7" s="73">
        <f t="shared" si="4"/>
        <v>6.0932018179901166E-7</v>
      </c>
      <c r="U7" s="73">
        <f t="shared" si="4"/>
        <v>2.0339346240103644E-7</v>
      </c>
      <c r="V7" s="73">
        <f t="shared" si="4"/>
        <v>1.0757379889145079E-7</v>
      </c>
      <c r="W7" s="74">
        <f t="shared" si="5"/>
        <v>3.8099999999999999E-4</v>
      </c>
      <c r="X7">
        <f>0.03175*$B$33*63337198</f>
        <v>24131.472438000001</v>
      </c>
      <c r="Y7">
        <f t="shared" si="6"/>
        <v>3.8099999999999999E-4</v>
      </c>
      <c r="Z7">
        <f t="shared" si="7"/>
        <v>0</v>
      </c>
    </row>
    <row r="8" spans="1:26" x14ac:dyDescent="0.75">
      <c r="A8" t="s">
        <v>111</v>
      </c>
      <c r="B8">
        <f t="shared" si="0"/>
        <v>2.2953227738303166E-5</v>
      </c>
      <c r="C8">
        <f t="shared" si="1"/>
        <v>2.3962838188705477E-5</v>
      </c>
      <c r="D8">
        <f t="shared" si="2"/>
        <v>2.502609417612696E-5</v>
      </c>
      <c r="E8">
        <f t="shared" si="3"/>
        <v>2.9155320732691709E-5</v>
      </c>
      <c r="F8">
        <f t="shared" si="3"/>
        <v>2.8122328335396207E-5</v>
      </c>
      <c r="G8">
        <f t="shared" si="3"/>
        <v>2.8382092321166466E-5</v>
      </c>
      <c r="H8">
        <f t="shared" si="3"/>
        <v>3.1086999191217776E-5</v>
      </c>
      <c r="I8">
        <f t="shared" si="3"/>
        <v>3.1761045318108325E-5</v>
      </c>
      <c r="J8">
        <f t="shared" si="3"/>
        <v>3.2454034010156248E-5</v>
      </c>
      <c r="K8">
        <f t="shared" si="3"/>
        <v>3.0731475696161994E-5</v>
      </c>
      <c r="L8">
        <f t="shared" si="3"/>
        <v>2.6567618352804305E-5</v>
      </c>
      <c r="M8">
        <f t="shared" si="3"/>
        <v>2.1645456860911339E-5</v>
      </c>
      <c r="N8">
        <f t="shared" si="3"/>
        <v>1.633677440230305E-5</v>
      </c>
      <c r="O8" s="73">
        <f t="shared" si="4"/>
        <v>1.0979385068471137E-5</v>
      </c>
      <c r="P8" s="73">
        <f t="shared" si="4"/>
        <v>8.8761046549612119E-6</v>
      </c>
      <c r="Q8" s="73">
        <f t="shared" si="4"/>
        <v>6.4165849111291604E-6</v>
      </c>
      <c r="R8" s="73">
        <f t="shared" si="4"/>
        <v>3.9041956197683386E-6</v>
      </c>
      <c r="S8" s="73">
        <f t="shared" si="4"/>
        <v>1.7181369785256367E-6</v>
      </c>
      <c r="T8" s="73">
        <f t="shared" si="4"/>
        <v>6.0932018179901166E-7</v>
      </c>
      <c r="U8" s="73">
        <f t="shared" si="4"/>
        <v>2.0339346240103644E-7</v>
      </c>
      <c r="V8" s="73">
        <f t="shared" si="4"/>
        <v>1.0757379889145079E-7</v>
      </c>
      <c r="W8" s="74">
        <f t="shared" si="5"/>
        <v>3.8099999999999999E-4</v>
      </c>
      <c r="X8">
        <f>0.03175*$B$33*63337198</f>
        <v>24131.472438000001</v>
      </c>
      <c r="Y8">
        <f t="shared" si="6"/>
        <v>3.8099999999999999E-4</v>
      </c>
      <c r="Z8">
        <f t="shared" si="7"/>
        <v>0</v>
      </c>
    </row>
    <row r="9" spans="1:26" x14ac:dyDescent="0.75">
      <c r="A9" t="s">
        <v>112</v>
      </c>
      <c r="B9">
        <f t="shared" si="0"/>
        <v>2.2953227738303166E-5</v>
      </c>
      <c r="C9">
        <f t="shared" si="1"/>
        <v>2.3962838188705477E-5</v>
      </c>
      <c r="D9">
        <f t="shared" si="2"/>
        <v>2.502609417612696E-5</v>
      </c>
      <c r="E9">
        <f t="shared" si="3"/>
        <v>2.9155320732691709E-5</v>
      </c>
      <c r="F9">
        <f t="shared" si="3"/>
        <v>2.8122328335396207E-5</v>
      </c>
      <c r="G9">
        <f t="shared" si="3"/>
        <v>2.8382092321166466E-5</v>
      </c>
      <c r="H9">
        <f t="shared" si="3"/>
        <v>3.1086999191217776E-5</v>
      </c>
      <c r="I9">
        <f t="shared" si="3"/>
        <v>3.1761045318108325E-5</v>
      </c>
      <c r="J9">
        <f t="shared" si="3"/>
        <v>3.2454034010156248E-5</v>
      </c>
      <c r="K9">
        <f t="shared" si="3"/>
        <v>3.0731475696161994E-5</v>
      </c>
      <c r="L9">
        <f t="shared" si="3"/>
        <v>2.6567618352804305E-5</v>
      </c>
      <c r="M9">
        <f t="shared" si="3"/>
        <v>2.1645456860911339E-5</v>
      </c>
      <c r="N9">
        <f t="shared" si="3"/>
        <v>1.633677440230305E-5</v>
      </c>
      <c r="O9" s="73">
        <f t="shared" si="4"/>
        <v>1.0979385068471137E-5</v>
      </c>
      <c r="P9" s="73">
        <f t="shared" si="4"/>
        <v>8.8761046549612119E-6</v>
      </c>
      <c r="Q9" s="73">
        <f t="shared" si="4"/>
        <v>6.4165849111291604E-6</v>
      </c>
      <c r="R9" s="73">
        <f t="shared" si="4"/>
        <v>3.9041956197683386E-6</v>
      </c>
      <c r="S9" s="73">
        <f t="shared" si="4"/>
        <v>1.7181369785256367E-6</v>
      </c>
      <c r="T9" s="73">
        <f t="shared" si="4"/>
        <v>6.0932018179901166E-7</v>
      </c>
      <c r="U9" s="73">
        <f t="shared" si="4"/>
        <v>2.0339346240103644E-7</v>
      </c>
      <c r="V9" s="73">
        <f t="shared" si="4"/>
        <v>1.0757379889145079E-7</v>
      </c>
      <c r="W9" s="74">
        <f t="shared" si="5"/>
        <v>3.8099999999999999E-4</v>
      </c>
      <c r="X9">
        <f>0.03175*$B$33*63337198</f>
        <v>24131.472438000001</v>
      </c>
      <c r="Y9">
        <f t="shared" si="6"/>
        <v>3.8099999999999999E-4</v>
      </c>
      <c r="Z9">
        <f t="shared" si="7"/>
        <v>0</v>
      </c>
    </row>
    <row r="10" spans="1:26" x14ac:dyDescent="0.75">
      <c r="A10" t="s">
        <v>113</v>
      </c>
      <c r="B10">
        <f t="shared" si="0"/>
        <v>2.2945998375235987E-5</v>
      </c>
      <c r="C10">
        <f t="shared" si="1"/>
        <v>2.3955290838094863E-5</v>
      </c>
      <c r="D10">
        <f t="shared" si="2"/>
        <v>2.5018211941740779E-5</v>
      </c>
      <c r="E10">
        <f t="shared" si="3"/>
        <v>2.9146137954508187E-5</v>
      </c>
      <c r="F10">
        <f t="shared" si="3"/>
        <v>2.811347090914884E-5</v>
      </c>
      <c r="G10">
        <f t="shared" si="3"/>
        <v>2.8373153079490508E-5</v>
      </c>
      <c r="H10">
        <f t="shared" si="3"/>
        <v>3.1077208010370146E-5</v>
      </c>
      <c r="I10">
        <f t="shared" si="3"/>
        <v>3.175104183926798E-5</v>
      </c>
      <c r="J10">
        <f t="shared" si="3"/>
        <v>3.2443812267160923E-5</v>
      </c>
      <c r="K10">
        <f t="shared" si="3"/>
        <v>3.0721796491218323E-5</v>
      </c>
      <c r="L10">
        <f t="shared" si="3"/>
        <v>2.6559250598992398E-5</v>
      </c>
      <c r="M10">
        <f t="shared" si="3"/>
        <v>2.1638639394183495E-5</v>
      </c>
      <c r="N10">
        <f t="shared" si="3"/>
        <v>1.6331628961546419E-5</v>
      </c>
      <c r="O10" s="73">
        <f t="shared" si="4"/>
        <v>1.0975926994433823E-5</v>
      </c>
      <c r="P10" s="73">
        <f t="shared" si="4"/>
        <v>8.8733090314478395E-6</v>
      </c>
      <c r="Q10" s="73">
        <f t="shared" si="4"/>
        <v>6.4145639395036078E-6</v>
      </c>
      <c r="R10" s="73">
        <f t="shared" si="4"/>
        <v>3.9029659518566006E-6</v>
      </c>
      <c r="S10" s="73">
        <f t="shared" si="4"/>
        <v>1.7175958330205891E-6</v>
      </c>
      <c r="T10" s="73">
        <f t="shared" si="4"/>
        <v>6.0912826993072856E-7</v>
      </c>
      <c r="U10" s="73">
        <f t="shared" si="4"/>
        <v>2.0332940146799675E-7</v>
      </c>
      <c r="V10" s="73">
        <f t="shared" si="4"/>
        <v>1.0753991737998892E-7</v>
      </c>
      <c r="W10" s="74">
        <f t="shared" si="5"/>
        <v>3.8088000000000011E-4</v>
      </c>
      <c r="X10">
        <f>0.03174*$B$33*63337198</f>
        <v>24123.871974239999</v>
      </c>
      <c r="Y10">
        <f t="shared" si="6"/>
        <v>3.8088E-4</v>
      </c>
      <c r="Z10">
        <f t="shared" si="7"/>
        <v>0</v>
      </c>
    </row>
    <row r="11" spans="1:26" x14ac:dyDescent="0.75">
      <c r="A11" t="s">
        <v>114</v>
      </c>
      <c r="B11">
        <f t="shared" si="0"/>
        <v>0</v>
      </c>
      <c r="C11">
        <f t="shared" si="1"/>
        <v>0</v>
      </c>
      <c r="D11">
        <f t="shared" si="2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4"/>
        <v>0</v>
      </c>
      <c r="S11">
        <f t="shared" si="4"/>
        <v>0</v>
      </c>
      <c r="T11">
        <f t="shared" si="4"/>
        <v>0</v>
      </c>
      <c r="U11">
        <f t="shared" si="4"/>
        <v>0</v>
      </c>
      <c r="V11">
        <f t="shared" si="4"/>
        <v>0</v>
      </c>
      <c r="W11" s="74">
        <f t="shared" si="5"/>
        <v>0</v>
      </c>
      <c r="X11">
        <v>0</v>
      </c>
      <c r="Y11">
        <f t="shared" si="6"/>
        <v>0</v>
      </c>
      <c r="Z11">
        <f t="shared" si="7"/>
        <v>0</v>
      </c>
    </row>
    <row r="12" spans="1:26" x14ac:dyDescent="0.75">
      <c r="A12" t="s">
        <v>115</v>
      </c>
      <c r="B12">
        <f t="shared" si="0"/>
        <v>0</v>
      </c>
      <c r="C12">
        <f t="shared" si="1"/>
        <v>0</v>
      </c>
      <c r="D12">
        <f t="shared" si="2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4"/>
        <v>0</v>
      </c>
      <c r="S12">
        <f t="shared" si="4"/>
        <v>0</v>
      </c>
      <c r="T12">
        <f t="shared" si="4"/>
        <v>0</v>
      </c>
      <c r="U12">
        <f t="shared" si="4"/>
        <v>0</v>
      </c>
      <c r="V12">
        <f t="shared" si="4"/>
        <v>0</v>
      </c>
      <c r="W12" s="74">
        <f t="shared" si="5"/>
        <v>0</v>
      </c>
      <c r="X12">
        <v>0</v>
      </c>
      <c r="Y12">
        <f t="shared" ref="Y12:Y27" si="8">X12/63337198</f>
        <v>0</v>
      </c>
      <c r="Z12">
        <f t="shared" si="7"/>
        <v>0</v>
      </c>
    </row>
    <row r="13" spans="1:26" x14ac:dyDescent="0.75">
      <c r="A13" t="s">
        <v>116</v>
      </c>
      <c r="B13">
        <f t="shared" si="0"/>
        <v>0</v>
      </c>
      <c r="C13">
        <f t="shared" si="1"/>
        <v>0</v>
      </c>
      <c r="D13">
        <f t="shared" si="2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4"/>
        <v>0</v>
      </c>
      <c r="P13">
        <f t="shared" si="4"/>
        <v>0</v>
      </c>
      <c r="Q13">
        <f t="shared" si="4"/>
        <v>0</v>
      </c>
      <c r="R13">
        <f t="shared" si="4"/>
        <v>0</v>
      </c>
      <c r="S13">
        <f t="shared" si="4"/>
        <v>0</v>
      </c>
      <c r="T13">
        <f t="shared" si="4"/>
        <v>0</v>
      </c>
      <c r="U13">
        <f t="shared" si="4"/>
        <v>0</v>
      </c>
      <c r="V13">
        <f t="shared" si="4"/>
        <v>0</v>
      </c>
      <c r="W13" s="74">
        <f t="shared" si="5"/>
        <v>0</v>
      </c>
      <c r="X13">
        <v>0</v>
      </c>
      <c r="Y13">
        <f t="shared" si="8"/>
        <v>0</v>
      </c>
      <c r="Z13">
        <f t="shared" si="7"/>
        <v>0</v>
      </c>
    </row>
    <row r="14" spans="1:26" x14ac:dyDescent="0.75">
      <c r="A14" t="s">
        <v>117</v>
      </c>
      <c r="B14">
        <f t="shared" si="0"/>
        <v>0</v>
      </c>
      <c r="C14">
        <f t="shared" si="1"/>
        <v>0</v>
      </c>
      <c r="D14">
        <f t="shared" si="2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4"/>
        <v>0</v>
      </c>
      <c r="P14">
        <f t="shared" si="4"/>
        <v>0</v>
      </c>
      <c r="Q14">
        <f t="shared" si="4"/>
        <v>0</v>
      </c>
      <c r="R14">
        <f t="shared" si="4"/>
        <v>0</v>
      </c>
      <c r="S14">
        <f t="shared" si="4"/>
        <v>0</v>
      </c>
      <c r="T14">
        <f t="shared" si="4"/>
        <v>0</v>
      </c>
      <c r="U14">
        <f t="shared" si="4"/>
        <v>0</v>
      </c>
      <c r="V14">
        <f t="shared" si="4"/>
        <v>0</v>
      </c>
      <c r="W14" s="74">
        <f t="shared" si="5"/>
        <v>0</v>
      </c>
      <c r="X14">
        <v>0</v>
      </c>
      <c r="Y14">
        <f t="shared" si="8"/>
        <v>0</v>
      </c>
      <c r="Z14">
        <f t="shared" si="7"/>
        <v>0</v>
      </c>
    </row>
    <row r="15" spans="1:26" x14ac:dyDescent="0.75">
      <c r="A15" t="s">
        <v>177</v>
      </c>
      <c r="B15" s="76">
        <v>0</v>
      </c>
      <c r="C15" s="76">
        <v>0</v>
      </c>
      <c r="D15" s="76">
        <v>0</v>
      </c>
      <c r="E15" s="76">
        <v>0</v>
      </c>
      <c r="F15" s="76">
        <v>0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  <c r="M15" s="76">
        <v>0</v>
      </c>
      <c r="N15" s="76">
        <v>0</v>
      </c>
      <c r="O15" s="76">
        <v>0</v>
      </c>
      <c r="P15" s="76">
        <v>0</v>
      </c>
      <c r="Q15" s="76">
        <v>0</v>
      </c>
      <c r="R15" s="76">
        <v>0</v>
      </c>
      <c r="S15" s="76">
        <v>0</v>
      </c>
      <c r="T15" s="76">
        <v>0</v>
      </c>
      <c r="U15" s="76">
        <v>0</v>
      </c>
      <c r="V15" s="76">
        <v>0</v>
      </c>
      <c r="W15" s="74">
        <f t="shared" ref="W15:W22" si="9">SUM(B15:V15)</f>
        <v>0</v>
      </c>
      <c r="X15" s="76">
        <v>0</v>
      </c>
    </row>
    <row r="16" spans="1:26" x14ac:dyDescent="0.75">
      <c r="A16" t="s">
        <v>178</v>
      </c>
      <c r="B16" s="76">
        <v>0</v>
      </c>
      <c r="C16" s="76">
        <v>0</v>
      </c>
      <c r="D16" s="76">
        <v>0</v>
      </c>
      <c r="E16" s="76">
        <v>0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  <c r="U16" s="76">
        <v>0</v>
      </c>
      <c r="V16" s="76">
        <v>0</v>
      </c>
      <c r="W16" s="74">
        <f t="shared" si="9"/>
        <v>0</v>
      </c>
      <c r="X16" s="76">
        <v>0</v>
      </c>
    </row>
    <row r="17" spans="1:26" x14ac:dyDescent="0.75">
      <c r="A17" t="s">
        <v>179</v>
      </c>
      <c r="B17" s="76">
        <v>0</v>
      </c>
      <c r="C17" s="76">
        <v>0</v>
      </c>
      <c r="D17" s="76">
        <v>0</v>
      </c>
      <c r="E17" s="76">
        <v>0</v>
      </c>
      <c r="F17" s="76">
        <v>0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  <c r="P17" s="76">
        <v>0</v>
      </c>
      <c r="Q17" s="76">
        <v>0</v>
      </c>
      <c r="R17" s="76">
        <v>0</v>
      </c>
      <c r="S17" s="76">
        <v>0</v>
      </c>
      <c r="T17" s="76">
        <v>0</v>
      </c>
      <c r="U17" s="76">
        <v>0</v>
      </c>
      <c r="V17" s="76">
        <v>0</v>
      </c>
      <c r="W17" s="74">
        <f t="shared" si="9"/>
        <v>0</v>
      </c>
      <c r="X17" s="76">
        <v>0</v>
      </c>
    </row>
    <row r="18" spans="1:26" x14ac:dyDescent="0.75">
      <c r="A18" t="s">
        <v>180</v>
      </c>
      <c r="B18" s="76">
        <v>0</v>
      </c>
      <c r="C18" s="76">
        <v>0</v>
      </c>
      <c r="D18" s="76">
        <v>0</v>
      </c>
      <c r="E18" s="76">
        <v>0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  <c r="U18" s="76">
        <v>0</v>
      </c>
      <c r="V18" s="76">
        <v>0</v>
      </c>
      <c r="W18" s="74">
        <f t="shared" si="9"/>
        <v>0</v>
      </c>
      <c r="X18" s="76">
        <v>0</v>
      </c>
    </row>
    <row r="19" spans="1:26" x14ac:dyDescent="0.75">
      <c r="A19" t="s">
        <v>181</v>
      </c>
      <c r="B19" s="76">
        <v>0</v>
      </c>
      <c r="C19" s="76">
        <v>0</v>
      </c>
      <c r="D19" s="76">
        <v>0</v>
      </c>
      <c r="E19" s="76">
        <v>0</v>
      </c>
      <c r="F19" s="76">
        <v>0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  <c r="R19" s="76">
        <v>0</v>
      </c>
      <c r="S19" s="76">
        <v>0</v>
      </c>
      <c r="T19" s="76">
        <v>0</v>
      </c>
      <c r="U19" s="76">
        <v>0</v>
      </c>
      <c r="V19" s="76">
        <v>0</v>
      </c>
      <c r="W19" s="74">
        <f t="shared" si="9"/>
        <v>0</v>
      </c>
      <c r="X19" s="76">
        <v>0</v>
      </c>
    </row>
    <row r="20" spans="1:26" x14ac:dyDescent="0.75">
      <c r="A20" t="s">
        <v>182</v>
      </c>
      <c r="B20" s="76">
        <v>0</v>
      </c>
      <c r="C20" s="76">
        <v>0</v>
      </c>
      <c r="D20" s="76">
        <v>0</v>
      </c>
      <c r="E20" s="76">
        <v>0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  <c r="T20" s="76">
        <v>0</v>
      </c>
      <c r="U20" s="76">
        <v>0</v>
      </c>
      <c r="V20" s="76">
        <v>0</v>
      </c>
      <c r="W20" s="74">
        <f t="shared" si="9"/>
        <v>0</v>
      </c>
      <c r="X20" s="76">
        <v>0</v>
      </c>
    </row>
    <row r="21" spans="1:26" x14ac:dyDescent="0.75">
      <c r="A21" t="s">
        <v>183</v>
      </c>
      <c r="B21" s="76">
        <v>0</v>
      </c>
      <c r="C21" s="76">
        <v>0</v>
      </c>
      <c r="D21" s="76">
        <v>0</v>
      </c>
      <c r="E21" s="76">
        <v>0</v>
      </c>
      <c r="F21" s="76">
        <v>0</v>
      </c>
      <c r="G21" s="76">
        <v>0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  <c r="U21" s="76">
        <v>0</v>
      </c>
      <c r="V21" s="76">
        <v>0</v>
      </c>
      <c r="W21" s="74">
        <f t="shared" si="9"/>
        <v>0</v>
      </c>
      <c r="X21" s="76">
        <v>0</v>
      </c>
    </row>
    <row r="22" spans="1:26" x14ac:dyDescent="0.75">
      <c r="A22" t="s">
        <v>184</v>
      </c>
      <c r="B22" s="76">
        <v>0</v>
      </c>
      <c r="C22" s="76">
        <v>0</v>
      </c>
      <c r="D22" s="76">
        <v>0</v>
      </c>
      <c r="E22" s="76">
        <v>0</v>
      </c>
      <c r="F22" s="76">
        <v>0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  <c r="R22" s="76">
        <v>0</v>
      </c>
      <c r="S22" s="76">
        <v>0</v>
      </c>
      <c r="T22" s="76">
        <v>0</v>
      </c>
      <c r="U22" s="76">
        <v>0</v>
      </c>
      <c r="V22" s="76">
        <v>0</v>
      </c>
      <c r="W22" s="74">
        <f t="shared" si="9"/>
        <v>0</v>
      </c>
      <c r="X22" s="76">
        <v>0</v>
      </c>
    </row>
    <row r="23" spans="1:26" x14ac:dyDescent="0.75">
      <c r="A23" t="s">
        <v>123</v>
      </c>
      <c r="B23">
        <f>B$30*Y23</f>
        <v>0</v>
      </c>
      <c r="C23">
        <f>C$30*Y23</f>
        <v>0</v>
      </c>
      <c r="D23">
        <f>D$30*Y23</f>
        <v>0</v>
      </c>
      <c r="E23">
        <f t="shared" ref="E23:N27" si="10">E$30*$Y23</f>
        <v>0</v>
      </c>
      <c r="F23">
        <f t="shared" si="10"/>
        <v>0</v>
      </c>
      <c r="G23">
        <f t="shared" si="10"/>
        <v>0</v>
      </c>
      <c r="H23">
        <f t="shared" si="10"/>
        <v>0</v>
      </c>
      <c r="I23">
        <f t="shared" si="10"/>
        <v>0</v>
      </c>
      <c r="J23">
        <f t="shared" si="10"/>
        <v>0</v>
      </c>
      <c r="K23">
        <f t="shared" si="10"/>
        <v>0</v>
      </c>
      <c r="L23">
        <f t="shared" si="10"/>
        <v>0</v>
      </c>
      <c r="M23">
        <f t="shared" si="10"/>
        <v>0</v>
      </c>
      <c r="N23">
        <f t="shared" si="10"/>
        <v>0</v>
      </c>
      <c r="O23">
        <f t="shared" ref="O23:V27" si="11">O$30*$Y23</f>
        <v>0</v>
      </c>
      <c r="P23">
        <f t="shared" si="11"/>
        <v>0</v>
      </c>
      <c r="Q23">
        <f t="shared" si="11"/>
        <v>0</v>
      </c>
      <c r="R23">
        <f t="shared" si="11"/>
        <v>0</v>
      </c>
      <c r="S23">
        <f t="shared" si="11"/>
        <v>0</v>
      </c>
      <c r="T23">
        <f t="shared" si="11"/>
        <v>0</v>
      </c>
      <c r="U23">
        <f t="shared" si="11"/>
        <v>0</v>
      </c>
      <c r="V23">
        <f t="shared" si="11"/>
        <v>0</v>
      </c>
      <c r="W23" s="74">
        <f t="shared" si="5"/>
        <v>0</v>
      </c>
      <c r="X23">
        <v>0</v>
      </c>
      <c r="Y23">
        <f t="shared" si="8"/>
        <v>0</v>
      </c>
      <c r="Z23">
        <f t="shared" si="7"/>
        <v>0</v>
      </c>
    </row>
    <row r="24" spans="1:26" x14ac:dyDescent="0.75">
      <c r="A24" t="s">
        <v>124</v>
      </c>
      <c r="B24">
        <f>B$30*Y24</f>
        <v>0</v>
      </c>
      <c r="C24">
        <f>C$30*Y24</f>
        <v>0</v>
      </c>
      <c r="D24">
        <f>D$30*Y24</f>
        <v>0</v>
      </c>
      <c r="E24">
        <f t="shared" si="10"/>
        <v>0</v>
      </c>
      <c r="F24">
        <f t="shared" si="10"/>
        <v>0</v>
      </c>
      <c r="G24">
        <f t="shared" si="10"/>
        <v>0</v>
      </c>
      <c r="H24">
        <f t="shared" si="10"/>
        <v>0</v>
      </c>
      <c r="I24">
        <f t="shared" si="10"/>
        <v>0</v>
      </c>
      <c r="J24">
        <f t="shared" si="10"/>
        <v>0</v>
      </c>
      <c r="K24">
        <f t="shared" si="10"/>
        <v>0</v>
      </c>
      <c r="L24">
        <f t="shared" si="10"/>
        <v>0</v>
      </c>
      <c r="M24">
        <f t="shared" si="10"/>
        <v>0</v>
      </c>
      <c r="N24">
        <f t="shared" si="10"/>
        <v>0</v>
      </c>
      <c r="O24">
        <f t="shared" si="11"/>
        <v>0</v>
      </c>
      <c r="P24">
        <f t="shared" si="11"/>
        <v>0</v>
      </c>
      <c r="Q24">
        <f t="shared" si="11"/>
        <v>0</v>
      </c>
      <c r="R24">
        <f t="shared" si="11"/>
        <v>0</v>
      </c>
      <c r="S24">
        <f t="shared" si="11"/>
        <v>0</v>
      </c>
      <c r="T24">
        <f t="shared" si="11"/>
        <v>0</v>
      </c>
      <c r="U24">
        <f t="shared" si="11"/>
        <v>0</v>
      </c>
      <c r="V24">
        <f t="shared" si="11"/>
        <v>0</v>
      </c>
      <c r="W24" s="74">
        <f t="shared" si="5"/>
        <v>0</v>
      </c>
      <c r="X24">
        <v>0</v>
      </c>
      <c r="Y24">
        <f t="shared" si="8"/>
        <v>0</v>
      </c>
      <c r="Z24">
        <f t="shared" si="7"/>
        <v>0</v>
      </c>
    </row>
    <row r="25" spans="1:26" x14ac:dyDescent="0.75">
      <c r="A25" t="s">
        <v>125</v>
      </c>
      <c r="B25">
        <f>B$30*Y25</f>
        <v>0</v>
      </c>
      <c r="C25">
        <f>C$30*Y25</f>
        <v>0</v>
      </c>
      <c r="D25">
        <f>D$30*Y25</f>
        <v>0</v>
      </c>
      <c r="E25">
        <f t="shared" si="10"/>
        <v>0</v>
      </c>
      <c r="F25">
        <f t="shared" si="10"/>
        <v>0</v>
      </c>
      <c r="G25">
        <f t="shared" si="10"/>
        <v>0</v>
      </c>
      <c r="H25">
        <f t="shared" si="10"/>
        <v>0</v>
      </c>
      <c r="I25">
        <f t="shared" si="10"/>
        <v>0</v>
      </c>
      <c r="J25">
        <f t="shared" si="10"/>
        <v>0</v>
      </c>
      <c r="K25">
        <f t="shared" si="10"/>
        <v>0</v>
      </c>
      <c r="L25">
        <f t="shared" si="10"/>
        <v>0</v>
      </c>
      <c r="M25">
        <f t="shared" si="10"/>
        <v>0</v>
      </c>
      <c r="N25">
        <f t="shared" si="10"/>
        <v>0</v>
      </c>
      <c r="O25">
        <f t="shared" si="11"/>
        <v>0</v>
      </c>
      <c r="P25">
        <f t="shared" si="11"/>
        <v>0</v>
      </c>
      <c r="Q25">
        <f t="shared" si="11"/>
        <v>0</v>
      </c>
      <c r="R25">
        <f t="shared" si="11"/>
        <v>0</v>
      </c>
      <c r="S25">
        <f t="shared" si="11"/>
        <v>0</v>
      </c>
      <c r="T25">
        <f t="shared" si="11"/>
        <v>0</v>
      </c>
      <c r="U25">
        <f t="shared" si="11"/>
        <v>0</v>
      </c>
      <c r="V25">
        <f t="shared" si="11"/>
        <v>0</v>
      </c>
      <c r="W25" s="74">
        <f t="shared" si="5"/>
        <v>0</v>
      </c>
      <c r="X25">
        <v>0</v>
      </c>
      <c r="Y25">
        <f t="shared" si="8"/>
        <v>0</v>
      </c>
      <c r="Z25">
        <f t="shared" si="7"/>
        <v>0</v>
      </c>
    </row>
    <row r="26" spans="1:26" x14ac:dyDescent="0.75">
      <c r="A26" t="s">
        <v>126</v>
      </c>
      <c r="B26">
        <f>B$30*Y26</f>
        <v>0</v>
      </c>
      <c r="C26">
        <f>C$30*Y26</f>
        <v>0</v>
      </c>
      <c r="D26">
        <f>D$30*Y26</f>
        <v>0</v>
      </c>
      <c r="E26">
        <f t="shared" si="10"/>
        <v>0</v>
      </c>
      <c r="F26">
        <f t="shared" si="10"/>
        <v>0</v>
      </c>
      <c r="G26">
        <f t="shared" si="10"/>
        <v>0</v>
      </c>
      <c r="H26">
        <f t="shared" si="10"/>
        <v>0</v>
      </c>
      <c r="I26">
        <f t="shared" si="10"/>
        <v>0</v>
      </c>
      <c r="J26">
        <f t="shared" si="10"/>
        <v>0</v>
      </c>
      <c r="K26">
        <f t="shared" si="10"/>
        <v>0</v>
      </c>
      <c r="L26">
        <f t="shared" si="10"/>
        <v>0</v>
      </c>
      <c r="M26">
        <f t="shared" si="10"/>
        <v>0</v>
      </c>
      <c r="N26">
        <f t="shared" si="10"/>
        <v>0</v>
      </c>
      <c r="O26">
        <f t="shared" si="11"/>
        <v>0</v>
      </c>
      <c r="P26">
        <f t="shared" si="11"/>
        <v>0</v>
      </c>
      <c r="Q26">
        <f t="shared" si="11"/>
        <v>0</v>
      </c>
      <c r="R26">
        <f t="shared" si="11"/>
        <v>0</v>
      </c>
      <c r="S26">
        <f t="shared" si="11"/>
        <v>0</v>
      </c>
      <c r="T26">
        <f t="shared" si="11"/>
        <v>0</v>
      </c>
      <c r="U26">
        <f t="shared" si="11"/>
        <v>0</v>
      </c>
      <c r="V26">
        <f t="shared" si="11"/>
        <v>0</v>
      </c>
      <c r="W26" s="74">
        <f t="shared" si="5"/>
        <v>0</v>
      </c>
      <c r="X26">
        <v>0</v>
      </c>
      <c r="Y26">
        <f t="shared" si="8"/>
        <v>0</v>
      </c>
      <c r="Z26">
        <f>Y26-W26</f>
        <v>0</v>
      </c>
    </row>
    <row r="27" spans="1:26" x14ac:dyDescent="0.75">
      <c r="A27" t="s">
        <v>127</v>
      </c>
      <c r="B27">
        <f>B$30*Y27</f>
        <v>0</v>
      </c>
      <c r="C27">
        <f>C$30*Y27</f>
        <v>0</v>
      </c>
      <c r="D27">
        <f>D$30*Y27</f>
        <v>0</v>
      </c>
      <c r="E27">
        <f t="shared" si="10"/>
        <v>0</v>
      </c>
      <c r="F27">
        <f t="shared" si="10"/>
        <v>0</v>
      </c>
      <c r="G27">
        <f t="shared" si="10"/>
        <v>0</v>
      </c>
      <c r="H27">
        <f t="shared" si="10"/>
        <v>0</v>
      </c>
      <c r="I27">
        <f t="shared" si="10"/>
        <v>0</v>
      </c>
      <c r="J27">
        <f t="shared" si="10"/>
        <v>0</v>
      </c>
      <c r="K27">
        <f t="shared" si="10"/>
        <v>0</v>
      </c>
      <c r="L27">
        <f t="shared" si="10"/>
        <v>0</v>
      </c>
      <c r="M27">
        <f t="shared" si="10"/>
        <v>0</v>
      </c>
      <c r="N27">
        <f t="shared" si="10"/>
        <v>0</v>
      </c>
      <c r="O27">
        <f t="shared" si="11"/>
        <v>0</v>
      </c>
      <c r="P27">
        <f t="shared" si="11"/>
        <v>0</v>
      </c>
      <c r="Q27">
        <f t="shared" si="11"/>
        <v>0</v>
      </c>
      <c r="R27">
        <f t="shared" si="11"/>
        <v>0</v>
      </c>
      <c r="S27">
        <f t="shared" si="11"/>
        <v>0</v>
      </c>
      <c r="T27">
        <f t="shared" si="11"/>
        <v>0</v>
      </c>
      <c r="U27">
        <f t="shared" si="11"/>
        <v>0</v>
      </c>
      <c r="V27">
        <f t="shared" si="11"/>
        <v>0</v>
      </c>
      <c r="W27" s="74">
        <f t="shared" si="5"/>
        <v>0</v>
      </c>
      <c r="X27">
        <v>0</v>
      </c>
      <c r="Y27">
        <f t="shared" si="8"/>
        <v>0</v>
      </c>
    </row>
    <row r="28" spans="1:26" x14ac:dyDescent="0.75">
      <c r="A28" t="s">
        <v>185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 s="74">
        <v>0</v>
      </c>
    </row>
    <row r="29" spans="1:26" x14ac:dyDescent="0.75">
      <c r="A29" t="s">
        <v>129</v>
      </c>
      <c r="B29" s="74">
        <f t="shared" ref="B29:V29" si="12">SUM(B2:B27)</f>
        <v>6.0244692226517516E-2</v>
      </c>
      <c r="C29" s="74">
        <f t="shared" si="12"/>
        <v>6.2894588421799152E-2</v>
      </c>
      <c r="D29" s="74">
        <f t="shared" si="12"/>
        <v>6.5685286551514344E-2</v>
      </c>
      <c r="E29" s="74">
        <f t="shared" si="12"/>
        <v>7.652315152937457E-2</v>
      </c>
      <c r="F29" s="74">
        <f t="shared" si="12"/>
        <v>7.3811885394740706E-2</v>
      </c>
      <c r="G29" s="74">
        <f t="shared" si="12"/>
        <v>7.4493680632982853E-2</v>
      </c>
      <c r="H29" s="74">
        <f t="shared" si="12"/>
        <v>8.1593173730230381E-2</v>
      </c>
      <c r="I29" s="74">
        <f t="shared" si="12"/>
        <v>8.3362323669575647E-2</v>
      </c>
      <c r="J29" s="74">
        <f t="shared" si="12"/>
        <v>8.5181191627706696E-2</v>
      </c>
      <c r="K29" s="74">
        <f t="shared" si="12"/>
        <v>8.0660041197275559E-2</v>
      </c>
      <c r="L29" s="74">
        <f t="shared" si="12"/>
        <v>6.9731281765890579E-2</v>
      </c>
      <c r="M29" s="74">
        <f t="shared" si="12"/>
        <v>5.6812222732050756E-2</v>
      </c>
      <c r="N29" s="74">
        <f t="shared" si="12"/>
        <v>4.2878672971924027E-2</v>
      </c>
      <c r="O29" s="74">
        <f t="shared" si="12"/>
        <v>2.88172836442812E-2</v>
      </c>
      <c r="P29" s="74">
        <f t="shared" si="12"/>
        <v>2.3296862611446749E-2</v>
      </c>
      <c r="Q29" s="74">
        <f t="shared" si="12"/>
        <v>1.6841430212937426E-2</v>
      </c>
      <c r="R29" s="74">
        <f t="shared" si="12"/>
        <v>1.0247232597817161E-2</v>
      </c>
      <c r="S29" s="74">
        <f t="shared" si="12"/>
        <v>4.5095458753953727E-3</v>
      </c>
      <c r="T29" s="74">
        <f t="shared" si="12"/>
        <v>1.5992655690262769E-3</v>
      </c>
      <c r="U29" s="74">
        <f t="shared" si="12"/>
        <v>5.3384110866413765E-4</v>
      </c>
      <c r="V29" s="74">
        <f t="shared" si="12"/>
        <v>2.8234592884895222E-4</v>
      </c>
      <c r="W29">
        <f>SUM(B29:V29)</f>
        <v>0.99999999999999989</v>
      </c>
      <c r="X29">
        <f>SUM(X2:X27)</f>
        <v>63337190.39953623</v>
      </c>
      <c r="Y29">
        <f>SUM(Y2:Y27)</f>
        <v>1</v>
      </c>
    </row>
    <row r="30" spans="1:26" x14ac:dyDescent="0.75">
      <c r="A30" t="s">
        <v>132</v>
      </c>
      <c r="B30" s="81">
        <v>6.0244692226517502E-2</v>
      </c>
      <c r="C30" s="81">
        <v>6.2894588421799152E-2</v>
      </c>
      <c r="D30" s="81">
        <v>6.568528655151433E-2</v>
      </c>
      <c r="E30" s="81">
        <v>7.652315152937457E-2</v>
      </c>
      <c r="F30" s="81">
        <v>7.3811885394740706E-2</v>
      </c>
      <c r="G30" s="81">
        <v>7.4493680632982853E-2</v>
      </c>
      <c r="H30" s="81">
        <v>8.1593173730230381E-2</v>
      </c>
      <c r="I30" s="81">
        <v>8.3362323669575661E-2</v>
      </c>
      <c r="J30" s="81">
        <v>8.5181191627706682E-2</v>
      </c>
      <c r="K30" s="81">
        <v>8.0660041197275573E-2</v>
      </c>
      <c r="L30" s="81">
        <v>6.9731281765890565E-2</v>
      </c>
      <c r="M30" s="81">
        <v>5.6812222732050763E-2</v>
      </c>
      <c r="N30" s="81">
        <v>4.287867297192402E-2</v>
      </c>
      <c r="O30" s="81">
        <v>2.88172836442812E-2</v>
      </c>
      <c r="P30" s="81">
        <v>2.3296862611446752E-2</v>
      </c>
      <c r="Q30" s="81">
        <v>1.6841430212937429E-2</v>
      </c>
      <c r="R30" s="81">
        <v>1.0247232597817162E-2</v>
      </c>
      <c r="S30" s="81">
        <v>4.5095458753953719E-3</v>
      </c>
      <c r="T30" s="81">
        <v>1.5992655690262774E-3</v>
      </c>
      <c r="U30" s="81">
        <v>5.3384110866413765E-4</v>
      </c>
      <c r="V30" s="81">
        <v>2.8234592884895222E-4</v>
      </c>
      <c r="W30">
        <f>SUM(B30:V30)</f>
        <v>0.99999999999999989</v>
      </c>
    </row>
    <row r="31" spans="1:26" x14ac:dyDescent="0.75">
      <c r="A31" t="s">
        <v>130</v>
      </c>
      <c r="B31">
        <f>B30-B29</f>
        <v>0</v>
      </c>
      <c r="C31">
        <f>C30-C29</f>
        <v>0</v>
      </c>
      <c r="D31">
        <f t="shared" ref="D31:V31" si="13">D30-D29</f>
        <v>0</v>
      </c>
      <c r="E31">
        <f t="shared" si="13"/>
        <v>0</v>
      </c>
      <c r="F31">
        <f t="shared" si="13"/>
        <v>0</v>
      </c>
      <c r="G31">
        <f t="shared" si="13"/>
        <v>0</v>
      </c>
      <c r="H31">
        <f t="shared" si="13"/>
        <v>0</v>
      </c>
      <c r="I31">
        <f t="shared" si="13"/>
        <v>0</v>
      </c>
      <c r="J31">
        <f t="shared" si="13"/>
        <v>0</v>
      </c>
      <c r="K31">
        <f t="shared" si="13"/>
        <v>0</v>
      </c>
      <c r="L31">
        <f t="shared" si="13"/>
        <v>0</v>
      </c>
      <c r="M31">
        <f t="shared" si="13"/>
        <v>0</v>
      </c>
      <c r="N31">
        <f t="shared" si="13"/>
        <v>0</v>
      </c>
      <c r="O31">
        <f t="shared" si="13"/>
        <v>0</v>
      </c>
      <c r="P31">
        <f t="shared" si="13"/>
        <v>0</v>
      </c>
      <c r="Q31">
        <f t="shared" si="13"/>
        <v>0</v>
      </c>
      <c r="R31">
        <f t="shared" si="13"/>
        <v>0</v>
      </c>
      <c r="S31">
        <f t="shared" si="13"/>
        <v>0</v>
      </c>
      <c r="T31">
        <f t="shared" si="13"/>
        <v>0</v>
      </c>
      <c r="U31">
        <f t="shared" si="13"/>
        <v>0</v>
      </c>
      <c r="V31">
        <f t="shared" si="13"/>
        <v>0</v>
      </c>
      <c r="W31">
        <f>W30-W27</f>
        <v>0.99999999999999989</v>
      </c>
    </row>
    <row r="33" spans="1:2" x14ac:dyDescent="0.75">
      <c r="A33" t="s">
        <v>145</v>
      </c>
      <c r="B33">
        <v>1.2E-2</v>
      </c>
    </row>
    <row r="34" spans="1:2" x14ac:dyDescent="0.75">
      <c r="A34" t="s">
        <v>172</v>
      </c>
      <c r="B34">
        <v>63337198</v>
      </c>
    </row>
  </sheetData>
  <conditionalFormatting sqref="B31:V31 Z2:Z14 Z23:Z27">
    <cfRule type="colorScale" priority="4">
      <colorScale>
        <cfvo type="min"/>
        <cfvo type="max"/>
        <color rgb="FF00B050"/>
        <color rgb="FF00B0F0"/>
      </colorScale>
    </cfRule>
  </conditionalFormatting>
  <conditionalFormatting sqref="Z15:Z18">
    <cfRule type="colorScale" priority="2">
      <colorScale>
        <cfvo type="min"/>
        <cfvo type="max"/>
        <color rgb="FF00B050"/>
        <color rgb="FF00B0F0"/>
      </colorScale>
    </cfRule>
  </conditionalFormatting>
  <conditionalFormatting sqref="Z19:Z22">
    <cfRule type="colorScale" priority="3">
      <colorScale>
        <cfvo type="min"/>
        <cfvo type="max"/>
        <color rgb="FF00B050"/>
        <color rgb="FF00B0F0"/>
      </colorScale>
    </cfRule>
  </conditionalFormatting>
  <conditionalFormatting sqref="Z28">
    <cfRule type="colorScale" priority="1">
      <colorScale>
        <cfvo type="min"/>
        <cfvo type="max"/>
        <color rgb="FF00B050"/>
        <color rgb="FF00B0F0"/>
      </colorScale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A023B-C5D4-43AA-A780-719FDB18F50A}">
  <dimension ref="A1:AF194"/>
  <sheetViews>
    <sheetView zoomScale="70" zoomScaleNormal="70" workbookViewId="0">
      <selection activeCell="L35" sqref="L35"/>
    </sheetView>
  </sheetViews>
  <sheetFormatPr defaultRowHeight="14.75" x14ac:dyDescent="0.75"/>
  <cols>
    <col min="1" max="1" width="14.6328125" style="65" bestFit="1" customWidth="1"/>
    <col min="3" max="3" width="14.6328125" style="65" customWidth="1"/>
    <col min="4" max="4" width="12.7265625" bestFit="1" customWidth="1"/>
    <col min="5" max="6" width="12.7265625" customWidth="1"/>
    <col min="7" max="7" width="30.90625" bestFit="1" customWidth="1"/>
    <col min="8" max="8" width="10.90625" customWidth="1"/>
    <col min="9" max="9" width="21.453125" customWidth="1"/>
    <col min="10" max="10" width="22.6328125" bestFit="1" customWidth="1"/>
    <col min="11" max="11" width="11" customWidth="1"/>
    <col min="12" max="12" width="63.26953125" bestFit="1" customWidth="1"/>
    <col min="29" max="29" width="10.453125" bestFit="1" customWidth="1"/>
    <col min="30" max="30" width="30.36328125" bestFit="1" customWidth="1"/>
  </cols>
  <sheetData>
    <row r="1" spans="1:32" x14ac:dyDescent="0.75">
      <c r="A1" s="158" t="s">
        <v>262</v>
      </c>
      <c r="B1" s="149" t="s">
        <v>34</v>
      </c>
      <c r="C1" s="158" t="s">
        <v>320</v>
      </c>
      <c r="D1" s="158" t="s">
        <v>194</v>
      </c>
      <c r="E1" s="158" t="s">
        <v>378</v>
      </c>
      <c r="F1" s="158" t="s">
        <v>318</v>
      </c>
      <c r="G1" s="158" t="s">
        <v>319</v>
      </c>
      <c r="H1" s="158" t="s">
        <v>266</v>
      </c>
      <c r="I1" s="158" t="s">
        <v>317</v>
      </c>
      <c r="J1" s="158" t="s">
        <v>264</v>
      </c>
      <c r="K1" s="158" t="s">
        <v>379</v>
      </c>
      <c r="L1" s="158" t="s">
        <v>265</v>
      </c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</row>
    <row r="2" spans="1:32" x14ac:dyDescent="0.75">
      <c r="A2" s="161" t="s">
        <v>267</v>
      </c>
      <c r="B2" s="162">
        <v>2016</v>
      </c>
      <c r="C2" s="161" t="s">
        <v>342</v>
      </c>
      <c r="D2" s="72">
        <v>4.2</v>
      </c>
      <c r="E2" s="72"/>
      <c r="F2" t="s">
        <v>315</v>
      </c>
      <c r="G2" t="s">
        <v>309</v>
      </c>
      <c r="H2" t="s">
        <v>268</v>
      </c>
      <c r="I2" t="s">
        <v>277</v>
      </c>
      <c r="J2" t="s">
        <v>269</v>
      </c>
      <c r="K2" t="s">
        <v>387</v>
      </c>
      <c r="L2" s="159" t="s">
        <v>270</v>
      </c>
    </row>
    <row r="3" spans="1:32" x14ac:dyDescent="0.75">
      <c r="A3" s="161" t="s">
        <v>267</v>
      </c>
      <c r="B3" s="162">
        <v>2016</v>
      </c>
      <c r="C3" s="161" t="s">
        <v>342</v>
      </c>
      <c r="D3" s="72">
        <v>1.4</v>
      </c>
      <c r="E3" s="72"/>
      <c r="F3" t="s">
        <v>315</v>
      </c>
      <c r="G3" t="s">
        <v>309</v>
      </c>
      <c r="H3" t="s">
        <v>272</v>
      </c>
      <c r="I3" t="s">
        <v>277</v>
      </c>
      <c r="J3" t="s">
        <v>269</v>
      </c>
      <c r="K3" t="s">
        <v>386</v>
      </c>
      <c r="L3" s="159" t="s">
        <v>270</v>
      </c>
    </row>
    <row r="4" spans="1:32" x14ac:dyDescent="0.75">
      <c r="A4" s="161" t="s">
        <v>267</v>
      </c>
      <c r="B4" s="162">
        <v>2016</v>
      </c>
      <c r="C4" s="161" t="s">
        <v>342</v>
      </c>
      <c r="D4" s="72">
        <v>8.4</v>
      </c>
      <c r="E4" s="72"/>
      <c r="F4" t="s">
        <v>315</v>
      </c>
      <c r="G4" t="s">
        <v>310</v>
      </c>
      <c r="H4" t="s">
        <v>268</v>
      </c>
      <c r="I4" t="s">
        <v>277</v>
      </c>
      <c r="J4" t="s">
        <v>311</v>
      </c>
      <c r="K4" t="s">
        <v>386</v>
      </c>
      <c r="L4" s="159" t="s">
        <v>270</v>
      </c>
    </row>
    <row r="5" spans="1:32" x14ac:dyDescent="0.75">
      <c r="A5" s="161" t="s">
        <v>267</v>
      </c>
      <c r="B5" s="162">
        <v>2016</v>
      </c>
      <c r="C5" s="161" t="s">
        <v>342</v>
      </c>
      <c r="D5" s="72">
        <v>2.8</v>
      </c>
      <c r="E5" s="72"/>
      <c r="F5" t="s">
        <v>315</v>
      </c>
      <c r="G5" t="s">
        <v>310</v>
      </c>
      <c r="H5" t="s">
        <v>272</v>
      </c>
      <c r="I5" t="s">
        <v>277</v>
      </c>
      <c r="J5" t="s">
        <v>311</v>
      </c>
      <c r="K5" t="s">
        <v>386</v>
      </c>
      <c r="L5" s="159" t="s">
        <v>270</v>
      </c>
    </row>
    <row r="6" spans="1:32" x14ac:dyDescent="0.75">
      <c r="A6" s="161" t="s">
        <v>150</v>
      </c>
      <c r="B6" s="162">
        <v>2016</v>
      </c>
      <c r="C6" s="161" t="s">
        <v>321</v>
      </c>
      <c r="D6" s="72">
        <v>6</v>
      </c>
      <c r="E6" s="72"/>
      <c r="F6" t="s">
        <v>315</v>
      </c>
      <c r="G6" t="s">
        <v>310</v>
      </c>
      <c r="H6" t="s">
        <v>268</v>
      </c>
      <c r="I6" t="s">
        <v>277</v>
      </c>
      <c r="J6" t="s">
        <v>311</v>
      </c>
      <c r="K6" t="s">
        <v>386</v>
      </c>
      <c r="L6" s="159" t="s">
        <v>270</v>
      </c>
    </row>
    <row r="7" spans="1:32" x14ac:dyDescent="0.75">
      <c r="A7" s="161" t="s">
        <v>151</v>
      </c>
      <c r="B7" s="162">
        <v>2016</v>
      </c>
      <c r="C7" s="161" t="s">
        <v>322</v>
      </c>
      <c r="D7" s="72">
        <v>6</v>
      </c>
      <c r="E7" s="72"/>
      <c r="F7" t="s">
        <v>315</v>
      </c>
      <c r="G7" t="s">
        <v>310</v>
      </c>
      <c r="H7" t="s">
        <v>268</v>
      </c>
      <c r="I7" t="s">
        <v>277</v>
      </c>
      <c r="J7" t="s">
        <v>311</v>
      </c>
      <c r="K7" t="s">
        <v>386</v>
      </c>
      <c r="L7" s="159" t="s">
        <v>270</v>
      </c>
    </row>
    <row r="8" spans="1:32" x14ac:dyDescent="0.75">
      <c r="A8" s="161" t="s">
        <v>152</v>
      </c>
      <c r="B8" s="162">
        <v>2016</v>
      </c>
      <c r="C8" s="161" t="s">
        <v>323</v>
      </c>
      <c r="D8" s="72">
        <v>6</v>
      </c>
      <c r="E8" s="72"/>
      <c r="F8" t="s">
        <v>315</v>
      </c>
      <c r="G8" t="s">
        <v>310</v>
      </c>
      <c r="H8" t="s">
        <v>268</v>
      </c>
      <c r="I8" t="s">
        <v>277</v>
      </c>
      <c r="J8" t="s">
        <v>311</v>
      </c>
      <c r="K8" t="s">
        <v>386</v>
      </c>
      <c r="L8" s="159" t="s">
        <v>270</v>
      </c>
    </row>
    <row r="9" spans="1:32" x14ac:dyDescent="0.75">
      <c r="A9" s="161" t="s">
        <v>153</v>
      </c>
      <c r="B9" s="162">
        <v>2016</v>
      </c>
      <c r="C9" s="161" t="s">
        <v>324</v>
      </c>
      <c r="D9" s="72">
        <v>6</v>
      </c>
      <c r="E9" s="72"/>
      <c r="F9" t="s">
        <v>315</v>
      </c>
      <c r="G9" t="s">
        <v>310</v>
      </c>
      <c r="H9" t="s">
        <v>268</v>
      </c>
      <c r="I9" t="s">
        <v>277</v>
      </c>
      <c r="J9" t="s">
        <v>311</v>
      </c>
      <c r="K9" t="s">
        <v>386</v>
      </c>
      <c r="L9" s="159" t="s">
        <v>270</v>
      </c>
    </row>
    <row r="10" spans="1:32" x14ac:dyDescent="0.75">
      <c r="A10" s="161" t="s">
        <v>154</v>
      </c>
      <c r="B10" s="162">
        <v>2016</v>
      </c>
      <c r="C10" s="161" t="s">
        <v>325</v>
      </c>
      <c r="D10" s="72">
        <v>6</v>
      </c>
      <c r="E10" s="72"/>
      <c r="F10" t="s">
        <v>315</v>
      </c>
      <c r="G10" t="s">
        <v>310</v>
      </c>
      <c r="H10" t="s">
        <v>268</v>
      </c>
      <c r="I10" t="s">
        <v>277</v>
      </c>
      <c r="J10" t="s">
        <v>311</v>
      </c>
      <c r="K10" t="s">
        <v>386</v>
      </c>
      <c r="L10" s="159" t="s">
        <v>270</v>
      </c>
    </row>
    <row r="11" spans="1:32" x14ac:dyDescent="0.75">
      <c r="A11" s="161" t="s">
        <v>155</v>
      </c>
      <c r="B11" s="162">
        <v>2016</v>
      </c>
      <c r="C11" s="161" t="s">
        <v>326</v>
      </c>
      <c r="D11" s="72">
        <v>6</v>
      </c>
      <c r="E11" s="72"/>
      <c r="F11" t="s">
        <v>315</v>
      </c>
      <c r="G11" t="s">
        <v>310</v>
      </c>
      <c r="H11" t="s">
        <v>268</v>
      </c>
      <c r="I11" t="s">
        <v>277</v>
      </c>
      <c r="J11" t="s">
        <v>311</v>
      </c>
      <c r="K11" t="s">
        <v>386</v>
      </c>
      <c r="L11" s="159" t="s">
        <v>270</v>
      </c>
    </row>
    <row r="12" spans="1:32" x14ac:dyDescent="0.75">
      <c r="A12" s="161" t="s">
        <v>156</v>
      </c>
      <c r="B12" s="162">
        <v>2016</v>
      </c>
      <c r="C12" s="161" t="s">
        <v>327</v>
      </c>
      <c r="D12" s="72">
        <v>6</v>
      </c>
      <c r="E12" s="72"/>
      <c r="F12" t="s">
        <v>315</v>
      </c>
      <c r="G12" t="s">
        <v>310</v>
      </c>
      <c r="H12" t="s">
        <v>268</v>
      </c>
      <c r="I12" t="s">
        <v>277</v>
      </c>
      <c r="J12" t="s">
        <v>311</v>
      </c>
      <c r="K12" t="s">
        <v>386</v>
      </c>
      <c r="L12" s="159" t="s">
        <v>270</v>
      </c>
    </row>
    <row r="13" spans="1:32" x14ac:dyDescent="0.75">
      <c r="A13" s="161" t="s">
        <v>72</v>
      </c>
      <c r="B13" s="162">
        <v>2016</v>
      </c>
      <c r="C13" s="161" t="s">
        <v>328</v>
      </c>
      <c r="D13" s="72">
        <v>10</v>
      </c>
      <c r="E13" s="72"/>
      <c r="F13" t="s">
        <v>315</v>
      </c>
      <c r="G13" t="s">
        <v>310</v>
      </c>
      <c r="H13" t="s">
        <v>268</v>
      </c>
      <c r="I13" t="s">
        <v>277</v>
      </c>
      <c r="J13" t="s">
        <v>311</v>
      </c>
      <c r="K13" t="s">
        <v>386</v>
      </c>
      <c r="L13" s="159" t="s">
        <v>270</v>
      </c>
    </row>
    <row r="14" spans="1:32" x14ac:dyDescent="0.75">
      <c r="A14" s="161" t="s">
        <v>73</v>
      </c>
      <c r="B14" s="162">
        <v>2016</v>
      </c>
      <c r="C14" s="161" t="s">
        <v>329</v>
      </c>
      <c r="D14" s="72">
        <v>10</v>
      </c>
      <c r="E14" s="72"/>
      <c r="F14" t="s">
        <v>315</v>
      </c>
      <c r="G14" t="s">
        <v>310</v>
      </c>
      <c r="H14" t="s">
        <v>268</v>
      </c>
      <c r="I14" t="s">
        <v>277</v>
      </c>
      <c r="J14" t="s">
        <v>311</v>
      </c>
      <c r="K14" t="s">
        <v>386</v>
      </c>
      <c r="L14" s="159" t="s">
        <v>270</v>
      </c>
    </row>
    <row r="15" spans="1:32" x14ac:dyDescent="0.75">
      <c r="A15" s="161" t="s">
        <v>74</v>
      </c>
      <c r="B15" s="162">
        <v>2016</v>
      </c>
      <c r="C15" s="161" t="s">
        <v>330</v>
      </c>
      <c r="D15" s="72">
        <v>10</v>
      </c>
      <c r="E15" s="72"/>
      <c r="F15" t="s">
        <v>315</v>
      </c>
      <c r="G15" t="s">
        <v>310</v>
      </c>
      <c r="H15" t="s">
        <v>268</v>
      </c>
      <c r="I15" t="s">
        <v>277</v>
      </c>
      <c r="J15" t="s">
        <v>311</v>
      </c>
      <c r="K15" t="s">
        <v>386</v>
      </c>
      <c r="L15" s="159" t="s">
        <v>270</v>
      </c>
    </row>
    <row r="16" spans="1:32" x14ac:dyDescent="0.75">
      <c r="A16" s="161" t="s">
        <v>75</v>
      </c>
      <c r="B16" s="162">
        <v>2016</v>
      </c>
      <c r="C16" s="161" t="s">
        <v>331</v>
      </c>
      <c r="D16" s="72">
        <v>10</v>
      </c>
      <c r="E16" s="72"/>
      <c r="F16" t="s">
        <v>315</v>
      </c>
      <c r="G16" t="s">
        <v>310</v>
      </c>
      <c r="H16" t="s">
        <v>268</v>
      </c>
      <c r="I16" t="s">
        <v>277</v>
      </c>
      <c r="J16" t="s">
        <v>311</v>
      </c>
      <c r="K16" t="s">
        <v>386</v>
      </c>
      <c r="L16" s="159" t="s">
        <v>270</v>
      </c>
    </row>
    <row r="17" spans="1:12" x14ac:dyDescent="0.75">
      <c r="A17" s="161" t="s">
        <v>76</v>
      </c>
      <c r="B17" s="162">
        <v>2016</v>
      </c>
      <c r="C17" s="161" t="s">
        <v>332</v>
      </c>
      <c r="D17" s="72">
        <v>10</v>
      </c>
      <c r="E17" s="72"/>
      <c r="F17" t="s">
        <v>315</v>
      </c>
      <c r="G17" t="s">
        <v>310</v>
      </c>
      <c r="H17" t="s">
        <v>268</v>
      </c>
      <c r="I17" t="s">
        <v>277</v>
      </c>
      <c r="J17" t="s">
        <v>311</v>
      </c>
      <c r="K17" t="s">
        <v>386</v>
      </c>
      <c r="L17" s="159" t="s">
        <v>270</v>
      </c>
    </row>
    <row r="18" spans="1:12" x14ac:dyDescent="0.75">
      <c r="A18" s="161" t="s">
        <v>77</v>
      </c>
      <c r="B18" s="162">
        <v>2016</v>
      </c>
      <c r="C18" s="161" t="s">
        <v>333</v>
      </c>
      <c r="D18" s="72">
        <v>10</v>
      </c>
      <c r="E18" s="72"/>
      <c r="F18" t="s">
        <v>315</v>
      </c>
      <c r="G18" t="s">
        <v>310</v>
      </c>
      <c r="H18" t="s">
        <v>268</v>
      </c>
      <c r="I18" t="s">
        <v>277</v>
      </c>
      <c r="J18" t="s">
        <v>311</v>
      </c>
      <c r="K18" t="s">
        <v>386</v>
      </c>
      <c r="L18" s="159" t="s">
        <v>270</v>
      </c>
    </row>
    <row r="19" spans="1:12" x14ac:dyDescent="0.75">
      <c r="A19" s="161" t="s">
        <v>157</v>
      </c>
      <c r="B19" s="162">
        <v>2016</v>
      </c>
      <c r="C19" s="161" t="s">
        <v>334</v>
      </c>
      <c r="D19" s="72">
        <v>10</v>
      </c>
      <c r="E19" s="72"/>
      <c r="F19" t="s">
        <v>315</v>
      </c>
      <c r="G19" t="s">
        <v>310</v>
      </c>
      <c r="H19" t="s">
        <v>268</v>
      </c>
      <c r="I19" t="s">
        <v>277</v>
      </c>
      <c r="J19" t="s">
        <v>311</v>
      </c>
      <c r="K19" t="s">
        <v>386</v>
      </c>
      <c r="L19" s="159" t="s">
        <v>270</v>
      </c>
    </row>
    <row r="20" spans="1:12" x14ac:dyDescent="0.75">
      <c r="A20" s="161" t="s">
        <v>158</v>
      </c>
      <c r="B20" s="162">
        <v>2016</v>
      </c>
      <c r="C20" s="161" t="s">
        <v>335</v>
      </c>
      <c r="D20" s="72">
        <v>10</v>
      </c>
      <c r="E20" s="72"/>
      <c r="F20" t="s">
        <v>315</v>
      </c>
      <c r="G20" t="s">
        <v>310</v>
      </c>
      <c r="H20" t="s">
        <v>268</v>
      </c>
      <c r="I20" t="s">
        <v>277</v>
      </c>
      <c r="J20" t="s">
        <v>311</v>
      </c>
      <c r="K20" t="s">
        <v>386</v>
      </c>
      <c r="L20" s="159" t="s">
        <v>270</v>
      </c>
    </row>
    <row r="21" spans="1:12" x14ac:dyDescent="0.75">
      <c r="A21" s="161" t="s">
        <v>159</v>
      </c>
      <c r="B21" s="162">
        <v>2016</v>
      </c>
      <c r="C21" s="161" t="s">
        <v>336</v>
      </c>
      <c r="D21" s="72">
        <v>10</v>
      </c>
      <c r="E21" s="72"/>
      <c r="F21" t="s">
        <v>315</v>
      </c>
      <c r="G21" t="s">
        <v>310</v>
      </c>
      <c r="H21" t="s">
        <v>268</v>
      </c>
      <c r="I21" t="s">
        <v>277</v>
      </c>
      <c r="J21" t="s">
        <v>311</v>
      </c>
      <c r="K21" t="s">
        <v>386</v>
      </c>
      <c r="L21" s="159" t="s">
        <v>270</v>
      </c>
    </row>
    <row r="22" spans="1:12" x14ac:dyDescent="0.75">
      <c r="A22" s="161" t="s">
        <v>160</v>
      </c>
      <c r="B22" s="162">
        <v>2016</v>
      </c>
      <c r="C22" s="161" t="s">
        <v>337</v>
      </c>
      <c r="D22" s="72">
        <v>10</v>
      </c>
      <c r="E22" s="72"/>
      <c r="F22" t="s">
        <v>315</v>
      </c>
      <c r="G22" t="s">
        <v>310</v>
      </c>
      <c r="H22" t="s">
        <v>268</v>
      </c>
      <c r="I22" t="s">
        <v>277</v>
      </c>
      <c r="J22" t="s">
        <v>311</v>
      </c>
      <c r="K22" t="s">
        <v>386</v>
      </c>
      <c r="L22" s="159" t="s">
        <v>270</v>
      </c>
    </row>
    <row r="23" spans="1:12" x14ac:dyDescent="0.75">
      <c r="A23" s="161" t="s">
        <v>161</v>
      </c>
      <c r="B23" s="162">
        <v>2016</v>
      </c>
      <c r="C23" s="161" t="s">
        <v>338</v>
      </c>
      <c r="D23" s="72">
        <v>10</v>
      </c>
      <c r="E23" s="72"/>
      <c r="F23" t="s">
        <v>315</v>
      </c>
      <c r="G23" t="s">
        <v>310</v>
      </c>
      <c r="H23" t="s">
        <v>268</v>
      </c>
      <c r="I23" t="s">
        <v>277</v>
      </c>
      <c r="J23" t="s">
        <v>311</v>
      </c>
      <c r="K23" t="s">
        <v>386</v>
      </c>
      <c r="L23" s="159" t="s">
        <v>270</v>
      </c>
    </row>
    <row r="24" spans="1:12" x14ac:dyDescent="0.75">
      <c r="A24" s="161" t="s">
        <v>162</v>
      </c>
      <c r="B24" s="162">
        <v>2016</v>
      </c>
      <c r="C24" s="161" t="s">
        <v>339</v>
      </c>
      <c r="D24" s="72">
        <v>10</v>
      </c>
      <c r="E24" s="72"/>
      <c r="F24" t="s">
        <v>315</v>
      </c>
      <c r="G24" t="s">
        <v>310</v>
      </c>
      <c r="H24" t="s">
        <v>268</v>
      </c>
      <c r="I24" t="s">
        <v>277</v>
      </c>
      <c r="J24" t="s">
        <v>311</v>
      </c>
      <c r="K24" t="s">
        <v>386</v>
      </c>
      <c r="L24" s="159" t="s">
        <v>270</v>
      </c>
    </row>
    <row r="25" spans="1:12" x14ac:dyDescent="0.75">
      <c r="A25" s="161" t="s">
        <v>314</v>
      </c>
      <c r="B25" s="162">
        <v>2016</v>
      </c>
      <c r="C25" s="161" t="s">
        <v>340</v>
      </c>
      <c r="D25" s="72">
        <v>10</v>
      </c>
      <c r="E25" s="72"/>
      <c r="F25" t="s">
        <v>315</v>
      </c>
      <c r="G25" t="s">
        <v>310</v>
      </c>
      <c r="H25" t="s">
        <v>268</v>
      </c>
      <c r="I25" t="s">
        <v>277</v>
      </c>
      <c r="J25" t="s">
        <v>311</v>
      </c>
      <c r="K25" t="s">
        <v>386</v>
      </c>
      <c r="L25" s="159" t="s">
        <v>270</v>
      </c>
    </row>
    <row r="26" spans="1:12" x14ac:dyDescent="0.75">
      <c r="A26" s="161" t="s">
        <v>216</v>
      </c>
      <c r="B26" s="162">
        <v>2016</v>
      </c>
      <c r="C26" s="161" t="s">
        <v>341</v>
      </c>
      <c r="D26" s="72">
        <v>10</v>
      </c>
      <c r="E26" s="72"/>
      <c r="F26" t="s">
        <v>315</v>
      </c>
      <c r="G26" t="s">
        <v>310</v>
      </c>
      <c r="H26" t="s">
        <v>268</v>
      </c>
      <c r="I26" t="s">
        <v>277</v>
      </c>
      <c r="J26" t="s">
        <v>311</v>
      </c>
      <c r="K26" t="s">
        <v>386</v>
      </c>
      <c r="L26" s="159" t="s">
        <v>270</v>
      </c>
    </row>
    <row r="27" spans="1:12" x14ac:dyDescent="0.75">
      <c r="A27" s="161" t="s">
        <v>150</v>
      </c>
      <c r="B27" s="162">
        <v>2016</v>
      </c>
      <c r="C27" s="161" t="s">
        <v>321</v>
      </c>
      <c r="D27" s="72">
        <v>2</v>
      </c>
      <c r="E27" s="72"/>
      <c r="F27" t="s">
        <v>315</v>
      </c>
      <c r="G27" t="s">
        <v>310</v>
      </c>
      <c r="H27" t="s">
        <v>272</v>
      </c>
      <c r="I27" t="s">
        <v>277</v>
      </c>
      <c r="J27" t="s">
        <v>311</v>
      </c>
      <c r="K27" t="s">
        <v>386</v>
      </c>
      <c r="L27" s="159" t="s">
        <v>270</v>
      </c>
    </row>
    <row r="28" spans="1:12" x14ac:dyDescent="0.75">
      <c r="A28" s="161" t="s">
        <v>151</v>
      </c>
      <c r="B28" s="162">
        <v>2016</v>
      </c>
      <c r="C28" s="161" t="s">
        <v>322</v>
      </c>
      <c r="D28" s="72">
        <v>2</v>
      </c>
      <c r="E28" s="72"/>
      <c r="F28" t="s">
        <v>315</v>
      </c>
      <c r="G28" t="s">
        <v>310</v>
      </c>
      <c r="H28" t="s">
        <v>272</v>
      </c>
      <c r="I28" t="s">
        <v>277</v>
      </c>
      <c r="J28" t="s">
        <v>311</v>
      </c>
      <c r="K28" t="s">
        <v>386</v>
      </c>
      <c r="L28" s="159" t="s">
        <v>270</v>
      </c>
    </row>
    <row r="29" spans="1:12" x14ac:dyDescent="0.75">
      <c r="A29" s="161" t="s">
        <v>152</v>
      </c>
      <c r="B29" s="162">
        <v>2016</v>
      </c>
      <c r="C29" s="161" t="s">
        <v>323</v>
      </c>
      <c r="D29" s="72">
        <v>2</v>
      </c>
      <c r="E29" s="72"/>
      <c r="F29" t="s">
        <v>315</v>
      </c>
      <c r="G29" t="s">
        <v>310</v>
      </c>
      <c r="H29" t="s">
        <v>272</v>
      </c>
      <c r="I29" t="s">
        <v>277</v>
      </c>
      <c r="J29" t="s">
        <v>311</v>
      </c>
      <c r="K29" t="s">
        <v>386</v>
      </c>
      <c r="L29" s="159" t="s">
        <v>270</v>
      </c>
    </row>
    <row r="30" spans="1:12" x14ac:dyDescent="0.75">
      <c r="A30" s="161" t="s">
        <v>153</v>
      </c>
      <c r="B30" s="162">
        <v>2016</v>
      </c>
      <c r="C30" s="161" t="s">
        <v>324</v>
      </c>
      <c r="D30" s="72">
        <v>2</v>
      </c>
      <c r="E30" s="72"/>
      <c r="F30" t="s">
        <v>315</v>
      </c>
      <c r="G30" t="s">
        <v>310</v>
      </c>
      <c r="H30" t="s">
        <v>272</v>
      </c>
      <c r="I30" t="s">
        <v>277</v>
      </c>
      <c r="J30" t="s">
        <v>311</v>
      </c>
      <c r="K30" t="s">
        <v>386</v>
      </c>
      <c r="L30" s="159" t="s">
        <v>270</v>
      </c>
    </row>
    <row r="31" spans="1:12" x14ac:dyDescent="0.75">
      <c r="A31" s="161" t="s">
        <v>154</v>
      </c>
      <c r="B31" s="162">
        <v>2016</v>
      </c>
      <c r="C31" s="161" t="s">
        <v>325</v>
      </c>
      <c r="D31" s="72">
        <v>2</v>
      </c>
      <c r="E31" s="72"/>
      <c r="F31" t="s">
        <v>315</v>
      </c>
      <c r="G31" t="s">
        <v>310</v>
      </c>
      <c r="H31" t="s">
        <v>272</v>
      </c>
      <c r="I31" t="s">
        <v>277</v>
      </c>
      <c r="J31" t="s">
        <v>311</v>
      </c>
      <c r="K31" t="s">
        <v>386</v>
      </c>
      <c r="L31" s="159" t="s">
        <v>270</v>
      </c>
    </row>
    <row r="32" spans="1:12" x14ac:dyDescent="0.75">
      <c r="A32" s="161" t="s">
        <v>155</v>
      </c>
      <c r="B32" s="162">
        <v>2016</v>
      </c>
      <c r="C32" s="161" t="s">
        <v>326</v>
      </c>
      <c r="D32" s="72">
        <v>2</v>
      </c>
      <c r="E32" s="72"/>
      <c r="F32" t="s">
        <v>315</v>
      </c>
      <c r="G32" t="s">
        <v>310</v>
      </c>
      <c r="H32" t="s">
        <v>272</v>
      </c>
      <c r="I32" t="s">
        <v>277</v>
      </c>
      <c r="J32" t="s">
        <v>311</v>
      </c>
      <c r="K32" t="s">
        <v>386</v>
      </c>
      <c r="L32" s="159" t="s">
        <v>270</v>
      </c>
    </row>
    <row r="33" spans="1:12" x14ac:dyDescent="0.75">
      <c r="A33" s="161" t="s">
        <v>156</v>
      </c>
      <c r="B33" s="162">
        <v>2016</v>
      </c>
      <c r="C33" s="161" t="s">
        <v>327</v>
      </c>
      <c r="D33" s="72">
        <v>2</v>
      </c>
      <c r="E33" s="72"/>
      <c r="F33" t="s">
        <v>315</v>
      </c>
      <c r="G33" t="s">
        <v>310</v>
      </c>
      <c r="H33" t="s">
        <v>272</v>
      </c>
      <c r="I33" t="s">
        <v>277</v>
      </c>
      <c r="J33" t="s">
        <v>311</v>
      </c>
      <c r="K33" t="s">
        <v>386</v>
      </c>
      <c r="L33" s="159" t="s">
        <v>270</v>
      </c>
    </row>
    <row r="34" spans="1:12" x14ac:dyDescent="0.75">
      <c r="A34" s="161" t="s">
        <v>72</v>
      </c>
      <c r="B34" s="162">
        <v>2016</v>
      </c>
      <c r="C34" s="161" t="s">
        <v>328</v>
      </c>
      <c r="D34" s="72">
        <v>4</v>
      </c>
      <c r="E34" s="72"/>
      <c r="F34" t="s">
        <v>315</v>
      </c>
      <c r="G34" t="s">
        <v>310</v>
      </c>
      <c r="H34" t="s">
        <v>272</v>
      </c>
      <c r="I34" t="s">
        <v>277</v>
      </c>
      <c r="J34" t="s">
        <v>311</v>
      </c>
      <c r="K34" t="s">
        <v>386</v>
      </c>
      <c r="L34" s="159" t="s">
        <v>270</v>
      </c>
    </row>
    <row r="35" spans="1:12" x14ac:dyDescent="0.75">
      <c r="A35" s="161" t="s">
        <v>73</v>
      </c>
      <c r="B35" s="162">
        <v>2016</v>
      </c>
      <c r="C35" s="161" t="s">
        <v>329</v>
      </c>
      <c r="D35" s="72">
        <v>4</v>
      </c>
      <c r="E35" s="72"/>
      <c r="F35" t="s">
        <v>315</v>
      </c>
      <c r="G35" t="s">
        <v>310</v>
      </c>
      <c r="H35" t="s">
        <v>272</v>
      </c>
      <c r="I35" t="s">
        <v>277</v>
      </c>
      <c r="J35" t="s">
        <v>311</v>
      </c>
      <c r="K35" t="s">
        <v>386</v>
      </c>
      <c r="L35" s="159" t="s">
        <v>270</v>
      </c>
    </row>
    <row r="36" spans="1:12" x14ac:dyDescent="0.75">
      <c r="A36" s="161" t="s">
        <v>312</v>
      </c>
      <c r="B36" s="162">
        <v>2016</v>
      </c>
      <c r="C36" s="161" t="s">
        <v>330</v>
      </c>
      <c r="D36" s="72">
        <v>2</v>
      </c>
      <c r="E36" s="72"/>
      <c r="F36" t="s">
        <v>315</v>
      </c>
      <c r="G36" t="s">
        <v>310</v>
      </c>
      <c r="H36" t="s">
        <v>272</v>
      </c>
      <c r="I36" t="s">
        <v>277</v>
      </c>
      <c r="J36" t="s">
        <v>311</v>
      </c>
      <c r="K36" t="s">
        <v>386</v>
      </c>
      <c r="L36" s="159" t="s">
        <v>270</v>
      </c>
    </row>
    <row r="37" spans="1:12" x14ac:dyDescent="0.75">
      <c r="A37" s="161" t="s">
        <v>75</v>
      </c>
      <c r="B37" s="162">
        <v>2016</v>
      </c>
      <c r="C37" s="161" t="s">
        <v>331</v>
      </c>
      <c r="D37" s="72">
        <v>2</v>
      </c>
      <c r="E37" s="72"/>
      <c r="F37" t="s">
        <v>315</v>
      </c>
      <c r="G37" t="s">
        <v>310</v>
      </c>
      <c r="H37" t="s">
        <v>272</v>
      </c>
      <c r="I37" t="s">
        <v>277</v>
      </c>
      <c r="J37" t="s">
        <v>311</v>
      </c>
      <c r="K37" t="s">
        <v>386</v>
      </c>
      <c r="L37" s="159" t="s">
        <v>270</v>
      </c>
    </row>
    <row r="38" spans="1:12" x14ac:dyDescent="0.75">
      <c r="A38" s="161" t="s">
        <v>76</v>
      </c>
      <c r="B38" s="162">
        <v>2016</v>
      </c>
      <c r="C38" s="161" t="s">
        <v>332</v>
      </c>
      <c r="D38" s="72">
        <v>2</v>
      </c>
      <c r="E38" s="72"/>
      <c r="F38" t="s">
        <v>315</v>
      </c>
      <c r="G38" t="s">
        <v>310</v>
      </c>
      <c r="H38" t="s">
        <v>272</v>
      </c>
      <c r="I38" t="s">
        <v>277</v>
      </c>
      <c r="J38" t="s">
        <v>311</v>
      </c>
      <c r="K38" t="s">
        <v>386</v>
      </c>
      <c r="L38" s="159" t="s">
        <v>270</v>
      </c>
    </row>
    <row r="39" spans="1:12" x14ac:dyDescent="0.75">
      <c r="A39" s="161" t="s">
        <v>77</v>
      </c>
      <c r="B39" s="162">
        <v>2016</v>
      </c>
      <c r="C39" s="161" t="s">
        <v>333</v>
      </c>
      <c r="D39" s="72">
        <v>2</v>
      </c>
      <c r="E39" s="72"/>
      <c r="F39" t="s">
        <v>315</v>
      </c>
      <c r="G39" t="s">
        <v>310</v>
      </c>
      <c r="H39" t="s">
        <v>272</v>
      </c>
      <c r="I39" t="s">
        <v>277</v>
      </c>
      <c r="J39" t="s">
        <v>311</v>
      </c>
      <c r="K39" t="s">
        <v>386</v>
      </c>
      <c r="L39" s="159" t="s">
        <v>270</v>
      </c>
    </row>
    <row r="40" spans="1:12" x14ac:dyDescent="0.75">
      <c r="A40" s="161" t="s">
        <v>157</v>
      </c>
      <c r="B40" s="162">
        <v>2016</v>
      </c>
      <c r="C40" s="161" t="s">
        <v>334</v>
      </c>
      <c r="D40" s="72">
        <v>2</v>
      </c>
      <c r="E40" s="72"/>
      <c r="F40" t="s">
        <v>315</v>
      </c>
      <c r="G40" t="s">
        <v>310</v>
      </c>
      <c r="H40" t="s">
        <v>272</v>
      </c>
      <c r="I40" t="s">
        <v>277</v>
      </c>
      <c r="J40" t="s">
        <v>311</v>
      </c>
      <c r="K40" t="s">
        <v>386</v>
      </c>
      <c r="L40" s="159" t="s">
        <v>270</v>
      </c>
    </row>
    <row r="41" spans="1:12" x14ac:dyDescent="0.75">
      <c r="A41" s="161" t="s">
        <v>158</v>
      </c>
      <c r="B41" s="162">
        <v>2016</v>
      </c>
      <c r="C41" s="161" t="s">
        <v>335</v>
      </c>
      <c r="D41" s="72">
        <v>2</v>
      </c>
      <c r="E41" s="72"/>
      <c r="F41" t="s">
        <v>315</v>
      </c>
      <c r="G41" t="s">
        <v>310</v>
      </c>
      <c r="H41" t="s">
        <v>272</v>
      </c>
      <c r="I41" t="s">
        <v>277</v>
      </c>
      <c r="J41" t="s">
        <v>311</v>
      </c>
      <c r="K41" t="s">
        <v>386</v>
      </c>
      <c r="L41" s="159" t="s">
        <v>270</v>
      </c>
    </row>
    <row r="42" spans="1:12" x14ac:dyDescent="0.75">
      <c r="A42" s="161" t="s">
        <v>159</v>
      </c>
      <c r="B42" s="162">
        <v>2016</v>
      </c>
      <c r="C42" s="161" t="s">
        <v>336</v>
      </c>
      <c r="D42" s="72">
        <v>2</v>
      </c>
      <c r="E42" s="72"/>
      <c r="F42" t="s">
        <v>315</v>
      </c>
      <c r="G42" t="s">
        <v>310</v>
      </c>
      <c r="H42" t="s">
        <v>272</v>
      </c>
      <c r="I42" t="s">
        <v>277</v>
      </c>
      <c r="J42" t="s">
        <v>311</v>
      </c>
      <c r="K42" t="s">
        <v>386</v>
      </c>
      <c r="L42" s="159" t="s">
        <v>270</v>
      </c>
    </row>
    <row r="43" spans="1:12" x14ac:dyDescent="0.75">
      <c r="A43" s="161" t="s">
        <v>160</v>
      </c>
      <c r="B43" s="162">
        <v>2016</v>
      </c>
      <c r="C43" s="161" t="s">
        <v>337</v>
      </c>
      <c r="D43" s="72">
        <v>2</v>
      </c>
      <c r="E43" s="72"/>
      <c r="F43" t="s">
        <v>315</v>
      </c>
      <c r="G43" t="s">
        <v>310</v>
      </c>
      <c r="H43" t="s">
        <v>272</v>
      </c>
      <c r="I43" t="s">
        <v>277</v>
      </c>
      <c r="J43" t="s">
        <v>311</v>
      </c>
      <c r="K43" t="s">
        <v>386</v>
      </c>
      <c r="L43" s="159" t="s">
        <v>270</v>
      </c>
    </row>
    <row r="44" spans="1:12" x14ac:dyDescent="0.75">
      <c r="A44" s="161" t="s">
        <v>161</v>
      </c>
      <c r="B44" s="162">
        <v>2016</v>
      </c>
      <c r="C44" s="161" t="s">
        <v>338</v>
      </c>
      <c r="D44" s="72">
        <v>2</v>
      </c>
      <c r="E44" s="72"/>
      <c r="F44" t="s">
        <v>315</v>
      </c>
      <c r="G44" t="s">
        <v>310</v>
      </c>
      <c r="H44" t="s">
        <v>272</v>
      </c>
      <c r="I44" t="s">
        <v>277</v>
      </c>
      <c r="J44" t="s">
        <v>311</v>
      </c>
      <c r="K44" t="s">
        <v>386</v>
      </c>
      <c r="L44" s="159" t="s">
        <v>270</v>
      </c>
    </row>
    <row r="45" spans="1:12" x14ac:dyDescent="0.75">
      <c r="A45" s="161" t="s">
        <v>162</v>
      </c>
      <c r="B45" s="162">
        <v>2016</v>
      </c>
      <c r="C45" s="161" t="s">
        <v>339</v>
      </c>
      <c r="D45" s="72">
        <v>2</v>
      </c>
      <c r="E45" s="72"/>
      <c r="F45" t="s">
        <v>315</v>
      </c>
      <c r="G45" t="s">
        <v>310</v>
      </c>
      <c r="H45" t="s">
        <v>272</v>
      </c>
      <c r="I45" t="s">
        <v>277</v>
      </c>
      <c r="J45" t="s">
        <v>311</v>
      </c>
      <c r="K45" t="s">
        <v>386</v>
      </c>
      <c r="L45" s="159" t="s">
        <v>270</v>
      </c>
    </row>
    <row r="46" spans="1:12" x14ac:dyDescent="0.75">
      <c r="A46" s="161" t="s">
        <v>314</v>
      </c>
      <c r="B46" s="162">
        <v>2016</v>
      </c>
      <c r="C46" s="161" t="s">
        <v>340</v>
      </c>
      <c r="D46" s="72">
        <v>2</v>
      </c>
      <c r="E46" s="72"/>
      <c r="F46" t="s">
        <v>315</v>
      </c>
      <c r="G46" t="s">
        <v>310</v>
      </c>
      <c r="H46" t="s">
        <v>272</v>
      </c>
      <c r="I46" t="s">
        <v>277</v>
      </c>
      <c r="J46" t="s">
        <v>311</v>
      </c>
      <c r="K46" t="s">
        <v>386</v>
      </c>
      <c r="L46" s="159" t="s">
        <v>270</v>
      </c>
    </row>
    <row r="47" spans="1:12" x14ac:dyDescent="0.75">
      <c r="A47" s="161" t="s">
        <v>216</v>
      </c>
      <c r="B47" s="162">
        <v>2016</v>
      </c>
      <c r="C47" s="161" t="s">
        <v>341</v>
      </c>
      <c r="D47" s="72">
        <v>2</v>
      </c>
      <c r="E47" s="72"/>
      <c r="F47" t="s">
        <v>315</v>
      </c>
      <c r="G47" t="s">
        <v>310</v>
      </c>
      <c r="H47" t="s">
        <v>272</v>
      </c>
      <c r="I47" t="s">
        <v>277</v>
      </c>
      <c r="J47" t="s">
        <v>311</v>
      </c>
      <c r="K47" t="s">
        <v>386</v>
      </c>
      <c r="L47" s="159" t="s">
        <v>270</v>
      </c>
    </row>
    <row r="48" spans="1:12" x14ac:dyDescent="0.75">
      <c r="A48" s="161" t="s">
        <v>75</v>
      </c>
      <c r="B48" s="162">
        <v>2017</v>
      </c>
      <c r="C48" s="161" t="s">
        <v>331</v>
      </c>
      <c r="D48" s="72">
        <v>22</v>
      </c>
      <c r="E48" s="72"/>
      <c r="F48" t="s">
        <v>316</v>
      </c>
      <c r="G48" t="s">
        <v>309</v>
      </c>
      <c r="H48" t="s">
        <v>163</v>
      </c>
      <c r="I48" t="s">
        <v>289</v>
      </c>
      <c r="K48" t="s">
        <v>385</v>
      </c>
      <c r="L48" s="160" t="s">
        <v>287</v>
      </c>
    </row>
    <row r="49" spans="1:12" x14ac:dyDescent="0.75">
      <c r="A49" s="161" t="s">
        <v>74</v>
      </c>
      <c r="B49" s="162">
        <v>2017</v>
      </c>
      <c r="C49" s="161" t="s">
        <v>330</v>
      </c>
      <c r="D49" s="72">
        <v>19.5</v>
      </c>
      <c r="E49" s="72"/>
      <c r="F49" t="s">
        <v>316</v>
      </c>
      <c r="G49" t="s">
        <v>309</v>
      </c>
      <c r="H49" t="s">
        <v>163</v>
      </c>
      <c r="I49" t="s">
        <v>289</v>
      </c>
      <c r="K49" t="s">
        <v>385</v>
      </c>
      <c r="L49" t="s">
        <v>287</v>
      </c>
    </row>
    <row r="50" spans="1:12" x14ac:dyDescent="0.75">
      <c r="A50" s="161" t="s">
        <v>72</v>
      </c>
      <c r="B50" s="162">
        <v>2017</v>
      </c>
      <c r="C50" s="161" t="s">
        <v>328</v>
      </c>
      <c r="D50" s="72">
        <v>19</v>
      </c>
      <c r="E50" s="72"/>
      <c r="F50" t="s">
        <v>316</v>
      </c>
      <c r="G50" t="s">
        <v>309</v>
      </c>
      <c r="H50" t="s">
        <v>163</v>
      </c>
      <c r="I50" t="s">
        <v>289</v>
      </c>
      <c r="K50" t="s">
        <v>385</v>
      </c>
      <c r="L50" t="s">
        <v>287</v>
      </c>
    </row>
    <row r="51" spans="1:12" x14ac:dyDescent="0.75">
      <c r="A51" s="161" t="s">
        <v>156</v>
      </c>
      <c r="B51" s="162">
        <v>2017</v>
      </c>
      <c r="C51" s="161" t="s">
        <v>327</v>
      </c>
      <c r="D51" s="72">
        <v>18.7</v>
      </c>
      <c r="E51" s="72"/>
      <c r="F51" t="s">
        <v>316</v>
      </c>
      <c r="G51" t="s">
        <v>309</v>
      </c>
      <c r="H51" t="s">
        <v>163</v>
      </c>
      <c r="I51" t="s">
        <v>289</v>
      </c>
      <c r="K51" t="s">
        <v>385</v>
      </c>
      <c r="L51" t="s">
        <v>287</v>
      </c>
    </row>
    <row r="52" spans="1:12" x14ac:dyDescent="0.75">
      <c r="A52" s="161" t="s">
        <v>73</v>
      </c>
      <c r="B52" s="162">
        <v>2017</v>
      </c>
      <c r="C52" s="161" t="s">
        <v>329</v>
      </c>
      <c r="D52" s="72">
        <v>18.100000000000001</v>
      </c>
      <c r="E52" s="72"/>
      <c r="F52" t="s">
        <v>316</v>
      </c>
      <c r="G52" t="s">
        <v>309</v>
      </c>
      <c r="H52" t="s">
        <v>163</v>
      </c>
      <c r="I52" t="s">
        <v>289</v>
      </c>
      <c r="K52" t="s">
        <v>385</v>
      </c>
      <c r="L52" t="s">
        <v>287</v>
      </c>
    </row>
    <row r="53" spans="1:12" x14ac:dyDescent="0.75">
      <c r="A53" s="161" t="s">
        <v>154</v>
      </c>
      <c r="B53" s="162">
        <v>2017</v>
      </c>
      <c r="C53" s="161" t="s">
        <v>325</v>
      </c>
      <c r="D53" s="72">
        <v>18</v>
      </c>
      <c r="E53" s="72"/>
      <c r="F53" t="s">
        <v>316</v>
      </c>
      <c r="G53" t="s">
        <v>309</v>
      </c>
      <c r="H53" t="s">
        <v>163</v>
      </c>
      <c r="I53" t="s">
        <v>289</v>
      </c>
      <c r="K53" t="s">
        <v>385</v>
      </c>
      <c r="L53" t="s">
        <v>287</v>
      </c>
    </row>
    <row r="54" spans="1:12" x14ac:dyDescent="0.75">
      <c r="A54" s="161" t="s">
        <v>76</v>
      </c>
      <c r="B54" s="162">
        <v>2017</v>
      </c>
      <c r="C54" s="161" t="s">
        <v>332</v>
      </c>
      <c r="D54" s="72">
        <v>16.600000000000001</v>
      </c>
      <c r="E54" s="72"/>
      <c r="F54" t="s">
        <v>316</v>
      </c>
      <c r="G54" t="s">
        <v>309</v>
      </c>
      <c r="H54" t="s">
        <v>163</v>
      </c>
      <c r="I54" t="s">
        <v>289</v>
      </c>
      <c r="K54" t="s">
        <v>385</v>
      </c>
      <c r="L54" t="s">
        <v>287</v>
      </c>
    </row>
    <row r="55" spans="1:12" x14ac:dyDescent="0.75">
      <c r="A55" s="161" t="s">
        <v>155</v>
      </c>
      <c r="B55" s="162">
        <v>2017</v>
      </c>
      <c r="C55" s="161" t="s">
        <v>326</v>
      </c>
      <c r="D55" s="72">
        <v>16.5</v>
      </c>
      <c r="E55" s="72"/>
      <c r="F55" t="s">
        <v>316</v>
      </c>
      <c r="G55" t="s">
        <v>309</v>
      </c>
      <c r="H55" t="s">
        <v>163</v>
      </c>
      <c r="I55" t="s">
        <v>289</v>
      </c>
      <c r="K55" t="s">
        <v>385</v>
      </c>
      <c r="L55" t="s">
        <v>287</v>
      </c>
    </row>
    <row r="56" spans="1:12" x14ac:dyDescent="0.75">
      <c r="A56" s="161" t="s">
        <v>153</v>
      </c>
      <c r="B56" s="162">
        <v>2017</v>
      </c>
      <c r="C56" s="161" t="s">
        <v>324</v>
      </c>
      <c r="D56" s="72">
        <f>10*2/5</f>
        <v>4</v>
      </c>
      <c r="E56" s="72"/>
      <c r="F56" t="s">
        <v>316</v>
      </c>
      <c r="G56" t="s">
        <v>310</v>
      </c>
      <c r="H56" t="s">
        <v>163</v>
      </c>
      <c r="I56" t="s">
        <v>289</v>
      </c>
      <c r="K56" t="s">
        <v>385</v>
      </c>
      <c r="L56" t="s">
        <v>287</v>
      </c>
    </row>
    <row r="57" spans="1:12" x14ac:dyDescent="0.75">
      <c r="A57" s="161" t="s">
        <v>150</v>
      </c>
      <c r="B57" s="162">
        <v>2014</v>
      </c>
      <c r="C57" s="161" t="s">
        <v>321</v>
      </c>
      <c r="D57" s="72">
        <v>4</v>
      </c>
      <c r="E57" s="72"/>
      <c r="F57" t="s">
        <v>316</v>
      </c>
      <c r="G57" t="s">
        <v>310</v>
      </c>
      <c r="H57" t="s">
        <v>163</v>
      </c>
      <c r="I57" t="s">
        <v>303</v>
      </c>
      <c r="K57" t="s">
        <v>384</v>
      </c>
      <c r="L57" t="s">
        <v>304</v>
      </c>
    </row>
    <row r="58" spans="1:12" x14ac:dyDescent="0.75">
      <c r="A58" s="161" t="s">
        <v>151</v>
      </c>
      <c r="B58" s="162">
        <v>2014</v>
      </c>
      <c r="C58" s="161" t="s">
        <v>322</v>
      </c>
      <c r="D58" s="72">
        <v>4</v>
      </c>
      <c r="E58" s="72"/>
      <c r="F58" t="s">
        <v>316</v>
      </c>
      <c r="G58" t="s">
        <v>310</v>
      </c>
      <c r="H58" t="s">
        <v>163</v>
      </c>
      <c r="I58" t="s">
        <v>303</v>
      </c>
      <c r="K58" t="s">
        <v>384</v>
      </c>
      <c r="L58" t="s">
        <v>304</v>
      </c>
    </row>
    <row r="59" spans="1:12" x14ac:dyDescent="0.75">
      <c r="A59" s="161" t="s">
        <v>77</v>
      </c>
      <c r="B59" s="162">
        <v>2017</v>
      </c>
      <c r="C59" s="161" t="s">
        <v>333</v>
      </c>
      <c r="D59" s="72">
        <v>2.5</v>
      </c>
      <c r="E59" s="72"/>
      <c r="F59" t="s">
        <v>316</v>
      </c>
      <c r="G59" t="s">
        <v>309</v>
      </c>
      <c r="H59" t="s">
        <v>163</v>
      </c>
      <c r="I59" t="s">
        <v>289</v>
      </c>
      <c r="K59" t="s">
        <v>385</v>
      </c>
      <c r="L59" t="s">
        <v>287</v>
      </c>
    </row>
    <row r="60" spans="1:12" x14ac:dyDescent="0.75">
      <c r="A60" s="161" t="s">
        <v>152</v>
      </c>
      <c r="B60" s="162">
        <v>2014</v>
      </c>
      <c r="C60" s="161" t="s">
        <v>323</v>
      </c>
      <c r="D60" s="72">
        <v>2</v>
      </c>
      <c r="E60" s="72"/>
      <c r="F60" t="s">
        <v>316</v>
      </c>
      <c r="G60" t="s">
        <v>310</v>
      </c>
      <c r="H60" t="s">
        <v>163</v>
      </c>
      <c r="I60" t="s">
        <v>303</v>
      </c>
      <c r="K60" t="s">
        <v>384</v>
      </c>
      <c r="L60" t="s">
        <v>304</v>
      </c>
    </row>
    <row r="61" spans="1:12" x14ac:dyDescent="0.75">
      <c r="A61" s="161" t="s">
        <v>153</v>
      </c>
      <c r="B61" s="162">
        <v>2014</v>
      </c>
      <c r="C61" s="161" t="s">
        <v>324</v>
      </c>
      <c r="D61" s="72">
        <v>2</v>
      </c>
      <c r="E61" s="72"/>
      <c r="F61" t="s">
        <v>316</v>
      </c>
      <c r="G61" t="s">
        <v>310</v>
      </c>
      <c r="H61" t="s">
        <v>163</v>
      </c>
      <c r="I61" t="s">
        <v>303</v>
      </c>
      <c r="K61" t="s">
        <v>384</v>
      </c>
      <c r="L61" t="s">
        <v>304</v>
      </c>
    </row>
    <row r="62" spans="1:12" x14ac:dyDescent="0.75">
      <c r="A62" s="161" t="s">
        <v>153</v>
      </c>
      <c r="B62" s="162">
        <v>2014</v>
      </c>
      <c r="C62" s="161" t="s">
        <v>324</v>
      </c>
      <c r="D62" s="72">
        <v>2.2000000000000002</v>
      </c>
      <c r="E62" s="72"/>
      <c r="F62" t="s">
        <v>315</v>
      </c>
      <c r="G62" t="s">
        <v>310</v>
      </c>
      <c r="H62" t="s">
        <v>282</v>
      </c>
      <c r="I62" t="s">
        <v>278</v>
      </c>
      <c r="K62" t="s">
        <v>123</v>
      </c>
      <c r="L62" s="160" t="s">
        <v>280</v>
      </c>
    </row>
    <row r="63" spans="1:12" x14ac:dyDescent="0.75">
      <c r="A63" s="161" t="s">
        <v>154</v>
      </c>
      <c r="B63" s="162">
        <v>2014</v>
      </c>
      <c r="C63" s="161" t="s">
        <v>325</v>
      </c>
      <c r="D63" s="72">
        <v>2.2000000000000002</v>
      </c>
      <c r="E63" s="72"/>
      <c r="F63" t="s">
        <v>315</v>
      </c>
      <c r="G63" t="s">
        <v>310</v>
      </c>
      <c r="H63" t="s">
        <v>282</v>
      </c>
      <c r="I63" t="s">
        <v>278</v>
      </c>
      <c r="K63" t="s">
        <v>123</v>
      </c>
      <c r="L63" s="160" t="s">
        <v>280</v>
      </c>
    </row>
    <row r="64" spans="1:12" x14ac:dyDescent="0.75">
      <c r="A64" s="161" t="s">
        <v>155</v>
      </c>
      <c r="B64" s="162">
        <v>2014</v>
      </c>
      <c r="C64" s="161" t="s">
        <v>326</v>
      </c>
      <c r="D64" s="72">
        <v>2.2000000000000002</v>
      </c>
      <c r="E64" s="72"/>
      <c r="F64" t="s">
        <v>315</v>
      </c>
      <c r="G64" t="s">
        <v>310</v>
      </c>
      <c r="H64" t="s">
        <v>282</v>
      </c>
      <c r="I64" t="s">
        <v>278</v>
      </c>
      <c r="K64" t="s">
        <v>123</v>
      </c>
      <c r="L64" s="160" t="s">
        <v>280</v>
      </c>
    </row>
    <row r="65" spans="1:12" x14ac:dyDescent="0.75">
      <c r="A65" s="161" t="s">
        <v>156</v>
      </c>
      <c r="B65" s="162">
        <v>2014</v>
      </c>
      <c r="C65" s="161" t="s">
        <v>327</v>
      </c>
      <c r="D65" s="72">
        <v>2.2000000000000002</v>
      </c>
      <c r="E65" s="72"/>
      <c r="F65" t="s">
        <v>315</v>
      </c>
      <c r="G65" t="s">
        <v>310</v>
      </c>
      <c r="H65" t="s">
        <v>282</v>
      </c>
      <c r="I65" t="s">
        <v>278</v>
      </c>
      <c r="K65" t="s">
        <v>123</v>
      </c>
      <c r="L65" s="160" t="s">
        <v>280</v>
      </c>
    </row>
    <row r="66" spans="1:12" x14ac:dyDescent="0.75">
      <c r="A66" s="161" t="s">
        <v>72</v>
      </c>
      <c r="B66" s="162">
        <v>2014</v>
      </c>
      <c r="C66" s="161" t="s">
        <v>328</v>
      </c>
      <c r="D66" s="72">
        <v>2.2000000000000002</v>
      </c>
      <c r="E66" s="72"/>
      <c r="F66" t="s">
        <v>315</v>
      </c>
      <c r="G66" t="s">
        <v>310</v>
      </c>
      <c r="H66" t="s">
        <v>282</v>
      </c>
      <c r="I66" t="s">
        <v>278</v>
      </c>
      <c r="K66" t="s">
        <v>123</v>
      </c>
      <c r="L66" s="160" t="s">
        <v>280</v>
      </c>
    </row>
    <row r="67" spans="1:12" x14ac:dyDescent="0.75">
      <c r="A67" s="161" t="s">
        <v>73</v>
      </c>
      <c r="B67" s="162">
        <v>2014</v>
      </c>
      <c r="C67" s="161" t="s">
        <v>329</v>
      </c>
      <c r="D67" s="72">
        <v>2.2000000000000002</v>
      </c>
      <c r="E67" s="72"/>
      <c r="F67" t="s">
        <v>315</v>
      </c>
      <c r="G67" t="s">
        <v>310</v>
      </c>
      <c r="H67" t="s">
        <v>282</v>
      </c>
      <c r="I67" t="s">
        <v>278</v>
      </c>
      <c r="K67" t="s">
        <v>123</v>
      </c>
      <c r="L67" s="160" t="s">
        <v>280</v>
      </c>
    </row>
    <row r="68" spans="1:12" x14ac:dyDescent="0.75">
      <c r="A68" s="161" t="s">
        <v>74</v>
      </c>
      <c r="B68" s="162">
        <v>2014</v>
      </c>
      <c r="C68" s="161" t="s">
        <v>330</v>
      </c>
      <c r="D68" s="72">
        <v>2.2000000000000002</v>
      </c>
      <c r="E68" s="72"/>
      <c r="F68" t="s">
        <v>315</v>
      </c>
      <c r="G68" t="s">
        <v>310</v>
      </c>
      <c r="H68" t="s">
        <v>282</v>
      </c>
      <c r="I68" t="s">
        <v>278</v>
      </c>
      <c r="K68" t="s">
        <v>123</v>
      </c>
      <c r="L68" s="160" t="s">
        <v>280</v>
      </c>
    </row>
    <row r="69" spans="1:12" x14ac:dyDescent="0.75">
      <c r="A69" s="161" t="s">
        <v>75</v>
      </c>
      <c r="B69" s="162">
        <v>2014</v>
      </c>
      <c r="C69" s="161" t="s">
        <v>331</v>
      </c>
      <c r="D69" s="72">
        <v>2.2000000000000002</v>
      </c>
      <c r="E69" s="72"/>
      <c r="F69" t="s">
        <v>315</v>
      </c>
      <c r="G69" t="s">
        <v>310</v>
      </c>
      <c r="H69" t="s">
        <v>282</v>
      </c>
      <c r="I69" t="s">
        <v>278</v>
      </c>
      <c r="K69" t="s">
        <v>123</v>
      </c>
      <c r="L69" s="160" t="s">
        <v>280</v>
      </c>
    </row>
    <row r="70" spans="1:12" x14ac:dyDescent="0.75">
      <c r="A70" s="161" t="s">
        <v>76</v>
      </c>
      <c r="B70" s="162">
        <v>2014</v>
      </c>
      <c r="C70" s="161" t="s">
        <v>332</v>
      </c>
      <c r="D70" s="72">
        <v>2.2000000000000002</v>
      </c>
      <c r="E70" s="72"/>
      <c r="F70" t="s">
        <v>315</v>
      </c>
      <c r="G70" t="s">
        <v>310</v>
      </c>
      <c r="H70" t="s">
        <v>282</v>
      </c>
      <c r="I70" t="s">
        <v>278</v>
      </c>
      <c r="K70" t="s">
        <v>123</v>
      </c>
      <c r="L70" s="160" t="s">
        <v>280</v>
      </c>
    </row>
    <row r="71" spans="1:12" x14ac:dyDescent="0.75">
      <c r="A71" s="161" t="s">
        <v>156</v>
      </c>
      <c r="B71" s="162">
        <v>2015</v>
      </c>
      <c r="C71" s="161" t="s">
        <v>327</v>
      </c>
      <c r="D71" s="72">
        <v>3.6</v>
      </c>
      <c r="E71" s="72"/>
      <c r="F71" t="s">
        <v>315</v>
      </c>
      <c r="G71" t="s">
        <v>310</v>
      </c>
      <c r="H71" t="s">
        <v>282</v>
      </c>
      <c r="I71" t="s">
        <v>278</v>
      </c>
      <c r="K71" t="s">
        <v>383</v>
      </c>
      <c r="L71" s="160" t="s">
        <v>284</v>
      </c>
    </row>
    <row r="72" spans="1:12" x14ac:dyDescent="0.75">
      <c r="A72" s="161" t="s">
        <v>72</v>
      </c>
      <c r="B72" s="162">
        <v>2015</v>
      </c>
      <c r="C72" s="161" t="s">
        <v>328</v>
      </c>
      <c r="D72" s="72">
        <v>3.6</v>
      </c>
      <c r="E72" s="72"/>
      <c r="F72" t="s">
        <v>315</v>
      </c>
      <c r="G72" t="s">
        <v>310</v>
      </c>
      <c r="H72" t="s">
        <v>282</v>
      </c>
      <c r="I72" t="s">
        <v>278</v>
      </c>
      <c r="K72" t="s">
        <v>383</v>
      </c>
      <c r="L72" s="160" t="s">
        <v>284</v>
      </c>
    </row>
    <row r="73" spans="1:12" x14ac:dyDescent="0.75">
      <c r="A73" s="161" t="s">
        <v>73</v>
      </c>
      <c r="B73" s="162">
        <v>2015</v>
      </c>
      <c r="C73" s="161" t="s">
        <v>329</v>
      </c>
      <c r="D73" s="72">
        <v>3.6</v>
      </c>
      <c r="E73" s="72"/>
      <c r="F73" t="s">
        <v>315</v>
      </c>
      <c r="G73" t="s">
        <v>310</v>
      </c>
      <c r="H73" t="s">
        <v>282</v>
      </c>
      <c r="I73" t="s">
        <v>278</v>
      </c>
      <c r="K73" t="s">
        <v>383</v>
      </c>
      <c r="L73" s="160" t="s">
        <v>284</v>
      </c>
    </row>
    <row r="74" spans="1:12" x14ac:dyDescent="0.75">
      <c r="A74" s="161" t="s">
        <v>74</v>
      </c>
      <c r="B74" s="162">
        <v>2015</v>
      </c>
      <c r="C74" s="161" t="s">
        <v>330</v>
      </c>
      <c r="D74" s="72">
        <v>3.6</v>
      </c>
      <c r="E74" s="72"/>
      <c r="F74" t="s">
        <v>315</v>
      </c>
      <c r="G74" t="s">
        <v>310</v>
      </c>
      <c r="H74" t="s">
        <v>282</v>
      </c>
      <c r="I74" t="s">
        <v>278</v>
      </c>
      <c r="K74" t="s">
        <v>383</v>
      </c>
      <c r="L74" s="160" t="s">
        <v>284</v>
      </c>
    </row>
    <row r="75" spans="1:12" x14ac:dyDescent="0.75">
      <c r="A75" s="161" t="s">
        <v>75</v>
      </c>
      <c r="B75" s="162">
        <v>2015</v>
      </c>
      <c r="C75" s="161" t="s">
        <v>331</v>
      </c>
      <c r="D75" s="72">
        <v>3.6</v>
      </c>
      <c r="E75" s="72"/>
      <c r="F75" t="s">
        <v>315</v>
      </c>
      <c r="G75" t="s">
        <v>310</v>
      </c>
      <c r="H75" t="s">
        <v>282</v>
      </c>
      <c r="I75" t="s">
        <v>278</v>
      </c>
      <c r="K75" t="s">
        <v>383</v>
      </c>
      <c r="L75" s="160" t="s">
        <v>284</v>
      </c>
    </row>
    <row r="76" spans="1:12" x14ac:dyDescent="0.75">
      <c r="A76" s="161" t="s">
        <v>76</v>
      </c>
      <c r="B76" s="162">
        <v>2015</v>
      </c>
      <c r="C76" s="161" t="s">
        <v>332</v>
      </c>
      <c r="D76" s="72">
        <v>3.6</v>
      </c>
      <c r="E76" s="72"/>
      <c r="F76" t="s">
        <v>315</v>
      </c>
      <c r="G76" t="s">
        <v>310</v>
      </c>
      <c r="H76" t="s">
        <v>282</v>
      </c>
      <c r="I76" t="s">
        <v>278</v>
      </c>
      <c r="K76" t="s">
        <v>383</v>
      </c>
      <c r="L76" s="160" t="s">
        <v>284</v>
      </c>
    </row>
    <row r="77" spans="1:12" x14ac:dyDescent="0.75">
      <c r="A77" s="161" t="s">
        <v>77</v>
      </c>
      <c r="B77" s="162">
        <v>2015</v>
      </c>
      <c r="C77" s="161" t="s">
        <v>333</v>
      </c>
      <c r="D77" s="72">
        <v>3.6</v>
      </c>
      <c r="E77" s="72"/>
      <c r="F77" t="s">
        <v>315</v>
      </c>
      <c r="G77" t="s">
        <v>310</v>
      </c>
      <c r="H77" t="s">
        <v>282</v>
      </c>
      <c r="I77" t="s">
        <v>278</v>
      </c>
      <c r="K77" t="s">
        <v>383</v>
      </c>
      <c r="L77" s="160" t="s">
        <v>284</v>
      </c>
    </row>
    <row r="78" spans="1:12" x14ac:dyDescent="0.75">
      <c r="A78" s="161" t="s">
        <v>156</v>
      </c>
      <c r="B78" s="162">
        <v>2015</v>
      </c>
      <c r="C78" s="161" t="s">
        <v>327</v>
      </c>
      <c r="D78" s="72">
        <v>15.5</v>
      </c>
      <c r="E78" s="72"/>
      <c r="F78" t="s">
        <v>315</v>
      </c>
      <c r="G78" t="s">
        <v>310</v>
      </c>
      <c r="H78" t="s">
        <v>286</v>
      </c>
      <c r="I78" t="s">
        <v>278</v>
      </c>
      <c r="K78" t="s">
        <v>383</v>
      </c>
      <c r="L78" s="160" t="s">
        <v>284</v>
      </c>
    </row>
    <row r="79" spans="1:12" x14ac:dyDescent="0.75">
      <c r="A79" s="161" t="s">
        <v>72</v>
      </c>
      <c r="B79" s="162">
        <v>2015</v>
      </c>
      <c r="C79" s="161" t="s">
        <v>328</v>
      </c>
      <c r="D79" s="72">
        <v>15.5</v>
      </c>
      <c r="E79" s="72"/>
      <c r="F79" t="s">
        <v>315</v>
      </c>
      <c r="G79" t="s">
        <v>310</v>
      </c>
      <c r="H79" t="s">
        <v>286</v>
      </c>
      <c r="I79" t="s">
        <v>278</v>
      </c>
      <c r="K79" t="s">
        <v>383</v>
      </c>
      <c r="L79" s="160" t="s">
        <v>284</v>
      </c>
    </row>
    <row r="80" spans="1:12" x14ac:dyDescent="0.75">
      <c r="A80" s="161" t="s">
        <v>73</v>
      </c>
      <c r="B80" s="162">
        <v>2015</v>
      </c>
      <c r="C80" s="161" t="s">
        <v>329</v>
      </c>
      <c r="D80" s="72">
        <v>15.5</v>
      </c>
      <c r="E80" s="72"/>
      <c r="F80" t="s">
        <v>315</v>
      </c>
      <c r="G80" t="s">
        <v>310</v>
      </c>
      <c r="H80" t="s">
        <v>286</v>
      </c>
      <c r="I80" t="s">
        <v>278</v>
      </c>
      <c r="K80" t="s">
        <v>383</v>
      </c>
      <c r="L80" s="160" t="s">
        <v>284</v>
      </c>
    </row>
    <row r="81" spans="1:12" x14ac:dyDescent="0.75">
      <c r="A81" s="161" t="s">
        <v>74</v>
      </c>
      <c r="B81" s="162">
        <v>2015</v>
      </c>
      <c r="C81" s="161" t="s">
        <v>330</v>
      </c>
      <c r="D81" s="72">
        <v>15.5</v>
      </c>
      <c r="E81" s="72"/>
      <c r="F81" t="s">
        <v>315</v>
      </c>
      <c r="G81" t="s">
        <v>310</v>
      </c>
      <c r="H81" t="s">
        <v>286</v>
      </c>
      <c r="I81" t="s">
        <v>278</v>
      </c>
      <c r="K81" t="s">
        <v>383</v>
      </c>
      <c r="L81" s="160" t="s">
        <v>284</v>
      </c>
    </row>
    <row r="82" spans="1:12" x14ac:dyDescent="0.75">
      <c r="A82" s="161" t="s">
        <v>75</v>
      </c>
      <c r="B82" s="162">
        <v>2015</v>
      </c>
      <c r="C82" s="161" t="s">
        <v>331</v>
      </c>
      <c r="D82" s="72">
        <v>15.5</v>
      </c>
      <c r="E82" s="72"/>
      <c r="F82" t="s">
        <v>315</v>
      </c>
      <c r="G82" t="s">
        <v>310</v>
      </c>
      <c r="H82" t="s">
        <v>286</v>
      </c>
      <c r="I82" t="s">
        <v>278</v>
      </c>
      <c r="K82" t="s">
        <v>383</v>
      </c>
      <c r="L82" s="160" t="s">
        <v>284</v>
      </c>
    </row>
    <row r="83" spans="1:12" x14ac:dyDescent="0.75">
      <c r="A83" s="161" t="s">
        <v>76</v>
      </c>
      <c r="B83" s="162">
        <v>2015</v>
      </c>
      <c r="C83" s="161" t="s">
        <v>332</v>
      </c>
      <c r="D83" s="72">
        <v>15.5</v>
      </c>
      <c r="E83" s="72"/>
      <c r="F83" t="s">
        <v>315</v>
      </c>
      <c r="G83" t="s">
        <v>310</v>
      </c>
      <c r="H83" t="s">
        <v>286</v>
      </c>
      <c r="I83" t="s">
        <v>278</v>
      </c>
      <c r="K83" t="s">
        <v>383</v>
      </c>
      <c r="L83" s="160" t="s">
        <v>284</v>
      </c>
    </row>
    <row r="84" spans="1:12" ht="16.25" customHeight="1" x14ac:dyDescent="0.75">
      <c r="A84" s="161" t="s">
        <v>77</v>
      </c>
      <c r="B84" s="162">
        <v>2015</v>
      </c>
      <c r="C84" s="161" t="s">
        <v>333</v>
      </c>
      <c r="D84" s="72">
        <v>15.5</v>
      </c>
      <c r="E84" s="72"/>
      <c r="F84" t="s">
        <v>315</v>
      </c>
      <c r="G84" t="s">
        <v>310</v>
      </c>
      <c r="H84" t="s">
        <v>286</v>
      </c>
      <c r="I84" t="s">
        <v>278</v>
      </c>
      <c r="K84" t="s">
        <v>383</v>
      </c>
      <c r="L84" s="160" t="s">
        <v>284</v>
      </c>
    </row>
    <row r="85" spans="1:12" x14ac:dyDescent="0.75">
      <c r="A85" s="161" t="s">
        <v>153</v>
      </c>
      <c r="B85" s="162">
        <v>2017</v>
      </c>
      <c r="C85" s="161" t="s">
        <v>324</v>
      </c>
      <c r="D85" s="72">
        <v>1.1000000000000001</v>
      </c>
      <c r="E85" s="72"/>
      <c r="F85" t="s">
        <v>315</v>
      </c>
      <c r="G85" t="s">
        <v>310</v>
      </c>
      <c r="H85" t="s">
        <v>286</v>
      </c>
      <c r="I85" t="s">
        <v>278</v>
      </c>
      <c r="K85" t="s">
        <v>385</v>
      </c>
      <c r="L85" t="s">
        <v>287</v>
      </c>
    </row>
    <row r="86" spans="1:12" x14ac:dyDescent="0.75">
      <c r="A86" s="161" t="s">
        <v>154</v>
      </c>
      <c r="B86" s="162">
        <v>2017</v>
      </c>
      <c r="C86" s="161" t="s">
        <v>325</v>
      </c>
      <c r="D86" s="72">
        <v>1.1000000000000001</v>
      </c>
      <c r="E86" s="72"/>
      <c r="F86" t="s">
        <v>315</v>
      </c>
      <c r="G86" t="s">
        <v>310</v>
      </c>
      <c r="H86" t="s">
        <v>286</v>
      </c>
      <c r="I86" t="s">
        <v>278</v>
      </c>
      <c r="K86" t="s">
        <v>385</v>
      </c>
      <c r="L86" t="s">
        <v>287</v>
      </c>
    </row>
    <row r="87" spans="1:12" x14ac:dyDescent="0.75">
      <c r="A87" s="161" t="s">
        <v>155</v>
      </c>
      <c r="B87" s="162">
        <v>2017</v>
      </c>
      <c r="C87" s="161" t="s">
        <v>326</v>
      </c>
      <c r="D87" s="72">
        <v>1.1000000000000001</v>
      </c>
      <c r="E87" s="72"/>
      <c r="F87" t="s">
        <v>315</v>
      </c>
      <c r="G87" t="s">
        <v>310</v>
      </c>
      <c r="H87" t="s">
        <v>286</v>
      </c>
      <c r="I87" t="s">
        <v>278</v>
      </c>
      <c r="K87" t="s">
        <v>385</v>
      </c>
      <c r="L87" t="s">
        <v>287</v>
      </c>
    </row>
    <row r="88" spans="1:12" x14ac:dyDescent="0.75">
      <c r="A88" s="161" t="s">
        <v>153</v>
      </c>
      <c r="B88" s="162">
        <v>2017</v>
      </c>
      <c r="C88" s="161" t="s">
        <v>324</v>
      </c>
      <c r="D88" s="72">
        <v>0</v>
      </c>
      <c r="E88" s="72"/>
      <c r="F88" t="s">
        <v>315</v>
      </c>
      <c r="G88" t="s">
        <v>310</v>
      </c>
      <c r="H88" t="s">
        <v>286</v>
      </c>
      <c r="I88" t="s">
        <v>278</v>
      </c>
      <c r="K88" t="s">
        <v>385</v>
      </c>
      <c r="L88" t="s">
        <v>287</v>
      </c>
    </row>
    <row r="89" spans="1:12" x14ac:dyDescent="0.75">
      <c r="A89" s="161" t="s">
        <v>154</v>
      </c>
      <c r="B89" s="162">
        <v>2017</v>
      </c>
      <c r="C89" s="161" t="s">
        <v>325</v>
      </c>
      <c r="D89" s="72">
        <v>0.7</v>
      </c>
      <c r="E89" s="72"/>
      <c r="F89" t="s">
        <v>315</v>
      </c>
      <c r="G89" t="s">
        <v>309</v>
      </c>
      <c r="H89" t="s">
        <v>286</v>
      </c>
      <c r="I89" t="s">
        <v>278</v>
      </c>
      <c r="K89" t="s">
        <v>385</v>
      </c>
      <c r="L89" t="s">
        <v>287</v>
      </c>
    </row>
    <row r="90" spans="1:12" x14ac:dyDescent="0.75">
      <c r="A90" s="161" t="s">
        <v>155</v>
      </c>
      <c r="B90" s="162">
        <v>2017</v>
      </c>
      <c r="C90" s="161" t="s">
        <v>326</v>
      </c>
      <c r="D90" s="72">
        <v>1.6</v>
      </c>
      <c r="E90" s="72"/>
      <c r="F90" t="s">
        <v>315</v>
      </c>
      <c r="G90" t="s">
        <v>309</v>
      </c>
      <c r="H90" t="s">
        <v>286</v>
      </c>
      <c r="I90" t="s">
        <v>278</v>
      </c>
      <c r="K90" t="s">
        <v>385</v>
      </c>
      <c r="L90" t="s">
        <v>287</v>
      </c>
    </row>
    <row r="91" spans="1:12" x14ac:dyDescent="0.75">
      <c r="A91" s="161" t="s">
        <v>156</v>
      </c>
      <c r="B91" s="162">
        <v>2017</v>
      </c>
      <c r="C91" s="161" t="s">
        <v>327</v>
      </c>
      <c r="D91" s="72">
        <f>3.4/5</f>
        <v>0.67999999999999994</v>
      </c>
      <c r="E91" s="72"/>
      <c r="F91" t="s">
        <v>315</v>
      </c>
      <c r="G91" t="s">
        <v>310</v>
      </c>
      <c r="H91" t="s">
        <v>286</v>
      </c>
      <c r="I91" t="s">
        <v>278</v>
      </c>
      <c r="K91" t="s">
        <v>385</v>
      </c>
      <c r="L91" t="s">
        <v>287</v>
      </c>
    </row>
    <row r="92" spans="1:12" x14ac:dyDescent="0.75">
      <c r="A92" s="161" t="s">
        <v>153</v>
      </c>
      <c r="B92" s="162">
        <v>2017</v>
      </c>
      <c r="C92" s="161" t="s">
        <v>324</v>
      </c>
      <c r="D92" s="72">
        <f>13*2/5</f>
        <v>5.2</v>
      </c>
      <c r="E92" s="72"/>
      <c r="F92" t="s">
        <v>315</v>
      </c>
      <c r="G92" t="s">
        <v>310</v>
      </c>
      <c r="H92" t="s">
        <v>286</v>
      </c>
      <c r="I92" t="s">
        <v>289</v>
      </c>
      <c r="K92" t="s">
        <v>385</v>
      </c>
      <c r="L92" t="s">
        <v>287</v>
      </c>
    </row>
    <row r="93" spans="1:12" x14ac:dyDescent="0.75">
      <c r="A93" s="161" t="s">
        <v>153</v>
      </c>
      <c r="B93" s="162">
        <v>2017</v>
      </c>
      <c r="C93" s="161" t="s">
        <v>324</v>
      </c>
      <c r="D93" s="72">
        <f>3*2/5</f>
        <v>1.2</v>
      </c>
      <c r="E93" s="72"/>
      <c r="F93" t="s">
        <v>315</v>
      </c>
      <c r="G93" t="s">
        <v>310</v>
      </c>
      <c r="H93" t="s">
        <v>282</v>
      </c>
      <c r="I93" t="s">
        <v>289</v>
      </c>
      <c r="K93" t="s">
        <v>385</v>
      </c>
      <c r="L93" t="s">
        <v>287</v>
      </c>
    </row>
    <row r="94" spans="1:12" ht="15.75" customHeight="1" x14ac:dyDescent="0.75">
      <c r="A94" s="161" t="s">
        <v>156</v>
      </c>
      <c r="B94" s="162">
        <v>2014</v>
      </c>
      <c r="C94" s="161" t="s">
        <v>327</v>
      </c>
      <c r="D94" s="72">
        <v>1.5</v>
      </c>
      <c r="E94" s="72"/>
      <c r="F94" t="s">
        <v>316</v>
      </c>
      <c r="G94" t="s">
        <v>310</v>
      </c>
      <c r="H94" t="s">
        <v>163</v>
      </c>
      <c r="I94" t="s">
        <v>303</v>
      </c>
      <c r="K94" t="s">
        <v>384</v>
      </c>
      <c r="L94" t="s">
        <v>304</v>
      </c>
    </row>
    <row r="95" spans="1:12" x14ac:dyDescent="0.75">
      <c r="A95" s="161" t="s">
        <v>154</v>
      </c>
      <c r="B95" s="162">
        <v>2017</v>
      </c>
      <c r="C95" s="161" t="s">
        <v>325</v>
      </c>
      <c r="D95" s="72">
        <v>27.5</v>
      </c>
      <c r="E95" s="72"/>
      <c r="F95" t="s">
        <v>315</v>
      </c>
      <c r="G95" t="s">
        <v>309</v>
      </c>
      <c r="H95" t="s">
        <v>286</v>
      </c>
      <c r="I95" t="s">
        <v>289</v>
      </c>
      <c r="K95" t="s">
        <v>385</v>
      </c>
      <c r="L95" t="s">
        <v>287</v>
      </c>
    </row>
    <row r="96" spans="1:12" x14ac:dyDescent="0.75">
      <c r="A96" s="161" t="s">
        <v>154</v>
      </c>
      <c r="B96" s="162">
        <v>2017</v>
      </c>
      <c r="C96" s="161" t="s">
        <v>325</v>
      </c>
      <c r="D96" s="72">
        <v>5.6</v>
      </c>
      <c r="E96" s="72"/>
      <c r="F96" t="s">
        <v>315</v>
      </c>
      <c r="G96" t="s">
        <v>309</v>
      </c>
      <c r="H96" t="s">
        <v>282</v>
      </c>
      <c r="I96" t="s">
        <v>289</v>
      </c>
      <c r="K96" t="s">
        <v>385</v>
      </c>
      <c r="L96" t="s">
        <v>287</v>
      </c>
    </row>
    <row r="97" spans="1:12" x14ac:dyDescent="0.75">
      <c r="A97" s="161" t="s">
        <v>72</v>
      </c>
      <c r="B97" s="162">
        <v>2014</v>
      </c>
      <c r="C97" s="161" t="s">
        <v>328</v>
      </c>
      <c r="D97" s="72">
        <v>1.5</v>
      </c>
      <c r="E97" s="72"/>
      <c r="F97" t="s">
        <v>316</v>
      </c>
      <c r="G97" t="s">
        <v>310</v>
      </c>
      <c r="H97" t="s">
        <v>163</v>
      </c>
      <c r="I97" t="s">
        <v>303</v>
      </c>
      <c r="K97" t="s">
        <v>384</v>
      </c>
      <c r="L97" t="s">
        <v>304</v>
      </c>
    </row>
    <row r="98" spans="1:12" x14ac:dyDescent="0.75">
      <c r="A98" s="161" t="s">
        <v>155</v>
      </c>
      <c r="B98" s="162">
        <v>2017</v>
      </c>
      <c r="C98" s="161" t="s">
        <v>326</v>
      </c>
      <c r="D98" s="72">
        <v>27.5</v>
      </c>
      <c r="E98" s="72"/>
      <c r="F98" t="s">
        <v>315</v>
      </c>
      <c r="G98" t="s">
        <v>309</v>
      </c>
      <c r="H98" t="s">
        <v>286</v>
      </c>
      <c r="I98" t="s">
        <v>289</v>
      </c>
      <c r="K98" t="s">
        <v>385</v>
      </c>
      <c r="L98" t="s">
        <v>287</v>
      </c>
    </row>
    <row r="99" spans="1:12" x14ac:dyDescent="0.75">
      <c r="A99" s="161" t="s">
        <v>155</v>
      </c>
      <c r="B99" s="162">
        <v>2017</v>
      </c>
      <c r="C99" s="161" t="s">
        <v>326</v>
      </c>
      <c r="D99" s="72">
        <v>3</v>
      </c>
      <c r="E99" s="72"/>
      <c r="F99" t="s">
        <v>315</v>
      </c>
      <c r="G99" t="s">
        <v>309</v>
      </c>
      <c r="H99" t="s">
        <v>282</v>
      </c>
      <c r="I99" t="s">
        <v>289</v>
      </c>
      <c r="K99" t="s">
        <v>385</v>
      </c>
      <c r="L99" t="s">
        <v>287</v>
      </c>
    </row>
    <row r="100" spans="1:12" x14ac:dyDescent="0.75">
      <c r="A100" s="161" t="s">
        <v>73</v>
      </c>
      <c r="B100" s="162">
        <v>2014</v>
      </c>
      <c r="C100" s="161" t="s">
        <v>329</v>
      </c>
      <c r="D100" s="72">
        <v>1.5</v>
      </c>
      <c r="E100" s="72"/>
      <c r="F100" t="s">
        <v>316</v>
      </c>
      <c r="G100" t="s">
        <v>310</v>
      </c>
      <c r="H100" t="s">
        <v>163</v>
      </c>
      <c r="I100" t="s">
        <v>303</v>
      </c>
      <c r="K100" t="s">
        <v>384</v>
      </c>
      <c r="L100" t="s">
        <v>304</v>
      </c>
    </row>
    <row r="101" spans="1:12" x14ac:dyDescent="0.75">
      <c r="A101" s="161" t="s">
        <v>156</v>
      </c>
      <c r="B101" s="162">
        <v>2017</v>
      </c>
      <c r="C101" s="161" t="s">
        <v>327</v>
      </c>
      <c r="D101" s="72">
        <v>9</v>
      </c>
      <c r="E101" s="72"/>
      <c r="F101" t="s">
        <v>315</v>
      </c>
      <c r="G101" t="s">
        <v>309</v>
      </c>
      <c r="H101" t="s">
        <v>286</v>
      </c>
      <c r="I101" t="s">
        <v>289</v>
      </c>
      <c r="K101" t="s">
        <v>385</v>
      </c>
      <c r="L101" t="s">
        <v>287</v>
      </c>
    </row>
    <row r="102" spans="1:12" x14ac:dyDescent="0.75">
      <c r="A102" s="161" t="s">
        <v>156</v>
      </c>
      <c r="B102" s="162">
        <v>2017</v>
      </c>
      <c r="C102" s="161" t="s">
        <v>327</v>
      </c>
      <c r="D102" s="72">
        <v>9</v>
      </c>
      <c r="E102" s="72"/>
      <c r="F102" t="s">
        <v>315</v>
      </c>
      <c r="G102" t="s">
        <v>309</v>
      </c>
      <c r="H102" t="s">
        <v>282</v>
      </c>
      <c r="I102" t="s">
        <v>289</v>
      </c>
      <c r="K102" t="s">
        <v>385</v>
      </c>
      <c r="L102" t="s">
        <v>287</v>
      </c>
    </row>
    <row r="103" spans="1:12" x14ac:dyDescent="0.75">
      <c r="A103" s="161" t="s">
        <v>74</v>
      </c>
      <c r="B103" s="162">
        <v>2014</v>
      </c>
      <c r="C103" s="161" t="s">
        <v>330</v>
      </c>
      <c r="D103" s="72">
        <v>1.5</v>
      </c>
      <c r="E103" s="72"/>
      <c r="F103" t="s">
        <v>316</v>
      </c>
      <c r="G103" t="s">
        <v>310</v>
      </c>
      <c r="H103" t="s">
        <v>163</v>
      </c>
      <c r="I103" t="s">
        <v>303</v>
      </c>
      <c r="K103" t="s">
        <v>384</v>
      </c>
      <c r="L103" t="s">
        <v>304</v>
      </c>
    </row>
    <row r="104" spans="1:12" x14ac:dyDescent="0.75">
      <c r="A104" s="161" t="s">
        <v>72</v>
      </c>
      <c r="B104" s="162">
        <v>2017</v>
      </c>
      <c r="C104" s="161" t="s">
        <v>328</v>
      </c>
      <c r="D104" s="72">
        <v>9.3000000000000007</v>
      </c>
      <c r="E104" s="72"/>
      <c r="F104" t="s">
        <v>315</v>
      </c>
      <c r="G104" t="s">
        <v>309</v>
      </c>
      <c r="H104" t="s">
        <v>286</v>
      </c>
      <c r="I104" t="s">
        <v>289</v>
      </c>
      <c r="K104" t="s">
        <v>385</v>
      </c>
      <c r="L104" t="s">
        <v>287</v>
      </c>
    </row>
    <row r="105" spans="1:12" x14ac:dyDescent="0.75">
      <c r="A105" s="161" t="s">
        <v>72</v>
      </c>
      <c r="B105" s="162">
        <v>2017</v>
      </c>
      <c r="C105" s="161" t="s">
        <v>328</v>
      </c>
      <c r="D105" s="72">
        <v>10.6</v>
      </c>
      <c r="E105" s="72"/>
      <c r="F105" t="s">
        <v>315</v>
      </c>
      <c r="G105" t="s">
        <v>309</v>
      </c>
      <c r="H105" t="s">
        <v>282</v>
      </c>
      <c r="I105" t="s">
        <v>289</v>
      </c>
      <c r="K105" t="s">
        <v>385</v>
      </c>
      <c r="L105" t="s">
        <v>287</v>
      </c>
    </row>
    <row r="106" spans="1:12" x14ac:dyDescent="0.75">
      <c r="A106" s="161" t="s">
        <v>75</v>
      </c>
      <c r="B106" s="162">
        <v>2014</v>
      </c>
      <c r="C106" s="161" t="s">
        <v>331</v>
      </c>
      <c r="D106" s="72">
        <v>1.5</v>
      </c>
      <c r="E106" s="72"/>
      <c r="F106" t="s">
        <v>316</v>
      </c>
      <c r="G106" t="s">
        <v>310</v>
      </c>
      <c r="H106" t="s">
        <v>163</v>
      </c>
      <c r="I106" t="s">
        <v>303</v>
      </c>
      <c r="K106" t="s">
        <v>384</v>
      </c>
      <c r="L106" t="s">
        <v>304</v>
      </c>
    </row>
    <row r="107" spans="1:12" x14ac:dyDescent="0.75">
      <c r="A107" s="161" t="s">
        <v>73</v>
      </c>
      <c r="B107" s="162">
        <v>2017</v>
      </c>
      <c r="C107" s="161" t="s">
        <v>329</v>
      </c>
      <c r="D107" s="72">
        <v>15</v>
      </c>
      <c r="E107" s="72"/>
      <c r="F107" t="s">
        <v>315</v>
      </c>
      <c r="G107" t="s">
        <v>309</v>
      </c>
      <c r="H107" t="s">
        <v>286</v>
      </c>
      <c r="I107" t="s">
        <v>289</v>
      </c>
      <c r="K107" t="s">
        <v>385</v>
      </c>
      <c r="L107" t="s">
        <v>287</v>
      </c>
    </row>
    <row r="108" spans="1:12" x14ac:dyDescent="0.75">
      <c r="A108" s="161" t="s">
        <v>73</v>
      </c>
      <c r="B108" s="162">
        <v>2017</v>
      </c>
      <c r="C108" s="161" t="s">
        <v>329</v>
      </c>
      <c r="D108" s="72">
        <v>15</v>
      </c>
      <c r="E108" s="72"/>
      <c r="F108" t="s">
        <v>315</v>
      </c>
      <c r="G108" t="s">
        <v>309</v>
      </c>
      <c r="H108" t="s">
        <v>282</v>
      </c>
      <c r="I108" t="s">
        <v>289</v>
      </c>
      <c r="K108" t="s">
        <v>385</v>
      </c>
      <c r="L108" t="s">
        <v>287</v>
      </c>
    </row>
    <row r="109" spans="1:12" x14ac:dyDescent="0.75">
      <c r="A109" s="161" t="s">
        <v>76</v>
      </c>
      <c r="B109" s="162">
        <v>2014</v>
      </c>
      <c r="C109" s="161" t="s">
        <v>332</v>
      </c>
      <c r="D109" s="72">
        <v>1.5</v>
      </c>
      <c r="E109" s="72"/>
      <c r="F109" t="s">
        <v>316</v>
      </c>
      <c r="G109" t="s">
        <v>310</v>
      </c>
      <c r="H109" t="s">
        <v>163</v>
      </c>
      <c r="I109" t="s">
        <v>303</v>
      </c>
      <c r="K109" t="s">
        <v>384</v>
      </c>
      <c r="L109" t="s">
        <v>304</v>
      </c>
    </row>
    <row r="110" spans="1:12" x14ac:dyDescent="0.75">
      <c r="A110" s="161" t="s">
        <v>74</v>
      </c>
      <c r="B110" s="162">
        <v>2017</v>
      </c>
      <c r="C110" s="161" t="s">
        <v>330</v>
      </c>
      <c r="D110" s="72">
        <v>17</v>
      </c>
      <c r="E110" s="72"/>
      <c r="F110" t="s">
        <v>315</v>
      </c>
      <c r="G110" t="s">
        <v>309</v>
      </c>
      <c r="H110" t="s">
        <v>286</v>
      </c>
      <c r="I110" t="s">
        <v>289</v>
      </c>
      <c r="K110" t="s">
        <v>385</v>
      </c>
      <c r="L110" t="s">
        <v>287</v>
      </c>
    </row>
    <row r="111" spans="1:12" x14ac:dyDescent="0.75">
      <c r="A111" s="161" t="s">
        <v>74</v>
      </c>
      <c r="B111" s="162">
        <v>2017</v>
      </c>
      <c r="C111" s="161" t="s">
        <v>330</v>
      </c>
      <c r="D111" s="72">
        <v>19.600000000000001</v>
      </c>
      <c r="E111" s="72"/>
      <c r="F111" t="s">
        <v>315</v>
      </c>
      <c r="G111" t="s">
        <v>309</v>
      </c>
      <c r="H111" t="s">
        <v>282</v>
      </c>
      <c r="I111" t="s">
        <v>289</v>
      </c>
      <c r="K111" t="s">
        <v>385</v>
      </c>
      <c r="L111" t="s">
        <v>287</v>
      </c>
    </row>
    <row r="112" spans="1:12" x14ac:dyDescent="0.75">
      <c r="A112" s="161" t="s">
        <v>77</v>
      </c>
      <c r="B112" s="162">
        <v>2014</v>
      </c>
      <c r="C112" s="161" t="s">
        <v>333</v>
      </c>
      <c r="D112" s="72">
        <v>1.5</v>
      </c>
      <c r="E112" s="72"/>
      <c r="F112" t="s">
        <v>316</v>
      </c>
      <c r="G112" t="s">
        <v>310</v>
      </c>
      <c r="H112" t="s">
        <v>163</v>
      </c>
      <c r="I112" t="s">
        <v>303</v>
      </c>
      <c r="K112" t="s">
        <v>384</v>
      </c>
      <c r="L112" t="s">
        <v>304</v>
      </c>
    </row>
    <row r="113" spans="1:12" x14ac:dyDescent="0.75">
      <c r="A113" s="161" t="s">
        <v>75</v>
      </c>
      <c r="B113" s="162">
        <v>2017</v>
      </c>
      <c r="C113" s="161" t="s">
        <v>331</v>
      </c>
      <c r="D113" s="72">
        <v>17.600000000000001</v>
      </c>
      <c r="E113" s="72"/>
      <c r="F113" t="s">
        <v>315</v>
      </c>
      <c r="G113" t="s">
        <v>309</v>
      </c>
      <c r="H113" t="s">
        <v>286</v>
      </c>
      <c r="I113" t="s">
        <v>289</v>
      </c>
      <c r="K113" t="s">
        <v>385</v>
      </c>
      <c r="L113" t="s">
        <v>287</v>
      </c>
    </row>
    <row r="114" spans="1:12" x14ac:dyDescent="0.75">
      <c r="A114" s="161" t="s">
        <v>75</v>
      </c>
      <c r="B114" s="162">
        <v>2017</v>
      </c>
      <c r="C114" s="161" t="s">
        <v>331</v>
      </c>
      <c r="D114" s="72">
        <v>22</v>
      </c>
      <c r="E114" s="72"/>
      <c r="F114" t="s">
        <v>315</v>
      </c>
      <c r="G114" t="s">
        <v>309</v>
      </c>
      <c r="H114" t="s">
        <v>282</v>
      </c>
      <c r="I114" t="s">
        <v>289</v>
      </c>
      <c r="K114" t="s">
        <v>385</v>
      </c>
      <c r="L114" t="s">
        <v>287</v>
      </c>
    </row>
    <row r="115" spans="1:12" x14ac:dyDescent="0.75">
      <c r="A115" s="161" t="s">
        <v>157</v>
      </c>
      <c r="B115" s="162">
        <v>2014</v>
      </c>
      <c r="C115" s="161" t="s">
        <v>334</v>
      </c>
      <c r="D115" s="72">
        <v>1.5</v>
      </c>
      <c r="E115" s="72"/>
      <c r="F115" t="s">
        <v>316</v>
      </c>
      <c r="G115" t="s">
        <v>310</v>
      </c>
      <c r="H115" t="s">
        <v>163</v>
      </c>
      <c r="I115" t="s">
        <v>303</v>
      </c>
      <c r="K115" t="s">
        <v>384</v>
      </c>
      <c r="L115" t="s">
        <v>304</v>
      </c>
    </row>
    <row r="116" spans="1:12" x14ac:dyDescent="0.75">
      <c r="A116" s="161" t="s">
        <v>76</v>
      </c>
      <c r="B116" s="162">
        <v>2017</v>
      </c>
      <c r="C116" s="161" t="s">
        <v>332</v>
      </c>
      <c r="D116" s="72">
        <v>13.7</v>
      </c>
      <c r="E116" s="72"/>
      <c r="F116" t="s">
        <v>315</v>
      </c>
      <c r="G116" t="s">
        <v>309</v>
      </c>
      <c r="H116" t="s">
        <v>286</v>
      </c>
      <c r="I116" t="s">
        <v>289</v>
      </c>
      <c r="K116" t="s">
        <v>385</v>
      </c>
      <c r="L116" t="s">
        <v>287</v>
      </c>
    </row>
    <row r="117" spans="1:12" x14ac:dyDescent="0.75">
      <c r="A117" s="161" t="s">
        <v>76</v>
      </c>
      <c r="B117" s="162">
        <v>2017</v>
      </c>
      <c r="C117" s="161" t="s">
        <v>332</v>
      </c>
      <c r="D117" s="72">
        <v>16.5</v>
      </c>
      <c r="E117" s="72"/>
      <c r="F117" t="s">
        <v>315</v>
      </c>
      <c r="G117" t="s">
        <v>309</v>
      </c>
      <c r="H117" t="s">
        <v>282</v>
      </c>
      <c r="I117" t="s">
        <v>289</v>
      </c>
      <c r="K117" t="s">
        <v>385</v>
      </c>
      <c r="L117" t="s">
        <v>287</v>
      </c>
    </row>
    <row r="118" spans="1:12" x14ac:dyDescent="0.75">
      <c r="A118" s="161" t="s">
        <v>158</v>
      </c>
      <c r="B118" s="162">
        <v>2014</v>
      </c>
      <c r="C118" s="161" t="s">
        <v>335</v>
      </c>
      <c r="D118" s="72">
        <v>1.5</v>
      </c>
      <c r="E118" s="72"/>
      <c r="F118" t="s">
        <v>316</v>
      </c>
      <c r="G118" t="s">
        <v>310</v>
      </c>
      <c r="H118" t="s">
        <v>163</v>
      </c>
      <c r="I118" t="s">
        <v>303</v>
      </c>
      <c r="K118" t="s">
        <v>384</v>
      </c>
      <c r="L118" t="s">
        <v>304</v>
      </c>
    </row>
    <row r="119" spans="1:12" x14ac:dyDescent="0.75">
      <c r="A119" s="161" t="s">
        <v>77</v>
      </c>
      <c r="B119" s="162">
        <v>2017</v>
      </c>
      <c r="C119" s="161" t="s">
        <v>333</v>
      </c>
      <c r="D119" s="72">
        <v>5.6</v>
      </c>
      <c r="E119" s="72"/>
      <c r="F119" t="s">
        <v>315</v>
      </c>
      <c r="G119" t="s">
        <v>309</v>
      </c>
      <c r="H119" t="s">
        <v>286</v>
      </c>
      <c r="I119" t="s">
        <v>289</v>
      </c>
      <c r="K119" t="s">
        <v>385</v>
      </c>
      <c r="L119" t="s">
        <v>287</v>
      </c>
    </row>
    <row r="120" spans="1:12" x14ac:dyDescent="0.75">
      <c r="A120" s="161" t="s">
        <v>77</v>
      </c>
      <c r="B120" s="162">
        <v>2017</v>
      </c>
      <c r="C120" s="161" t="s">
        <v>333</v>
      </c>
      <c r="D120" s="72">
        <v>6.6</v>
      </c>
      <c r="E120" s="72"/>
      <c r="F120" t="s">
        <v>315</v>
      </c>
      <c r="G120" t="s">
        <v>309</v>
      </c>
      <c r="H120" t="s">
        <v>282</v>
      </c>
      <c r="I120" t="s">
        <v>289</v>
      </c>
      <c r="K120" t="s">
        <v>385</v>
      </c>
      <c r="L120" t="s">
        <v>287</v>
      </c>
    </row>
    <row r="121" spans="1:12" x14ac:dyDescent="0.75">
      <c r="A121" s="161" t="s">
        <v>159</v>
      </c>
      <c r="B121" s="162">
        <v>2014</v>
      </c>
      <c r="C121" s="161" t="s">
        <v>336</v>
      </c>
      <c r="D121" s="72">
        <v>1.5</v>
      </c>
      <c r="E121" s="72"/>
      <c r="F121" t="s">
        <v>316</v>
      </c>
      <c r="G121" t="s">
        <v>310</v>
      </c>
      <c r="H121" t="s">
        <v>163</v>
      </c>
      <c r="I121" t="s">
        <v>303</v>
      </c>
      <c r="K121" t="s">
        <v>384</v>
      </c>
      <c r="L121" t="s">
        <v>304</v>
      </c>
    </row>
    <row r="122" spans="1:12" x14ac:dyDescent="0.75">
      <c r="A122" s="161" t="s">
        <v>267</v>
      </c>
      <c r="B122" s="162">
        <v>2017</v>
      </c>
      <c r="C122" s="161" t="s">
        <v>342</v>
      </c>
      <c r="D122" s="72">
        <v>8.8000000000000007</v>
      </c>
      <c r="E122" s="72"/>
      <c r="F122" t="s">
        <v>315</v>
      </c>
      <c r="G122" t="s">
        <v>309</v>
      </c>
      <c r="H122" t="s">
        <v>286</v>
      </c>
      <c r="I122" t="s">
        <v>278</v>
      </c>
      <c r="K122" t="s">
        <v>385</v>
      </c>
      <c r="L122" t="s">
        <v>287</v>
      </c>
    </row>
    <row r="123" spans="1:12" x14ac:dyDescent="0.75">
      <c r="A123" s="161" t="s">
        <v>160</v>
      </c>
      <c r="B123" s="162">
        <v>2014</v>
      </c>
      <c r="C123" s="161" t="s">
        <v>337</v>
      </c>
      <c r="D123" s="72">
        <v>1.5</v>
      </c>
      <c r="E123" s="72"/>
      <c r="F123" t="s">
        <v>316</v>
      </c>
      <c r="G123" t="s">
        <v>310</v>
      </c>
      <c r="H123" t="s">
        <v>163</v>
      </c>
      <c r="I123" t="s">
        <v>303</v>
      </c>
      <c r="K123" t="s">
        <v>384</v>
      </c>
      <c r="L123" t="s">
        <v>304</v>
      </c>
    </row>
    <row r="124" spans="1:12" x14ac:dyDescent="0.75">
      <c r="A124" s="161" t="s">
        <v>161</v>
      </c>
      <c r="B124" s="162">
        <v>2014</v>
      </c>
      <c r="C124" s="161" t="s">
        <v>338</v>
      </c>
      <c r="D124" s="72">
        <v>1.5</v>
      </c>
      <c r="E124" s="72"/>
      <c r="F124" t="s">
        <v>316</v>
      </c>
      <c r="G124" t="s">
        <v>310</v>
      </c>
      <c r="H124" t="s">
        <v>163</v>
      </c>
      <c r="I124" t="s">
        <v>306</v>
      </c>
      <c r="K124" t="s">
        <v>384</v>
      </c>
      <c r="L124" t="s">
        <v>304</v>
      </c>
    </row>
    <row r="125" spans="1:12" x14ac:dyDescent="0.75">
      <c r="A125" s="161" t="s">
        <v>162</v>
      </c>
      <c r="B125" s="162">
        <v>2014</v>
      </c>
      <c r="C125" s="161" t="s">
        <v>339</v>
      </c>
      <c r="D125" s="72">
        <v>1.5</v>
      </c>
      <c r="E125" s="72"/>
      <c r="F125" t="s">
        <v>316</v>
      </c>
      <c r="G125" t="s">
        <v>310</v>
      </c>
      <c r="H125" t="s">
        <v>163</v>
      </c>
      <c r="I125" t="s">
        <v>303</v>
      </c>
      <c r="K125" t="s">
        <v>384</v>
      </c>
      <c r="L125" t="s">
        <v>304</v>
      </c>
    </row>
    <row r="126" spans="1:12" x14ac:dyDescent="0.75">
      <c r="A126" s="161" t="s">
        <v>314</v>
      </c>
      <c r="B126" s="162">
        <v>2014</v>
      </c>
      <c r="C126" s="161" t="s">
        <v>340</v>
      </c>
      <c r="D126" s="72">
        <v>1.5</v>
      </c>
      <c r="E126" s="72"/>
      <c r="F126" t="s">
        <v>316</v>
      </c>
      <c r="G126" t="s">
        <v>310</v>
      </c>
      <c r="H126" t="s">
        <v>163</v>
      </c>
      <c r="I126" t="s">
        <v>303</v>
      </c>
      <c r="K126" t="s">
        <v>384</v>
      </c>
      <c r="L126" t="s">
        <v>304</v>
      </c>
    </row>
    <row r="127" spans="1:12" x14ac:dyDescent="0.75">
      <c r="A127" s="161" t="s">
        <v>216</v>
      </c>
      <c r="B127" s="162">
        <v>2014</v>
      </c>
      <c r="C127" s="161" t="s">
        <v>341</v>
      </c>
      <c r="D127" s="72">
        <v>1.5</v>
      </c>
      <c r="E127" s="72"/>
      <c r="F127" t="s">
        <v>316</v>
      </c>
      <c r="G127" t="s">
        <v>310</v>
      </c>
      <c r="H127" t="s">
        <v>163</v>
      </c>
      <c r="I127" t="s">
        <v>303</v>
      </c>
      <c r="K127" t="s">
        <v>384</v>
      </c>
      <c r="L127" t="s">
        <v>304</v>
      </c>
    </row>
    <row r="128" spans="1:12" x14ac:dyDescent="0.75">
      <c r="A128" s="161" t="s">
        <v>154</v>
      </c>
      <c r="B128" s="162">
        <v>2014</v>
      </c>
      <c r="C128" s="161" t="s">
        <v>325</v>
      </c>
      <c r="D128" s="72">
        <v>1.3</v>
      </c>
      <c r="E128" s="72"/>
      <c r="F128" t="s">
        <v>316</v>
      </c>
      <c r="G128" t="s">
        <v>310</v>
      </c>
      <c r="H128" t="s">
        <v>163</v>
      </c>
      <c r="I128" t="s">
        <v>306</v>
      </c>
      <c r="K128" t="s">
        <v>384</v>
      </c>
      <c r="L128" t="s">
        <v>304</v>
      </c>
    </row>
    <row r="129" spans="1:12" x14ac:dyDescent="0.75">
      <c r="A129" s="161" t="s">
        <v>155</v>
      </c>
      <c r="B129" s="162">
        <v>2014</v>
      </c>
      <c r="C129" s="161" t="s">
        <v>326</v>
      </c>
      <c r="D129" s="72">
        <v>1.3</v>
      </c>
      <c r="E129" s="72"/>
      <c r="F129" t="s">
        <v>316</v>
      </c>
      <c r="G129" t="s">
        <v>310</v>
      </c>
      <c r="H129" t="s">
        <v>163</v>
      </c>
      <c r="I129" t="s">
        <v>303</v>
      </c>
      <c r="K129" t="s">
        <v>384</v>
      </c>
      <c r="L129" t="s">
        <v>304</v>
      </c>
    </row>
    <row r="130" spans="1:12" x14ac:dyDescent="0.75">
      <c r="A130" s="161" t="s">
        <v>267</v>
      </c>
      <c r="B130" s="162">
        <v>2022</v>
      </c>
      <c r="C130" s="161" t="s">
        <v>342</v>
      </c>
      <c r="D130" s="72">
        <v>1</v>
      </c>
      <c r="E130" s="72"/>
      <c r="F130" t="s">
        <v>316</v>
      </c>
      <c r="G130" t="s">
        <v>309</v>
      </c>
      <c r="H130" t="s">
        <v>163</v>
      </c>
      <c r="I130" t="s">
        <v>306</v>
      </c>
      <c r="K130" t="s">
        <v>380</v>
      </c>
      <c r="L130" t="s">
        <v>305</v>
      </c>
    </row>
    <row r="131" spans="1:12" x14ac:dyDescent="0.75">
      <c r="A131" s="161" t="s">
        <v>267</v>
      </c>
      <c r="B131" s="162">
        <v>2014</v>
      </c>
      <c r="C131" s="161" t="s">
        <v>342</v>
      </c>
      <c r="D131" s="72">
        <v>0.97</v>
      </c>
      <c r="E131" s="72"/>
      <c r="F131" t="s">
        <v>316</v>
      </c>
      <c r="G131" t="s">
        <v>309</v>
      </c>
      <c r="H131" t="s">
        <v>163</v>
      </c>
      <c r="I131" t="s">
        <v>293</v>
      </c>
      <c r="K131" t="s">
        <v>387</v>
      </c>
      <c r="L131" t="s">
        <v>294</v>
      </c>
    </row>
    <row r="132" spans="1:12" x14ac:dyDescent="0.75">
      <c r="A132" s="161" t="s">
        <v>150</v>
      </c>
      <c r="B132" s="162">
        <v>2014</v>
      </c>
      <c r="C132" s="161" t="s">
        <v>321</v>
      </c>
      <c r="D132" s="72">
        <v>0.9</v>
      </c>
      <c r="E132" s="72"/>
      <c r="F132" t="s">
        <v>316</v>
      </c>
      <c r="G132" t="s">
        <v>310</v>
      </c>
      <c r="H132" t="s">
        <v>163</v>
      </c>
      <c r="I132" t="s">
        <v>278</v>
      </c>
      <c r="K132" t="s">
        <v>123</v>
      </c>
      <c r="L132" s="160" t="s">
        <v>280</v>
      </c>
    </row>
    <row r="133" spans="1:12" x14ac:dyDescent="0.75">
      <c r="A133" s="161" t="s">
        <v>151</v>
      </c>
      <c r="B133" s="162">
        <v>2014</v>
      </c>
      <c r="C133" s="161" t="s">
        <v>322</v>
      </c>
      <c r="D133" s="72">
        <v>0.9</v>
      </c>
      <c r="E133" s="72"/>
      <c r="F133" t="s">
        <v>316</v>
      </c>
      <c r="G133" t="s">
        <v>310</v>
      </c>
      <c r="H133" t="s">
        <v>163</v>
      </c>
      <c r="I133" t="s">
        <v>278</v>
      </c>
      <c r="K133" t="s">
        <v>123</v>
      </c>
      <c r="L133" s="160" t="s">
        <v>280</v>
      </c>
    </row>
    <row r="134" spans="1:12" x14ac:dyDescent="0.75">
      <c r="A134" s="161" t="s">
        <v>152</v>
      </c>
      <c r="B134" s="162">
        <v>2014</v>
      </c>
      <c r="C134" s="161" t="s">
        <v>323</v>
      </c>
      <c r="D134" s="72">
        <v>0.9</v>
      </c>
      <c r="E134" s="72"/>
      <c r="F134" t="s">
        <v>316</v>
      </c>
      <c r="G134" t="s">
        <v>310</v>
      </c>
      <c r="H134" t="s">
        <v>163</v>
      </c>
      <c r="I134" t="s">
        <v>278</v>
      </c>
      <c r="K134" t="s">
        <v>123</v>
      </c>
      <c r="L134" s="160" t="s">
        <v>280</v>
      </c>
    </row>
    <row r="135" spans="1:12" x14ac:dyDescent="0.75">
      <c r="A135" s="161" t="s">
        <v>153</v>
      </c>
      <c r="B135" s="162">
        <v>2014</v>
      </c>
      <c r="C135" s="161" t="s">
        <v>324</v>
      </c>
      <c r="D135" s="72">
        <v>0.9</v>
      </c>
      <c r="E135" s="72"/>
      <c r="F135" t="s">
        <v>316</v>
      </c>
      <c r="G135" t="s">
        <v>310</v>
      </c>
      <c r="H135" t="s">
        <v>163</v>
      </c>
      <c r="I135" t="s">
        <v>278</v>
      </c>
      <c r="K135" t="s">
        <v>123</v>
      </c>
      <c r="L135" s="160" t="s">
        <v>280</v>
      </c>
    </row>
    <row r="136" spans="1:12" x14ac:dyDescent="0.75">
      <c r="A136" s="161" t="s">
        <v>154</v>
      </c>
      <c r="B136" s="162">
        <v>2014</v>
      </c>
      <c r="C136" s="161" t="s">
        <v>325</v>
      </c>
      <c r="D136" s="72">
        <v>0.9</v>
      </c>
      <c r="E136" s="72"/>
      <c r="F136" t="s">
        <v>316</v>
      </c>
      <c r="G136" t="s">
        <v>310</v>
      </c>
      <c r="H136" t="s">
        <v>163</v>
      </c>
      <c r="I136" t="s">
        <v>278</v>
      </c>
      <c r="K136" t="s">
        <v>123</v>
      </c>
      <c r="L136" s="160" t="s">
        <v>280</v>
      </c>
    </row>
    <row r="137" spans="1:12" x14ac:dyDescent="0.75">
      <c r="A137" s="161" t="s">
        <v>155</v>
      </c>
      <c r="B137" s="162">
        <v>2014</v>
      </c>
      <c r="C137" s="161" t="s">
        <v>326</v>
      </c>
      <c r="D137" s="72">
        <v>0.9</v>
      </c>
      <c r="E137" s="72"/>
      <c r="F137" t="s">
        <v>316</v>
      </c>
      <c r="G137" t="s">
        <v>310</v>
      </c>
      <c r="H137" t="s">
        <v>163</v>
      </c>
      <c r="I137" t="s">
        <v>278</v>
      </c>
      <c r="K137" t="s">
        <v>123</v>
      </c>
      <c r="L137" s="160" t="s">
        <v>280</v>
      </c>
    </row>
    <row r="138" spans="1:12" x14ac:dyDescent="0.75">
      <c r="A138" s="161" t="s">
        <v>156</v>
      </c>
      <c r="B138" s="162">
        <v>2014</v>
      </c>
      <c r="C138" s="161" t="s">
        <v>327</v>
      </c>
      <c r="D138" s="72">
        <v>0.9</v>
      </c>
      <c r="E138" s="72"/>
      <c r="F138" t="s">
        <v>316</v>
      </c>
      <c r="G138" t="s">
        <v>310</v>
      </c>
      <c r="H138" t="s">
        <v>163</v>
      </c>
      <c r="I138" t="s">
        <v>278</v>
      </c>
      <c r="K138" t="s">
        <v>123</v>
      </c>
      <c r="L138" s="160" t="s">
        <v>280</v>
      </c>
    </row>
    <row r="139" spans="1:12" x14ac:dyDescent="0.75">
      <c r="A139" s="161" t="s">
        <v>72</v>
      </c>
      <c r="B139" s="162">
        <v>2014</v>
      </c>
      <c r="C139" s="161" t="s">
        <v>328</v>
      </c>
      <c r="D139" s="72">
        <v>0.9</v>
      </c>
      <c r="E139" s="72"/>
      <c r="F139" t="s">
        <v>316</v>
      </c>
      <c r="G139" t="s">
        <v>310</v>
      </c>
      <c r="H139" t="s">
        <v>163</v>
      </c>
      <c r="I139" t="s">
        <v>278</v>
      </c>
      <c r="K139" t="s">
        <v>123</v>
      </c>
      <c r="L139" s="160" t="s">
        <v>280</v>
      </c>
    </row>
    <row r="140" spans="1:12" x14ac:dyDescent="0.75">
      <c r="A140" s="161" t="s">
        <v>73</v>
      </c>
      <c r="B140" s="162">
        <v>2014</v>
      </c>
      <c r="C140" s="161" t="s">
        <v>329</v>
      </c>
      <c r="D140" s="72">
        <v>0.9</v>
      </c>
      <c r="E140" s="72"/>
      <c r="F140" t="s">
        <v>316</v>
      </c>
      <c r="G140" t="s">
        <v>310</v>
      </c>
      <c r="H140" t="s">
        <v>163</v>
      </c>
      <c r="I140" t="s">
        <v>278</v>
      </c>
      <c r="K140" t="s">
        <v>123</v>
      </c>
      <c r="L140" s="160" t="s">
        <v>280</v>
      </c>
    </row>
    <row r="141" spans="1:12" x14ac:dyDescent="0.75">
      <c r="A141" s="161" t="s">
        <v>74</v>
      </c>
      <c r="B141" s="162">
        <v>2014</v>
      </c>
      <c r="C141" s="161" t="s">
        <v>330</v>
      </c>
      <c r="D141" s="72">
        <v>0.9</v>
      </c>
      <c r="E141" s="72"/>
      <c r="F141" t="s">
        <v>316</v>
      </c>
      <c r="G141" t="s">
        <v>310</v>
      </c>
      <c r="H141" t="s">
        <v>163</v>
      </c>
      <c r="I141" t="s">
        <v>278</v>
      </c>
      <c r="K141" t="s">
        <v>123</v>
      </c>
      <c r="L141" s="160" t="s">
        <v>280</v>
      </c>
    </row>
    <row r="142" spans="1:12" x14ac:dyDescent="0.75">
      <c r="A142" s="161" t="s">
        <v>75</v>
      </c>
      <c r="B142" s="162">
        <v>2014</v>
      </c>
      <c r="C142" s="161" t="s">
        <v>331</v>
      </c>
      <c r="D142" s="72">
        <v>0.9</v>
      </c>
      <c r="E142" s="72"/>
      <c r="F142" t="s">
        <v>316</v>
      </c>
      <c r="G142" t="s">
        <v>310</v>
      </c>
      <c r="H142" t="s">
        <v>163</v>
      </c>
      <c r="I142" t="s">
        <v>278</v>
      </c>
      <c r="K142" t="s">
        <v>123</v>
      </c>
      <c r="L142" s="160" t="s">
        <v>280</v>
      </c>
    </row>
    <row r="143" spans="1:12" x14ac:dyDescent="0.75">
      <c r="A143" s="161" t="s">
        <v>76</v>
      </c>
      <c r="B143" s="162">
        <v>2014</v>
      </c>
      <c r="C143" s="161" t="s">
        <v>332</v>
      </c>
      <c r="D143" s="72">
        <v>0.9</v>
      </c>
      <c r="E143" s="72"/>
      <c r="F143" t="s">
        <v>316</v>
      </c>
      <c r="G143" t="s">
        <v>310</v>
      </c>
      <c r="H143" t="s">
        <v>163</v>
      </c>
      <c r="I143" t="s">
        <v>278</v>
      </c>
      <c r="K143" t="s">
        <v>123</v>
      </c>
      <c r="L143" s="160" t="s">
        <v>280</v>
      </c>
    </row>
    <row r="144" spans="1:12" x14ac:dyDescent="0.75">
      <c r="A144" s="161" t="s">
        <v>77</v>
      </c>
      <c r="B144" s="162">
        <v>2014</v>
      </c>
      <c r="C144" s="161" t="s">
        <v>333</v>
      </c>
      <c r="D144" s="72">
        <v>0.9</v>
      </c>
      <c r="E144" s="72"/>
      <c r="F144" t="s">
        <v>316</v>
      </c>
      <c r="G144" t="s">
        <v>310</v>
      </c>
      <c r="H144" t="s">
        <v>163</v>
      </c>
      <c r="I144" t="s">
        <v>278</v>
      </c>
      <c r="K144" t="s">
        <v>123</v>
      </c>
      <c r="L144" s="160" t="s">
        <v>280</v>
      </c>
    </row>
    <row r="145" spans="1:12" x14ac:dyDescent="0.75">
      <c r="A145" s="161" t="s">
        <v>157</v>
      </c>
      <c r="B145" s="162">
        <v>2014</v>
      </c>
      <c r="C145" s="161" t="s">
        <v>334</v>
      </c>
      <c r="D145" s="72">
        <v>0.9</v>
      </c>
      <c r="E145" s="72"/>
      <c r="F145" t="s">
        <v>316</v>
      </c>
      <c r="G145" t="s">
        <v>310</v>
      </c>
      <c r="H145" t="s">
        <v>163</v>
      </c>
      <c r="I145" t="s">
        <v>278</v>
      </c>
      <c r="K145" t="s">
        <v>123</v>
      </c>
      <c r="L145" s="160" t="s">
        <v>280</v>
      </c>
    </row>
    <row r="146" spans="1:12" x14ac:dyDescent="0.75">
      <c r="A146" s="161" t="s">
        <v>72</v>
      </c>
      <c r="B146" s="162">
        <v>2020</v>
      </c>
      <c r="C146" s="161" t="s">
        <v>328</v>
      </c>
      <c r="D146" s="72">
        <v>5.2</v>
      </c>
      <c r="E146" s="72"/>
      <c r="F146" t="s">
        <v>315</v>
      </c>
      <c r="G146" t="s">
        <v>309</v>
      </c>
      <c r="H146" t="s">
        <v>286</v>
      </c>
      <c r="I146" t="s">
        <v>278</v>
      </c>
      <c r="K146" t="s">
        <v>388</v>
      </c>
      <c r="L146" t="s">
        <v>296</v>
      </c>
    </row>
    <row r="147" spans="1:12" x14ac:dyDescent="0.75">
      <c r="A147" s="161" t="s">
        <v>73</v>
      </c>
      <c r="B147" s="162">
        <v>2020</v>
      </c>
      <c r="C147" s="161" t="s">
        <v>329</v>
      </c>
      <c r="D147" s="72">
        <v>5.5</v>
      </c>
      <c r="E147" s="72"/>
      <c r="F147" t="s">
        <v>315</v>
      </c>
      <c r="G147" t="s">
        <v>309</v>
      </c>
      <c r="H147" t="s">
        <v>286</v>
      </c>
      <c r="I147" t="s">
        <v>278</v>
      </c>
      <c r="K147" t="s">
        <v>388</v>
      </c>
      <c r="L147" t="s">
        <v>296</v>
      </c>
    </row>
    <row r="148" spans="1:12" x14ac:dyDescent="0.75">
      <c r="A148" s="161" t="s">
        <v>74</v>
      </c>
      <c r="B148" s="162">
        <v>2020</v>
      </c>
      <c r="C148" s="161" t="s">
        <v>330</v>
      </c>
      <c r="D148" s="72">
        <v>5.9</v>
      </c>
      <c r="E148" s="72"/>
      <c r="F148" t="s">
        <v>315</v>
      </c>
      <c r="G148" t="s">
        <v>309</v>
      </c>
      <c r="H148" t="s">
        <v>286</v>
      </c>
      <c r="I148" t="s">
        <v>278</v>
      </c>
      <c r="K148" t="s">
        <v>388</v>
      </c>
      <c r="L148" t="s">
        <v>296</v>
      </c>
    </row>
    <row r="149" spans="1:12" x14ac:dyDescent="0.75">
      <c r="A149" s="161" t="s">
        <v>75</v>
      </c>
      <c r="B149" s="162">
        <v>2020</v>
      </c>
      <c r="C149" s="161" t="s">
        <v>331</v>
      </c>
      <c r="D149" s="72">
        <v>8.6999999999999993</v>
      </c>
      <c r="E149" s="72"/>
      <c r="F149" t="s">
        <v>315</v>
      </c>
      <c r="G149" t="s">
        <v>309</v>
      </c>
      <c r="H149" t="s">
        <v>286</v>
      </c>
      <c r="I149" t="s">
        <v>278</v>
      </c>
      <c r="K149" t="s">
        <v>388</v>
      </c>
      <c r="L149" t="s">
        <v>296</v>
      </c>
    </row>
    <row r="150" spans="1:12" x14ac:dyDescent="0.75">
      <c r="A150" s="161" t="s">
        <v>76</v>
      </c>
      <c r="B150" s="162">
        <v>2020</v>
      </c>
      <c r="C150" s="161" t="s">
        <v>332</v>
      </c>
      <c r="D150" s="72">
        <v>7.4</v>
      </c>
      <c r="E150" s="72"/>
      <c r="F150" t="s">
        <v>315</v>
      </c>
      <c r="G150" t="s">
        <v>309</v>
      </c>
      <c r="H150" t="s">
        <v>286</v>
      </c>
      <c r="I150" t="s">
        <v>278</v>
      </c>
      <c r="K150" t="s">
        <v>388</v>
      </c>
      <c r="L150" t="s">
        <v>296</v>
      </c>
    </row>
    <row r="151" spans="1:12" x14ac:dyDescent="0.75">
      <c r="A151" s="161" t="s">
        <v>77</v>
      </c>
      <c r="B151" s="162">
        <v>2020</v>
      </c>
      <c r="C151" s="161" t="s">
        <v>333</v>
      </c>
      <c r="D151" s="72">
        <v>7.6</v>
      </c>
      <c r="E151" s="72"/>
      <c r="F151" t="s">
        <v>315</v>
      </c>
      <c r="G151" t="s">
        <v>309</v>
      </c>
      <c r="H151" t="s">
        <v>286</v>
      </c>
      <c r="I151" t="s">
        <v>278</v>
      </c>
      <c r="K151" t="s">
        <v>388</v>
      </c>
      <c r="L151" t="s">
        <v>296</v>
      </c>
    </row>
    <row r="152" spans="1:12" x14ac:dyDescent="0.75">
      <c r="A152" s="161" t="s">
        <v>72</v>
      </c>
      <c r="B152" s="162">
        <v>2017</v>
      </c>
      <c r="C152" s="161" t="s">
        <v>328</v>
      </c>
      <c r="D152" s="72">
        <v>0.71399999999999997</v>
      </c>
      <c r="E152" s="72"/>
      <c r="F152" t="s">
        <v>316</v>
      </c>
      <c r="G152" t="s">
        <v>310</v>
      </c>
      <c r="H152" t="s">
        <v>163</v>
      </c>
      <c r="I152" t="s">
        <v>278</v>
      </c>
      <c r="K152" t="s">
        <v>385</v>
      </c>
      <c r="L152" t="s">
        <v>287</v>
      </c>
    </row>
    <row r="153" spans="1:12" x14ac:dyDescent="0.75">
      <c r="A153" s="161" t="s">
        <v>73</v>
      </c>
      <c r="B153" s="162">
        <v>2017</v>
      </c>
      <c r="C153" s="161" t="s">
        <v>329</v>
      </c>
      <c r="D153" s="72">
        <v>0.71399999999999997</v>
      </c>
      <c r="E153" s="72"/>
      <c r="F153" t="s">
        <v>316</v>
      </c>
      <c r="G153" t="s">
        <v>310</v>
      </c>
      <c r="H153" t="s">
        <v>163</v>
      </c>
      <c r="I153" t="s">
        <v>278</v>
      </c>
      <c r="K153" t="s">
        <v>385</v>
      </c>
      <c r="L153" t="s">
        <v>287</v>
      </c>
    </row>
    <row r="154" spans="1:12" x14ac:dyDescent="0.75">
      <c r="A154" s="161" t="s">
        <v>74</v>
      </c>
      <c r="B154" s="162">
        <v>2017</v>
      </c>
      <c r="C154" s="161" t="s">
        <v>330</v>
      </c>
      <c r="D154" s="72">
        <v>0.71399999999999997</v>
      </c>
      <c r="E154" s="72"/>
      <c r="F154" t="s">
        <v>316</v>
      </c>
      <c r="G154" t="s">
        <v>310</v>
      </c>
      <c r="H154" t="s">
        <v>163</v>
      </c>
      <c r="I154" t="s">
        <v>278</v>
      </c>
      <c r="K154" t="s">
        <v>385</v>
      </c>
      <c r="L154" t="s">
        <v>287</v>
      </c>
    </row>
    <row r="155" spans="1:12" x14ac:dyDescent="0.75">
      <c r="A155" s="161" t="s">
        <v>75</v>
      </c>
      <c r="B155" s="162">
        <v>2017</v>
      </c>
      <c r="C155" s="161" t="s">
        <v>331</v>
      </c>
      <c r="D155" s="72">
        <v>0.71399999999999997</v>
      </c>
      <c r="E155" s="72"/>
      <c r="F155" t="s">
        <v>316</v>
      </c>
      <c r="G155" t="s">
        <v>310</v>
      </c>
      <c r="H155" t="s">
        <v>163</v>
      </c>
      <c r="I155" t="s">
        <v>278</v>
      </c>
      <c r="K155" t="s">
        <v>385</v>
      </c>
      <c r="L155" t="s">
        <v>287</v>
      </c>
    </row>
    <row r="156" spans="1:12" x14ac:dyDescent="0.75">
      <c r="A156" s="161" t="s">
        <v>76</v>
      </c>
      <c r="B156" s="162">
        <v>2017</v>
      </c>
      <c r="C156" s="161" t="s">
        <v>332</v>
      </c>
      <c r="D156" s="72">
        <v>0.71399999999999997</v>
      </c>
      <c r="E156" s="72"/>
      <c r="F156" t="s">
        <v>316</v>
      </c>
      <c r="G156" t="s">
        <v>310</v>
      </c>
      <c r="H156" t="s">
        <v>163</v>
      </c>
      <c r="I156" t="s">
        <v>278</v>
      </c>
      <c r="K156" t="s">
        <v>385</v>
      </c>
      <c r="L156" t="s">
        <v>287</v>
      </c>
    </row>
    <row r="157" spans="1:12" x14ac:dyDescent="0.75">
      <c r="A157" s="161" t="s">
        <v>77</v>
      </c>
      <c r="B157" s="162">
        <v>2017</v>
      </c>
      <c r="C157" s="161" t="s">
        <v>333</v>
      </c>
      <c r="D157" s="72">
        <v>0.71399999999999997</v>
      </c>
      <c r="E157" s="72"/>
      <c r="F157" t="s">
        <v>316</v>
      </c>
      <c r="G157" t="s">
        <v>310</v>
      </c>
      <c r="H157" t="s">
        <v>163</v>
      </c>
      <c r="I157" t="s">
        <v>278</v>
      </c>
      <c r="K157" t="s">
        <v>385</v>
      </c>
      <c r="L157" t="s">
        <v>287</v>
      </c>
    </row>
    <row r="158" spans="1:12" x14ac:dyDescent="0.75">
      <c r="A158" s="161" t="s">
        <v>157</v>
      </c>
      <c r="B158" s="162">
        <v>2017</v>
      </c>
      <c r="C158" s="161" t="s">
        <v>334</v>
      </c>
      <c r="D158" s="72">
        <v>0.71399999999999997</v>
      </c>
      <c r="E158" s="72"/>
      <c r="F158" t="s">
        <v>316</v>
      </c>
      <c r="G158" t="s">
        <v>310</v>
      </c>
      <c r="H158" t="s">
        <v>163</v>
      </c>
      <c r="I158" t="s">
        <v>278</v>
      </c>
      <c r="K158" t="s">
        <v>385</v>
      </c>
      <c r="L158" t="s">
        <v>287</v>
      </c>
    </row>
    <row r="159" spans="1:12" x14ac:dyDescent="0.75">
      <c r="A159" s="161" t="s">
        <v>158</v>
      </c>
      <c r="B159" s="162">
        <v>2017</v>
      </c>
      <c r="C159" s="161" t="s">
        <v>335</v>
      </c>
      <c r="D159" s="72">
        <v>0.71399999999999997</v>
      </c>
      <c r="E159" s="72"/>
      <c r="F159" t="s">
        <v>316</v>
      </c>
      <c r="G159" t="s">
        <v>310</v>
      </c>
      <c r="H159" t="s">
        <v>163</v>
      </c>
      <c r="I159" t="s">
        <v>278</v>
      </c>
      <c r="K159" t="s">
        <v>385</v>
      </c>
      <c r="L159" t="s">
        <v>287</v>
      </c>
    </row>
    <row r="160" spans="1:12" x14ac:dyDescent="0.75">
      <c r="A160" s="161" t="s">
        <v>159</v>
      </c>
      <c r="B160" s="162">
        <v>2017</v>
      </c>
      <c r="C160" s="161" t="s">
        <v>336</v>
      </c>
      <c r="D160" s="72">
        <v>0.71399999999999997</v>
      </c>
      <c r="E160" s="72"/>
      <c r="F160" t="s">
        <v>316</v>
      </c>
      <c r="G160" t="s">
        <v>310</v>
      </c>
      <c r="H160" t="s">
        <v>163</v>
      </c>
      <c r="I160" t="s">
        <v>278</v>
      </c>
      <c r="K160" t="s">
        <v>385</v>
      </c>
      <c r="L160" t="s">
        <v>287</v>
      </c>
    </row>
    <row r="161" spans="1:12" x14ac:dyDescent="0.75">
      <c r="A161" s="161" t="s">
        <v>160</v>
      </c>
      <c r="B161" s="162">
        <v>2017</v>
      </c>
      <c r="C161" s="161" t="s">
        <v>337</v>
      </c>
      <c r="D161" s="72">
        <v>0.71399999999999997</v>
      </c>
      <c r="E161" s="72"/>
      <c r="F161" t="s">
        <v>316</v>
      </c>
      <c r="G161" t="s">
        <v>310</v>
      </c>
      <c r="H161" t="s">
        <v>163</v>
      </c>
      <c r="I161" t="s">
        <v>278</v>
      </c>
      <c r="K161" t="s">
        <v>385</v>
      </c>
      <c r="L161" t="s">
        <v>287</v>
      </c>
    </row>
    <row r="162" spans="1:12" x14ac:dyDescent="0.75">
      <c r="A162" s="161" t="s">
        <v>161</v>
      </c>
      <c r="B162" s="162">
        <v>2017</v>
      </c>
      <c r="C162" s="161" t="s">
        <v>338</v>
      </c>
      <c r="D162" s="72">
        <v>0.71399999999999997</v>
      </c>
      <c r="E162" s="72"/>
      <c r="F162" t="s">
        <v>316</v>
      </c>
      <c r="G162" t="s">
        <v>310</v>
      </c>
      <c r="H162" t="s">
        <v>163</v>
      </c>
      <c r="I162" t="s">
        <v>278</v>
      </c>
      <c r="K162" t="s">
        <v>385</v>
      </c>
      <c r="L162" t="s">
        <v>287</v>
      </c>
    </row>
    <row r="163" spans="1:12" x14ac:dyDescent="0.75">
      <c r="A163" s="161" t="s">
        <v>162</v>
      </c>
      <c r="B163" s="162">
        <v>2017</v>
      </c>
      <c r="C163" s="161" t="s">
        <v>339</v>
      </c>
      <c r="D163" s="72">
        <v>0.71399999999999997</v>
      </c>
      <c r="E163" s="72"/>
      <c r="F163" t="s">
        <v>316</v>
      </c>
      <c r="G163" t="s">
        <v>310</v>
      </c>
      <c r="H163" t="s">
        <v>163</v>
      </c>
      <c r="I163" t="s">
        <v>278</v>
      </c>
      <c r="K163" t="s">
        <v>385</v>
      </c>
      <c r="L163" t="s">
        <v>287</v>
      </c>
    </row>
    <row r="164" spans="1:12" x14ac:dyDescent="0.75">
      <c r="A164" s="161" t="s">
        <v>314</v>
      </c>
      <c r="B164" s="162">
        <v>2017</v>
      </c>
      <c r="C164" s="161" t="s">
        <v>340</v>
      </c>
      <c r="D164" s="72">
        <v>0.71399999999999997</v>
      </c>
      <c r="E164" s="72"/>
      <c r="F164" t="s">
        <v>316</v>
      </c>
      <c r="G164" t="s">
        <v>310</v>
      </c>
      <c r="H164" t="s">
        <v>163</v>
      </c>
      <c r="I164" t="s">
        <v>278</v>
      </c>
      <c r="K164" t="s">
        <v>385</v>
      </c>
      <c r="L164" t="s">
        <v>287</v>
      </c>
    </row>
    <row r="165" spans="1:12" x14ac:dyDescent="0.75">
      <c r="A165" s="161" t="s">
        <v>216</v>
      </c>
      <c r="B165" s="162">
        <v>2017</v>
      </c>
      <c r="C165" s="161" t="s">
        <v>341</v>
      </c>
      <c r="D165" s="72">
        <v>0.71399999999999997</v>
      </c>
      <c r="E165" s="72"/>
      <c r="F165" t="s">
        <v>316</v>
      </c>
      <c r="G165" t="s">
        <v>310</v>
      </c>
      <c r="H165" t="s">
        <v>163</v>
      </c>
      <c r="I165" t="s">
        <v>278</v>
      </c>
      <c r="K165" t="s">
        <v>385</v>
      </c>
      <c r="L165" t="s">
        <v>287</v>
      </c>
    </row>
    <row r="166" spans="1:12" x14ac:dyDescent="0.75">
      <c r="A166" s="161" t="s">
        <v>73</v>
      </c>
      <c r="B166" s="162">
        <v>2017</v>
      </c>
      <c r="C166" s="161" t="s">
        <v>329</v>
      </c>
      <c r="D166" s="72">
        <v>0.625</v>
      </c>
      <c r="E166" s="72"/>
      <c r="F166" t="s">
        <v>316</v>
      </c>
      <c r="G166" t="s">
        <v>310</v>
      </c>
      <c r="H166" t="s">
        <v>163</v>
      </c>
      <c r="I166" t="s">
        <v>278</v>
      </c>
      <c r="K166" t="s">
        <v>385</v>
      </c>
      <c r="L166" t="s">
        <v>287</v>
      </c>
    </row>
    <row r="167" spans="1:12" x14ac:dyDescent="0.75">
      <c r="A167" s="161" t="s">
        <v>74</v>
      </c>
      <c r="B167" s="162">
        <v>2017</v>
      </c>
      <c r="C167" s="161" t="s">
        <v>330</v>
      </c>
      <c r="D167" s="72">
        <v>0.625</v>
      </c>
      <c r="E167" s="72"/>
      <c r="F167" t="s">
        <v>316</v>
      </c>
      <c r="G167" t="s">
        <v>310</v>
      </c>
      <c r="H167" t="s">
        <v>163</v>
      </c>
      <c r="I167" t="s">
        <v>278</v>
      </c>
      <c r="K167" t="s">
        <v>385</v>
      </c>
      <c r="L167" t="s">
        <v>287</v>
      </c>
    </row>
    <row r="168" spans="1:12" x14ac:dyDescent="0.75">
      <c r="A168" s="161" t="s">
        <v>75</v>
      </c>
      <c r="B168" s="162">
        <v>2017</v>
      </c>
      <c r="C168" s="161" t="s">
        <v>331</v>
      </c>
      <c r="D168" s="72">
        <v>0.625</v>
      </c>
      <c r="E168" s="72"/>
      <c r="F168" t="s">
        <v>316</v>
      </c>
      <c r="G168" t="s">
        <v>310</v>
      </c>
      <c r="H168" t="s">
        <v>163</v>
      </c>
      <c r="I168" t="s">
        <v>278</v>
      </c>
      <c r="K168" t="s">
        <v>385</v>
      </c>
      <c r="L168" t="s">
        <v>287</v>
      </c>
    </row>
    <row r="169" spans="1:12" x14ac:dyDescent="0.75">
      <c r="A169" s="161" t="s">
        <v>313</v>
      </c>
      <c r="B169" s="162">
        <v>2017</v>
      </c>
      <c r="C169" s="161" t="s">
        <v>332</v>
      </c>
      <c r="D169" s="72">
        <v>0.625</v>
      </c>
      <c r="E169" s="72"/>
      <c r="F169" t="s">
        <v>316</v>
      </c>
      <c r="G169" t="s">
        <v>310</v>
      </c>
      <c r="H169" t="s">
        <v>163</v>
      </c>
      <c r="I169" t="s">
        <v>278</v>
      </c>
      <c r="K169" t="s">
        <v>385</v>
      </c>
      <c r="L169" t="s">
        <v>287</v>
      </c>
    </row>
    <row r="170" spans="1:12" x14ac:dyDescent="0.75">
      <c r="A170" s="65" t="s">
        <v>267</v>
      </c>
      <c r="B170">
        <v>2020</v>
      </c>
      <c r="C170" s="65" t="s">
        <v>342</v>
      </c>
      <c r="D170">
        <v>0.58147169069693294</v>
      </c>
      <c r="F170" t="s">
        <v>316</v>
      </c>
      <c r="G170" t="s">
        <v>309</v>
      </c>
      <c r="H170" t="s">
        <v>163</v>
      </c>
      <c r="I170" t="s">
        <v>307</v>
      </c>
      <c r="J170" t="s">
        <v>348</v>
      </c>
      <c r="K170" t="s">
        <v>381</v>
      </c>
      <c r="L170" s="160" t="s">
        <v>347</v>
      </c>
    </row>
    <row r="171" spans="1:12" x14ac:dyDescent="0.75">
      <c r="A171" s="161" t="s">
        <v>153</v>
      </c>
      <c r="B171" s="162">
        <v>2020</v>
      </c>
      <c r="C171" s="161" t="s">
        <v>324</v>
      </c>
      <c r="D171" s="72">
        <v>0.5</v>
      </c>
      <c r="E171" s="72"/>
      <c r="F171" t="s">
        <v>316</v>
      </c>
      <c r="G171" t="s">
        <v>310</v>
      </c>
      <c r="H171" t="s">
        <v>163</v>
      </c>
      <c r="I171" t="s">
        <v>307</v>
      </c>
      <c r="K171" t="s">
        <v>382</v>
      </c>
      <c r="L171" s="159" t="s">
        <v>308</v>
      </c>
    </row>
    <row r="172" spans="1:12" x14ac:dyDescent="0.75">
      <c r="A172" s="161" t="s">
        <v>154</v>
      </c>
      <c r="B172" s="162">
        <v>2020</v>
      </c>
      <c r="C172" s="161" t="s">
        <v>325</v>
      </c>
      <c r="D172" s="72">
        <v>0.5</v>
      </c>
      <c r="E172" s="72"/>
      <c r="F172" t="s">
        <v>316</v>
      </c>
      <c r="G172" t="s">
        <v>310</v>
      </c>
      <c r="H172" t="s">
        <v>163</v>
      </c>
      <c r="I172" t="s">
        <v>307</v>
      </c>
      <c r="K172" t="s">
        <v>382</v>
      </c>
      <c r="L172" s="159" t="s">
        <v>308</v>
      </c>
    </row>
    <row r="173" spans="1:12" x14ac:dyDescent="0.75">
      <c r="A173" s="161" t="s">
        <v>155</v>
      </c>
      <c r="B173" s="162">
        <v>2020</v>
      </c>
      <c r="C173" s="161" t="s">
        <v>326</v>
      </c>
      <c r="D173" s="72">
        <v>0.5</v>
      </c>
      <c r="E173" s="72"/>
      <c r="F173" t="s">
        <v>316</v>
      </c>
      <c r="G173" t="s">
        <v>310</v>
      </c>
      <c r="H173" t="s">
        <v>163</v>
      </c>
      <c r="I173" t="s">
        <v>307</v>
      </c>
      <c r="K173" t="s">
        <v>382</v>
      </c>
      <c r="L173" s="159" t="s">
        <v>308</v>
      </c>
    </row>
    <row r="174" spans="1:12" x14ac:dyDescent="0.75">
      <c r="A174" s="161" t="s">
        <v>156</v>
      </c>
      <c r="B174" s="162">
        <v>2020</v>
      </c>
      <c r="C174" s="161" t="s">
        <v>327</v>
      </c>
      <c r="D174" s="72">
        <v>0.5</v>
      </c>
      <c r="E174" s="72"/>
      <c r="F174" t="s">
        <v>316</v>
      </c>
      <c r="G174" t="s">
        <v>310</v>
      </c>
      <c r="H174" t="s">
        <v>163</v>
      </c>
      <c r="I174" t="s">
        <v>307</v>
      </c>
      <c r="K174" t="s">
        <v>382</v>
      </c>
      <c r="L174" s="159" t="s">
        <v>308</v>
      </c>
    </row>
    <row r="175" spans="1:12" x14ac:dyDescent="0.75">
      <c r="A175" s="161" t="s">
        <v>72</v>
      </c>
      <c r="B175" s="162">
        <v>2020</v>
      </c>
      <c r="C175" s="161" t="s">
        <v>328</v>
      </c>
      <c r="D175" s="72">
        <v>0.5</v>
      </c>
      <c r="E175" s="72"/>
      <c r="F175" t="s">
        <v>316</v>
      </c>
      <c r="G175" t="s">
        <v>310</v>
      </c>
      <c r="H175" t="s">
        <v>163</v>
      </c>
      <c r="I175" t="s">
        <v>307</v>
      </c>
      <c r="K175" t="s">
        <v>382</v>
      </c>
      <c r="L175" s="159" t="s">
        <v>308</v>
      </c>
    </row>
    <row r="176" spans="1:12" x14ac:dyDescent="0.75">
      <c r="A176" s="161" t="s">
        <v>73</v>
      </c>
      <c r="B176" s="162">
        <v>2020</v>
      </c>
      <c r="C176" s="161" t="s">
        <v>329</v>
      </c>
      <c r="D176" s="72">
        <v>0.5</v>
      </c>
      <c r="E176" s="72"/>
      <c r="F176" t="s">
        <v>316</v>
      </c>
      <c r="G176" t="s">
        <v>310</v>
      </c>
      <c r="H176" t="s">
        <v>163</v>
      </c>
      <c r="I176" t="s">
        <v>307</v>
      </c>
      <c r="K176" t="s">
        <v>382</v>
      </c>
      <c r="L176" s="159" t="s">
        <v>308</v>
      </c>
    </row>
    <row r="177" spans="1:12" x14ac:dyDescent="0.75">
      <c r="A177" s="161" t="s">
        <v>74</v>
      </c>
      <c r="B177" s="162">
        <v>2020</v>
      </c>
      <c r="C177" s="161" t="s">
        <v>330</v>
      </c>
      <c r="D177" s="72">
        <v>0.5</v>
      </c>
      <c r="E177" s="72"/>
      <c r="F177" t="s">
        <v>316</v>
      </c>
      <c r="G177" t="s">
        <v>310</v>
      </c>
      <c r="H177" t="s">
        <v>163</v>
      </c>
      <c r="I177" t="s">
        <v>307</v>
      </c>
      <c r="K177" t="s">
        <v>382</v>
      </c>
      <c r="L177" s="159" t="s">
        <v>308</v>
      </c>
    </row>
    <row r="178" spans="1:12" x14ac:dyDescent="0.75">
      <c r="A178" s="161" t="s">
        <v>75</v>
      </c>
      <c r="B178" s="162">
        <v>2020</v>
      </c>
      <c r="C178" s="161" t="s">
        <v>331</v>
      </c>
      <c r="D178" s="72">
        <v>0.5</v>
      </c>
      <c r="E178" s="72"/>
      <c r="F178" t="s">
        <v>316</v>
      </c>
      <c r="G178" t="s">
        <v>310</v>
      </c>
      <c r="H178" t="s">
        <v>163</v>
      </c>
      <c r="I178" t="s">
        <v>307</v>
      </c>
      <c r="K178" t="s">
        <v>382</v>
      </c>
      <c r="L178" s="159" t="s">
        <v>308</v>
      </c>
    </row>
    <row r="179" spans="1:12" x14ac:dyDescent="0.75">
      <c r="A179" s="161" t="s">
        <v>76</v>
      </c>
      <c r="B179" s="162">
        <v>2020</v>
      </c>
      <c r="C179" s="161" t="s">
        <v>332</v>
      </c>
      <c r="D179" s="72">
        <v>0.5</v>
      </c>
      <c r="E179" s="72"/>
      <c r="F179" t="s">
        <v>316</v>
      </c>
      <c r="G179" t="s">
        <v>310</v>
      </c>
      <c r="H179" t="s">
        <v>163</v>
      </c>
      <c r="I179" t="s">
        <v>307</v>
      </c>
      <c r="K179" t="s">
        <v>382</v>
      </c>
      <c r="L179" s="159" t="s">
        <v>308</v>
      </c>
    </row>
    <row r="180" spans="1:12" x14ac:dyDescent="0.75">
      <c r="A180" s="161" t="s">
        <v>77</v>
      </c>
      <c r="B180" s="162">
        <v>2020</v>
      </c>
      <c r="C180" s="161" t="s">
        <v>333</v>
      </c>
      <c r="D180" s="72">
        <v>0.5</v>
      </c>
      <c r="E180" s="72"/>
      <c r="F180" t="s">
        <v>316</v>
      </c>
      <c r="G180" t="s">
        <v>310</v>
      </c>
      <c r="H180" t="s">
        <v>163</v>
      </c>
      <c r="I180" t="s">
        <v>307</v>
      </c>
      <c r="K180" t="s">
        <v>382</v>
      </c>
      <c r="L180" s="159" t="s">
        <v>308</v>
      </c>
    </row>
    <row r="181" spans="1:12" x14ac:dyDescent="0.75">
      <c r="A181" s="65" t="s">
        <v>153</v>
      </c>
      <c r="B181" s="162">
        <v>2020</v>
      </c>
      <c r="C181" s="65" t="s">
        <v>324</v>
      </c>
      <c r="D181">
        <v>0.5</v>
      </c>
      <c r="F181" t="s">
        <v>316</v>
      </c>
      <c r="G181" t="s">
        <v>309</v>
      </c>
      <c r="H181" t="s">
        <v>163</v>
      </c>
      <c r="I181" t="s">
        <v>307</v>
      </c>
      <c r="J181" t="s">
        <v>348</v>
      </c>
      <c r="K181" t="s">
        <v>381</v>
      </c>
      <c r="L181" s="160" t="s">
        <v>347</v>
      </c>
    </row>
    <row r="182" spans="1:12" x14ac:dyDescent="0.75">
      <c r="A182" s="65" t="s">
        <v>154</v>
      </c>
      <c r="B182" s="162">
        <v>2020</v>
      </c>
      <c r="C182" s="65" t="s">
        <v>325</v>
      </c>
      <c r="D182">
        <v>0.5</v>
      </c>
      <c r="F182" t="s">
        <v>316</v>
      </c>
      <c r="G182" t="s">
        <v>309</v>
      </c>
      <c r="H182" t="s">
        <v>163</v>
      </c>
      <c r="I182" t="s">
        <v>307</v>
      </c>
      <c r="J182" t="s">
        <v>348</v>
      </c>
      <c r="K182" t="s">
        <v>381</v>
      </c>
      <c r="L182" s="160" t="s">
        <v>347</v>
      </c>
    </row>
    <row r="183" spans="1:12" x14ac:dyDescent="0.75">
      <c r="A183" s="65" t="s">
        <v>155</v>
      </c>
      <c r="B183" s="162">
        <v>2020</v>
      </c>
      <c r="C183" s="65" t="s">
        <v>326</v>
      </c>
      <c r="D183">
        <v>0.5</v>
      </c>
      <c r="F183" t="s">
        <v>316</v>
      </c>
      <c r="G183" t="s">
        <v>309</v>
      </c>
      <c r="H183" t="s">
        <v>163</v>
      </c>
      <c r="I183" t="s">
        <v>307</v>
      </c>
      <c r="J183" t="s">
        <v>348</v>
      </c>
      <c r="K183" t="s">
        <v>381</v>
      </c>
      <c r="L183" s="160" t="s">
        <v>347</v>
      </c>
    </row>
    <row r="184" spans="1:12" x14ac:dyDescent="0.75">
      <c r="A184" s="65" t="s">
        <v>156</v>
      </c>
      <c r="B184" s="162">
        <v>2020</v>
      </c>
      <c r="C184" s="65" t="s">
        <v>327</v>
      </c>
      <c r="D184">
        <v>0.5</v>
      </c>
      <c r="F184" t="s">
        <v>316</v>
      </c>
      <c r="G184" t="s">
        <v>309</v>
      </c>
      <c r="H184" t="s">
        <v>163</v>
      </c>
      <c r="I184" t="s">
        <v>307</v>
      </c>
      <c r="J184" t="s">
        <v>348</v>
      </c>
      <c r="K184" t="s">
        <v>381</v>
      </c>
      <c r="L184" s="160" t="s">
        <v>347</v>
      </c>
    </row>
    <row r="185" spans="1:12" x14ac:dyDescent="0.75">
      <c r="A185" s="65" t="s">
        <v>72</v>
      </c>
      <c r="B185" s="162">
        <v>2020</v>
      </c>
      <c r="C185" s="65" t="s">
        <v>328</v>
      </c>
      <c r="D185">
        <v>0.5</v>
      </c>
      <c r="F185" t="s">
        <v>316</v>
      </c>
      <c r="G185" t="s">
        <v>309</v>
      </c>
      <c r="H185" t="s">
        <v>163</v>
      </c>
      <c r="I185" t="s">
        <v>307</v>
      </c>
      <c r="J185" t="s">
        <v>348</v>
      </c>
      <c r="K185" t="s">
        <v>381</v>
      </c>
      <c r="L185" s="160" t="s">
        <v>347</v>
      </c>
    </row>
    <row r="186" spans="1:12" x14ac:dyDescent="0.75">
      <c r="A186" s="65" t="s">
        <v>73</v>
      </c>
      <c r="B186" s="162">
        <v>2020</v>
      </c>
      <c r="C186" s="65" t="s">
        <v>329</v>
      </c>
      <c r="D186">
        <v>0.5</v>
      </c>
      <c r="F186" t="s">
        <v>316</v>
      </c>
      <c r="G186" t="s">
        <v>309</v>
      </c>
      <c r="H186" t="s">
        <v>163</v>
      </c>
      <c r="I186" t="s">
        <v>307</v>
      </c>
      <c r="J186" t="s">
        <v>348</v>
      </c>
      <c r="K186" t="s">
        <v>381</v>
      </c>
      <c r="L186" s="160" t="s">
        <v>347</v>
      </c>
    </row>
    <row r="187" spans="1:12" x14ac:dyDescent="0.75">
      <c r="A187" s="65" t="s">
        <v>74</v>
      </c>
      <c r="B187" s="162">
        <v>2020</v>
      </c>
      <c r="C187" s="65" t="s">
        <v>330</v>
      </c>
      <c r="D187">
        <v>0.5</v>
      </c>
      <c r="F187" t="s">
        <v>316</v>
      </c>
      <c r="G187" t="s">
        <v>309</v>
      </c>
      <c r="H187" t="s">
        <v>163</v>
      </c>
      <c r="I187" t="s">
        <v>307</v>
      </c>
      <c r="J187" t="s">
        <v>348</v>
      </c>
      <c r="K187" t="s">
        <v>381</v>
      </c>
      <c r="L187" s="160" t="s">
        <v>347</v>
      </c>
    </row>
    <row r="188" spans="1:12" x14ac:dyDescent="0.75">
      <c r="A188" s="65" t="s">
        <v>75</v>
      </c>
      <c r="B188" s="162">
        <v>2020</v>
      </c>
      <c r="C188" s="65" t="s">
        <v>331</v>
      </c>
      <c r="D188">
        <v>0.5</v>
      </c>
      <c r="F188" t="s">
        <v>316</v>
      </c>
      <c r="G188" t="s">
        <v>309</v>
      </c>
      <c r="H188" t="s">
        <v>163</v>
      </c>
      <c r="I188" t="s">
        <v>307</v>
      </c>
      <c r="J188" t="s">
        <v>348</v>
      </c>
      <c r="K188" t="s">
        <v>381</v>
      </c>
      <c r="L188" s="160" t="s">
        <v>347</v>
      </c>
    </row>
    <row r="189" spans="1:12" x14ac:dyDescent="0.75">
      <c r="A189" s="65" t="s">
        <v>76</v>
      </c>
      <c r="B189" s="162">
        <v>2020</v>
      </c>
      <c r="C189" s="65" t="s">
        <v>333</v>
      </c>
      <c r="D189">
        <v>0.5</v>
      </c>
      <c r="F189" t="s">
        <v>316</v>
      </c>
      <c r="G189" t="s">
        <v>309</v>
      </c>
      <c r="H189" t="s">
        <v>163</v>
      </c>
      <c r="I189" t="s">
        <v>307</v>
      </c>
      <c r="J189" t="s">
        <v>348</v>
      </c>
      <c r="K189" t="s">
        <v>381</v>
      </c>
      <c r="L189" s="160" t="s">
        <v>347</v>
      </c>
    </row>
    <row r="190" spans="1:12" x14ac:dyDescent="0.75">
      <c r="A190" s="65" t="s">
        <v>77</v>
      </c>
      <c r="B190" s="162">
        <v>2020</v>
      </c>
      <c r="C190" s="65" t="s">
        <v>334</v>
      </c>
      <c r="D190">
        <v>0.5</v>
      </c>
      <c r="F190" t="s">
        <v>316</v>
      </c>
      <c r="G190" t="s">
        <v>309</v>
      </c>
      <c r="H190" t="s">
        <v>163</v>
      </c>
      <c r="I190" t="s">
        <v>307</v>
      </c>
      <c r="J190" t="s">
        <v>348</v>
      </c>
      <c r="K190" t="s">
        <v>381</v>
      </c>
      <c r="L190" s="160" t="s">
        <v>347</v>
      </c>
    </row>
    <row r="191" spans="1:12" x14ac:dyDescent="0.75">
      <c r="A191" s="161" t="s">
        <v>75</v>
      </c>
      <c r="B191" s="162">
        <v>2017</v>
      </c>
      <c r="C191" s="161" t="s">
        <v>331</v>
      </c>
      <c r="D191" s="72">
        <v>0.28599999999999998</v>
      </c>
      <c r="E191" s="72"/>
      <c r="F191" t="s">
        <v>316</v>
      </c>
      <c r="G191" t="s">
        <v>310</v>
      </c>
      <c r="H191" t="s">
        <v>163</v>
      </c>
      <c r="I191" t="s">
        <v>278</v>
      </c>
      <c r="K191" t="s">
        <v>385</v>
      </c>
      <c r="L191" t="s">
        <v>287</v>
      </c>
    </row>
    <row r="192" spans="1:12" x14ac:dyDescent="0.75">
      <c r="A192" s="161" t="s">
        <v>76</v>
      </c>
      <c r="B192" s="162">
        <v>2017</v>
      </c>
      <c r="C192" s="161" t="s">
        <v>332</v>
      </c>
      <c r="D192" s="72">
        <v>0.28599999999999998</v>
      </c>
      <c r="E192" s="72"/>
      <c r="F192" t="s">
        <v>316</v>
      </c>
      <c r="G192" t="s">
        <v>310</v>
      </c>
      <c r="H192" t="s">
        <v>163</v>
      </c>
      <c r="I192" t="s">
        <v>278</v>
      </c>
      <c r="K192" t="s">
        <v>385</v>
      </c>
      <c r="L192" t="s">
        <v>287</v>
      </c>
    </row>
    <row r="193" spans="1:12" x14ac:dyDescent="0.75">
      <c r="A193" s="161" t="s">
        <v>77</v>
      </c>
      <c r="B193" s="162">
        <v>2017</v>
      </c>
      <c r="C193" s="161" t="s">
        <v>333</v>
      </c>
      <c r="D193" s="72">
        <v>0.28599999999999998</v>
      </c>
      <c r="E193" s="72"/>
      <c r="F193" t="s">
        <v>316</v>
      </c>
      <c r="G193" t="s">
        <v>310</v>
      </c>
      <c r="H193" t="s">
        <v>163</v>
      </c>
      <c r="I193" t="s">
        <v>278</v>
      </c>
      <c r="K193" t="s">
        <v>385</v>
      </c>
      <c r="L193" t="s">
        <v>287</v>
      </c>
    </row>
    <row r="194" spans="1:12" x14ac:dyDescent="0.75">
      <c r="A194" s="161" t="s">
        <v>157</v>
      </c>
      <c r="B194" s="162">
        <v>2017</v>
      </c>
      <c r="C194" s="161" t="s">
        <v>334</v>
      </c>
      <c r="D194" s="72">
        <v>0.28599999999999998</v>
      </c>
      <c r="E194" s="72"/>
      <c r="F194" t="s">
        <v>316</v>
      </c>
      <c r="G194" t="s">
        <v>310</v>
      </c>
      <c r="H194" t="s">
        <v>163</v>
      </c>
      <c r="I194" t="s">
        <v>278</v>
      </c>
      <c r="K194" t="s">
        <v>385</v>
      </c>
      <c r="L194" t="s">
        <v>287</v>
      </c>
    </row>
  </sheetData>
  <autoFilter ref="A1:L194" xr:uid="{54C66915-52C3-440D-BB85-4C0C6A701A2E}">
    <sortState ref="A48:L194">
      <sortCondition descending="1" ref="D1:D194"/>
    </sortState>
  </autoFilter>
  <hyperlinks>
    <hyperlink ref="L2" r:id="rId1" xr:uid="{34295218-AEC5-4956-A9CB-2F9D185F69CA}"/>
    <hyperlink ref="L3" r:id="rId2" xr:uid="{FB5F3265-B760-4ACB-B7C2-86F7D3FD8102}"/>
    <hyperlink ref="L6" r:id="rId3" xr:uid="{AF661410-4E40-472D-80CA-E34F1FC2FFCD}"/>
    <hyperlink ref="L9" r:id="rId4" xr:uid="{02CE3D58-A738-4EF2-A835-51FCD8A5C79E}"/>
    <hyperlink ref="L12" r:id="rId5" xr:uid="{8AE2FC55-EFB9-4667-B692-50715B9D86A2}"/>
    <hyperlink ref="L15" r:id="rId6" xr:uid="{8A79DA46-AEA4-44E0-93DE-4F78742DFBCF}"/>
    <hyperlink ref="L19" r:id="rId7" xr:uid="{3B7846EB-0AD6-40AA-810F-CC4C4370FC57}"/>
    <hyperlink ref="L22" r:id="rId8" xr:uid="{537B7C4F-0769-469E-B105-AB809889EB98}"/>
    <hyperlink ref="L25" r:id="rId9" xr:uid="{0CE1085A-D729-4C3F-9289-B7B3E4C32BB8}"/>
    <hyperlink ref="L7" r:id="rId10" xr:uid="{C3C9F8E5-DD45-45E8-9AB4-905639E95489}"/>
    <hyperlink ref="L10" r:id="rId11" xr:uid="{7F8D7D9D-F641-4527-9C90-ECA327E362A4}"/>
    <hyperlink ref="L17" r:id="rId12" xr:uid="{FC339F0F-2608-41E4-932E-DA9C4E47A511}"/>
    <hyperlink ref="L20" r:id="rId13" xr:uid="{76897D76-1610-4D56-B0FA-2B4BDD0E6DD3}"/>
    <hyperlink ref="L23" r:id="rId14" xr:uid="{902771F9-7C16-4705-9BD3-2086B84360C8}"/>
    <hyperlink ref="L26" r:id="rId15" xr:uid="{93ABD76A-FC30-42B7-86A5-83288B597754}"/>
    <hyperlink ref="L8" r:id="rId16" xr:uid="{41034B6D-F068-4A5D-B5FA-804D2BAD2CAE}"/>
    <hyperlink ref="L11" r:id="rId17" xr:uid="{09A79DA4-ED49-4FE3-BE7E-FD0814A5C24D}"/>
    <hyperlink ref="L18" r:id="rId18" xr:uid="{6641EA26-2647-4E61-9D1D-FFD3C4DE5CFA}"/>
    <hyperlink ref="L21" r:id="rId19" xr:uid="{683645FF-2659-41C1-87BE-A8936D5CECC9}"/>
    <hyperlink ref="L24" r:id="rId20" xr:uid="{07FC2ED3-FECB-4907-90E1-CF0152EDFB34}"/>
    <hyperlink ref="L4" r:id="rId21" xr:uid="{A85F2C47-5B17-4336-B7E0-7AC9468F61E0}"/>
    <hyperlink ref="L5" r:id="rId22" xr:uid="{3AD873C1-559C-4D4F-9A47-BA1FD460E8E1}"/>
    <hyperlink ref="L13" r:id="rId23" xr:uid="{7DDAACB5-A479-4A2B-B675-0B6100A91B8D}"/>
    <hyperlink ref="L14" r:id="rId24" xr:uid="{65E7E1F3-1163-4821-BF59-1168CB9A852F}"/>
    <hyperlink ref="L29" r:id="rId25" xr:uid="{99E9AF4A-F8A4-42D8-A81C-7AF930738D0E}"/>
    <hyperlink ref="L32" r:id="rId26" xr:uid="{C77EBD87-5703-40EA-BAB0-A6D56DD3D1C7}"/>
    <hyperlink ref="L27" r:id="rId27" xr:uid="{F8B73D4B-C5DA-43EE-B152-595707638BD3}"/>
    <hyperlink ref="L34" r:id="rId28" xr:uid="{8FAA1669-8C49-4B08-B9C6-E84F37E069CB}"/>
    <hyperlink ref="L30" r:id="rId29" xr:uid="{38604C37-E1A9-407B-88A7-960C35271E81}"/>
    <hyperlink ref="L33" r:id="rId30" xr:uid="{CC6D7138-CFDA-40FB-ADF9-872CE5B0097F}"/>
    <hyperlink ref="L28" r:id="rId31" xr:uid="{921728F1-FAA9-42FC-87DF-483B79791670}"/>
    <hyperlink ref="L35" r:id="rId32" xr:uid="{D7D13F67-CE51-44B3-BEF5-1E8CCDC7F08B}"/>
    <hyperlink ref="L31" r:id="rId33" xr:uid="{FC997C6E-A4B2-4C90-B38F-E480CC0705D2}"/>
    <hyperlink ref="L36" r:id="rId34" xr:uid="{8BA1A206-D840-4777-A20B-669F43F5EC02}"/>
    <hyperlink ref="L41" r:id="rId35" xr:uid="{825436DE-9F76-458B-B0C4-A85C041D89D0}"/>
    <hyperlink ref="L44" r:id="rId36" xr:uid="{0A30E2CB-2671-4578-9B37-6D6E06BC4160}"/>
    <hyperlink ref="L39" r:id="rId37" xr:uid="{10AEDB18-6B02-4F5A-A89D-B6C07D9A9FC7}"/>
    <hyperlink ref="L47" r:id="rId38" xr:uid="{DD621CC3-D109-4ED5-86E1-9EEC9CE26463}"/>
    <hyperlink ref="L42" r:id="rId39" xr:uid="{E0ED0C73-8CD4-47D6-A82C-D42401A3FB13}"/>
    <hyperlink ref="L45" r:id="rId40" xr:uid="{B540B346-89B0-47B5-8684-0599338776F5}"/>
    <hyperlink ref="L40" r:id="rId41" xr:uid="{6180F23E-6CA2-4CFB-85B7-CDC102C55AF0}"/>
    <hyperlink ref="L43" r:id="rId42" xr:uid="{4860C2B4-17CB-486F-A9B3-AD33414A53E4}"/>
    <hyperlink ref="L37" r:id="rId43" xr:uid="{A1FBB978-99C8-434E-8FDA-3F2697CA2A13}"/>
    <hyperlink ref="L16" r:id="rId44" xr:uid="{E3DC7A90-2A1B-40AB-A54D-D6D552A92625}"/>
    <hyperlink ref="L132" r:id="rId45" xr:uid="{69A5B16F-8684-4C0D-A569-471A00034B28}"/>
    <hyperlink ref="L133" r:id="rId46" xr:uid="{308449B7-AC20-4C8A-885D-332E00DB5739}"/>
    <hyperlink ref="L134" r:id="rId47" xr:uid="{DFC57F8E-427D-401F-8CFB-63723D13BF60}"/>
    <hyperlink ref="L135" r:id="rId48" xr:uid="{0FFE4CF8-6D80-4215-BD6B-095FA3EAF483}"/>
    <hyperlink ref="L136" r:id="rId49" xr:uid="{830CC889-D754-4122-88A6-207A0B927DF1}"/>
    <hyperlink ref="L140" r:id="rId50" xr:uid="{BC7B9A3E-6F92-43D2-96A6-A7EBD653317A}"/>
    <hyperlink ref="L144" r:id="rId51" xr:uid="{9FD941BE-464F-40BC-ABF5-D15370DBCB45}"/>
    <hyperlink ref="L137" r:id="rId52" xr:uid="{61C070F4-98E3-4609-953C-59E55F60D783}"/>
    <hyperlink ref="L141" r:id="rId53" xr:uid="{1783E7AA-E7EF-432C-B333-A3CD6140E2D7}"/>
    <hyperlink ref="L145" r:id="rId54" xr:uid="{2FF6D1E1-A1E0-4DEA-B505-7613897D2CAE}"/>
    <hyperlink ref="L138" r:id="rId55" xr:uid="{7DAD8730-D703-49D0-8109-AF4092338337}"/>
    <hyperlink ref="L142" r:id="rId56" xr:uid="{48B9B090-97D0-4BAD-8570-051B6FA792C7}"/>
    <hyperlink ref="L139" r:id="rId57" xr:uid="{660905D2-E33C-44C9-91E6-C8CDFB3B751E}"/>
    <hyperlink ref="L143" r:id="rId58" xr:uid="{DB8EF915-2A94-4BED-ACB1-2396B45007B3}"/>
    <hyperlink ref="L62" r:id="rId59" xr:uid="{25EB1735-46FE-416E-90FD-84629978F44F}"/>
    <hyperlink ref="L63" r:id="rId60" xr:uid="{D5693D26-8055-4738-B261-5BAFC973BAF9}"/>
    <hyperlink ref="L64" r:id="rId61" xr:uid="{68C08DDF-340D-423F-9068-5B6E68D9B58B}"/>
    <hyperlink ref="L66" r:id="rId62" xr:uid="{41CEF34F-E64D-415C-8932-A6369ADFDE20}"/>
    <hyperlink ref="L68" r:id="rId63" xr:uid="{97E1138F-E039-482E-9DE7-0847CE941CBC}"/>
    <hyperlink ref="L70" r:id="rId64" xr:uid="{588BEFAC-3599-4841-AB83-BA67A15EABD7}"/>
    <hyperlink ref="L65" r:id="rId65" xr:uid="{A0825B65-8B94-41FD-99C0-9EE1E94D16CE}"/>
    <hyperlink ref="L67" r:id="rId66" xr:uid="{C9509EAE-27ED-4ED1-A7F1-1AD3AFEF2E20}"/>
    <hyperlink ref="L69" r:id="rId67" xr:uid="{D08BBE4A-ADDA-4E69-9A25-7EBBF9AEE91B}"/>
    <hyperlink ref="L171" r:id="rId68" location=":~:text=In%20Thailand%2C%20an%20estimated%20378%2C000,aged%20between%2015%20and%2064" display="https://dndi.org/press-releases/2022/thai-partners-unite-with-dndi-improve-access-treatments-diagnostics-for-people-with-hepatitisc-in-thailand/ - :~:text=In%20Thailand%2C%20an%20estimated%20378%2C000,aged%20between%2015%20and%2064" xr:uid="{A82E6AF3-FCB7-4C01-BB58-B03E47E70022}"/>
    <hyperlink ref="L172" r:id="rId69" location=":~:text=In%20Thailand%2C%20an%20estimated%20378%2C000,aged%20between%2015%20and%2064" display="https://dndi.org/press-releases/2022/thai-partners-unite-with-dndi-improve-access-treatments-diagnostics-for-people-with-hepatitisc-in-thailand/ - :~:text=In%20Thailand%2C%20an%20estimated%20378%2C000,aged%20between%2015%20and%2064" xr:uid="{F7565049-13C9-48A4-B994-4E99FDE15C30}"/>
    <hyperlink ref="L173" r:id="rId70" location=":~:text=In%20Thailand%2C%20an%20estimated%20378%2C000,aged%20between%2015%20and%2064" display="https://dndi.org/press-releases/2022/thai-partners-unite-with-dndi-improve-access-treatments-diagnostics-for-people-with-hepatitisc-in-thailand/ - :~:text=In%20Thailand%2C%20an%20estimated%20378%2C000,aged%20between%2015%20and%2064" xr:uid="{36A53EA4-0C0D-48C4-AB0D-AB27BB12E6C2}"/>
    <hyperlink ref="L175" r:id="rId71" location=":~:text=In%20Thailand%2C%20an%20estimated%20378%2C000,aged%20between%2015%20and%2064" display="https://dndi.org/press-releases/2022/thai-partners-unite-with-dndi-improve-access-treatments-diagnostics-for-people-with-hepatitisc-in-thailand/ - :~:text=In%20Thailand%2C%20an%20estimated%20378%2C000,aged%20between%2015%20and%2064" xr:uid="{1827C2AF-0A7F-4840-B03F-8C83DA421317}"/>
    <hyperlink ref="L177" r:id="rId72" location=":~:text=In%20Thailand%2C%20an%20estimated%20378%2C000,aged%20between%2015%20and%2064" display="https://dndi.org/press-releases/2022/thai-partners-unite-with-dndi-improve-access-treatments-diagnostics-for-people-with-hepatitisc-in-thailand/ - :~:text=In%20Thailand%2C%20an%20estimated%20378%2C000,aged%20between%2015%20and%2064" xr:uid="{A515774F-6C3D-48F8-ACF7-6AEAE630FFA6}"/>
    <hyperlink ref="L179" r:id="rId73" location=":~:text=In%20Thailand%2C%20an%20estimated%20378%2C000,aged%20between%2015%20and%2064" display="https://dndi.org/press-releases/2022/thai-partners-unite-with-dndi-improve-access-treatments-diagnostics-for-people-with-hepatitisc-in-thailand/ - :~:text=In%20Thailand%2C%20an%20estimated%20378%2C000,aged%20between%2015%20and%2064" xr:uid="{4F55BEED-0801-497A-A2D5-5C7B01B04B61}"/>
    <hyperlink ref="L174" r:id="rId74" location=":~:text=In%20Thailand%2C%20an%20estimated%20378%2C000,aged%20between%2015%20and%2064" display="https://dndi.org/press-releases/2022/thai-partners-unite-with-dndi-improve-access-treatments-diagnostics-for-people-with-hepatitisc-in-thailand/ - :~:text=In%20Thailand%2C%20an%20estimated%20378%2C000,aged%20between%2015%20and%2064" xr:uid="{D9BA794E-0494-4787-A143-AFA742E7C144}"/>
    <hyperlink ref="L176" r:id="rId75" location=":~:text=In%20Thailand%2C%20an%20estimated%20378%2C000,aged%20between%2015%20and%2064" display="https://dndi.org/press-releases/2022/thai-partners-unite-with-dndi-improve-access-treatments-diagnostics-for-people-with-hepatitisc-in-thailand/ - :~:text=In%20Thailand%2C%20an%20estimated%20378%2C000,aged%20between%2015%20and%2064" xr:uid="{5F7A265A-BE9D-4F06-A245-A6D2FD9B8942}"/>
    <hyperlink ref="L178" r:id="rId76" location=":~:text=In%20Thailand%2C%20an%20estimated%20378%2C000,aged%20between%2015%20and%2064" display="https://dndi.org/press-releases/2022/thai-partners-unite-with-dndi-improve-access-treatments-diagnostics-for-people-with-hepatitisc-in-thailand/ - :~:text=In%20Thailand%2C%20an%20estimated%20378%2C000,aged%20between%2015%20and%2064" xr:uid="{AD2A51F1-11FC-4D07-A498-66B523255A9E}"/>
    <hyperlink ref="L180" r:id="rId77" location=":~:text=In%20Thailand%2C%20an%20estimated%20378%2C000,aged%20between%2015%20and%2064" display="https://dndi.org/press-releases/2022/thai-partners-unite-with-dndi-improve-access-treatments-diagnostics-for-people-with-hepatitisc-in-thailand/ - :~:text=In%20Thailand%2C%20an%20estimated%20378%2C000,aged%20between%2015%20and%2064" xr:uid="{E4650734-56B5-4A65-A89F-2EA8DBAD7BCB}"/>
    <hyperlink ref="L181" r:id="rId78" location=":~:text=In%20Thailand%2C%20an%20estimated%20378%2C000,aged%20between%2015%20and%2064" display="https://dndi.org/press-releases/2022/thai-partners-unite-with-dndi-improve-access-treatments-diagnostics-for-people-with-hepatitisc-in-thailand/ - :~:text=In%20Thailand%2C%20an%20estimated%20378%2C000,aged%20between%2015%20and%2064" xr:uid="{0612EF7F-9755-4002-9229-D664249CD47D}"/>
    <hyperlink ref="L182" r:id="rId79" location=":~:text=In%20Thailand%2C%20an%20estimated%20378%2C000,aged%20between%2015%20and%2064" display="https://dndi.org/press-releases/2022/thai-partners-unite-with-dndi-improve-access-treatments-diagnostics-for-people-with-hepatitisc-in-thailand/ - :~:text=In%20Thailand%2C%20an%20estimated%20378%2C000,aged%20between%2015%20and%2064" xr:uid="{0FD98B68-6C0A-41DD-B14C-159D00093501}"/>
    <hyperlink ref="L183" r:id="rId80" location=":~:text=In%20Thailand%2C%20an%20estimated%20378%2C000,aged%20between%2015%20and%2064" display="https://dndi.org/press-releases/2022/thai-partners-unite-with-dndi-improve-access-treatments-diagnostics-for-people-with-hepatitisc-in-thailand/ - :~:text=In%20Thailand%2C%20an%20estimated%20378%2C000,aged%20between%2015%20and%2064" xr:uid="{76525AEA-D9B9-4AC7-A68D-A3CAC300C418}"/>
    <hyperlink ref="L184" r:id="rId81" location=":~:text=In%20Thailand%2C%20an%20estimated%20378%2C000,aged%20between%2015%20and%2064" display="https://dndi.org/press-releases/2022/thai-partners-unite-with-dndi-improve-access-treatments-diagnostics-for-people-with-hepatitisc-in-thailand/ - :~:text=In%20Thailand%2C%20an%20estimated%20378%2C000,aged%20between%2015%20and%2064" xr:uid="{5FBEE310-C61B-40B1-819E-79AFCC4A9DEA}"/>
    <hyperlink ref="L185" r:id="rId82" location=":~:text=In%20Thailand%2C%20an%20estimated%20378%2C000,aged%20between%2015%20and%2064" display="https://dndi.org/press-releases/2022/thai-partners-unite-with-dndi-improve-access-treatments-diagnostics-for-people-with-hepatitisc-in-thailand/ - :~:text=In%20Thailand%2C%20an%20estimated%20378%2C000,aged%20between%2015%20and%2064" xr:uid="{4CC2DC65-EF05-43AB-9F01-5D8739B53148}"/>
    <hyperlink ref="L186" r:id="rId83" location=":~:text=In%20Thailand%2C%20an%20estimated%20378%2C000,aged%20between%2015%20and%2064" display="https://dndi.org/press-releases/2022/thai-partners-unite-with-dndi-improve-access-treatments-diagnostics-for-people-with-hepatitisc-in-thailand/ - :~:text=In%20Thailand%2C%20an%20estimated%20378%2C000,aged%20between%2015%20and%2064" xr:uid="{00CB7BA3-80F7-47F9-9B34-A66A9FDB5C11}"/>
    <hyperlink ref="L187" r:id="rId84" location=":~:text=In%20Thailand%2C%20an%20estimated%20378%2C000,aged%20between%2015%20and%2064" display="https://dndi.org/press-releases/2022/thai-partners-unite-with-dndi-improve-access-treatments-diagnostics-for-people-with-hepatitisc-in-thailand/ - :~:text=In%20Thailand%2C%20an%20estimated%20378%2C000,aged%20between%2015%20and%2064" xr:uid="{FE26700F-5758-41DA-AC18-728B0249236E}"/>
    <hyperlink ref="L188" r:id="rId85" location=":~:text=In%20Thailand%2C%20an%20estimated%20378%2C000,aged%20between%2015%20and%2064" display="https://dndi.org/press-releases/2022/thai-partners-unite-with-dndi-improve-access-treatments-diagnostics-for-people-with-hepatitisc-in-thailand/ - :~:text=In%20Thailand%2C%20an%20estimated%20378%2C000,aged%20between%2015%20and%2064" xr:uid="{2D85C2A9-3B69-41EB-8248-6F26E10603A3}"/>
    <hyperlink ref="L189" r:id="rId86" location=":~:text=In%20Thailand%2C%20an%20estimated%20378%2C000,aged%20between%2015%20and%2064" display="https://dndi.org/press-releases/2022/thai-partners-unite-with-dndi-improve-access-treatments-diagnostics-for-people-with-hepatitisc-in-thailand/ - :~:text=In%20Thailand%2C%20an%20estimated%20378%2C000,aged%20between%2015%20and%2064" xr:uid="{D293873C-4FF4-43D1-AE19-0998EA876AA8}"/>
    <hyperlink ref="L190" r:id="rId87" location=":~:text=In%20Thailand%2C%20an%20estimated%20378%2C000,aged%20between%2015%20and%2064" display="https://dndi.org/press-releases/2022/thai-partners-unite-with-dndi-improve-access-treatments-diagnostics-for-people-with-hepatitisc-in-thailand/ - :~:text=In%20Thailand%2C%20an%20estimated%20378%2C000,aged%20between%2015%20and%2064" xr:uid="{F4B6ED03-FD78-4B6C-BE08-22FDCDD43E0F}"/>
    <hyperlink ref="L170" r:id="rId88" location=":~:text=In%20Thailand%2C%20an%20estimated%20378%2C000,aged%20between%2015%20and%2064" display="https://dndi.org/press-releases/2022/thai-partners-unite-with-dndi-improve-access-treatments-diagnostics-for-people-with-hepatitisc-in-thailand/ - :~:text=In%20Thailand%2C%20an%20estimated%20378%2C000,aged%20between%2015%20and%2064" xr:uid="{0BDFE591-EF9C-4B13-AF08-252A703FD817}"/>
    <hyperlink ref="L48" r:id="rId89" xr:uid="{37424A35-BA9A-4E2A-B365-5A05E1F5CC4F}"/>
  </hyperlinks>
  <pageMargins left="0.7" right="0.7" top="0.75" bottom="0.75" header="0.3" footer="0.3"/>
  <pageSetup paperSize="9" orientation="portrait" r:id="rId90"/>
  <legacyDrawing r:id="rId9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0C988-1FC1-4750-8951-61944F4F9831}">
  <dimension ref="A1:AD80"/>
  <sheetViews>
    <sheetView zoomScale="60" zoomScaleNormal="60" workbookViewId="0">
      <selection activeCell="B5" sqref="B5"/>
    </sheetView>
  </sheetViews>
  <sheetFormatPr defaultRowHeight="14.75" x14ac:dyDescent="0.75"/>
  <cols>
    <col min="1" max="1" width="15.2265625" customWidth="1"/>
    <col min="2" max="22" width="11.953125" style="124" customWidth="1"/>
    <col min="23" max="29" width="14.6328125" style="124" customWidth="1"/>
    <col min="30" max="30" width="14.6328125" customWidth="1"/>
  </cols>
  <sheetData>
    <row r="1" spans="1:30" s="150" customFormat="1" ht="81" x14ac:dyDescent="0.75">
      <c r="B1" s="151" t="s">
        <v>7</v>
      </c>
      <c r="C1" s="151" t="s">
        <v>8</v>
      </c>
      <c r="D1" s="151" t="s">
        <v>9</v>
      </c>
      <c r="E1" s="151" t="s">
        <v>10</v>
      </c>
      <c r="F1" s="151" t="s">
        <v>11</v>
      </c>
      <c r="G1" s="151" t="s">
        <v>12</v>
      </c>
      <c r="H1" s="151" t="s">
        <v>13</v>
      </c>
      <c r="I1" s="151" t="s">
        <v>14</v>
      </c>
      <c r="J1" s="151" t="s">
        <v>15</v>
      </c>
      <c r="K1" s="151" t="s">
        <v>16</v>
      </c>
      <c r="L1" s="151" t="s">
        <v>17</v>
      </c>
      <c r="M1" s="151" t="s">
        <v>18</v>
      </c>
      <c r="N1" s="151" t="s">
        <v>19</v>
      </c>
      <c r="O1" s="151" t="s">
        <v>20</v>
      </c>
      <c r="P1" s="151" t="s">
        <v>21</v>
      </c>
      <c r="Q1" s="151" t="s">
        <v>22</v>
      </c>
      <c r="R1" s="151" t="s">
        <v>23</v>
      </c>
      <c r="S1" s="151" t="s">
        <v>24</v>
      </c>
      <c r="T1" s="151" t="s">
        <v>25</v>
      </c>
      <c r="U1" s="151" t="s">
        <v>26</v>
      </c>
      <c r="V1" s="151" t="s">
        <v>27</v>
      </c>
      <c r="W1" s="156" t="s">
        <v>28</v>
      </c>
      <c r="X1" s="156" t="s">
        <v>29</v>
      </c>
      <c r="Y1" s="156" t="s">
        <v>30</v>
      </c>
      <c r="Z1" s="156" t="s">
        <v>31</v>
      </c>
      <c r="AA1" s="156" t="s">
        <v>258</v>
      </c>
      <c r="AB1" s="151" t="s">
        <v>259</v>
      </c>
      <c r="AC1" s="151" t="s">
        <v>6</v>
      </c>
    </row>
    <row r="2" spans="1:30" x14ac:dyDescent="0.75">
      <c r="A2" s="87" t="s">
        <v>34</v>
      </c>
      <c r="B2" s="124" t="s">
        <v>84</v>
      </c>
      <c r="C2" s="124" t="s">
        <v>85</v>
      </c>
      <c r="D2" s="124" t="s">
        <v>86</v>
      </c>
      <c r="E2" s="124" t="s">
        <v>87</v>
      </c>
      <c r="F2" s="124" t="s">
        <v>88</v>
      </c>
      <c r="G2" s="124" t="s">
        <v>89</v>
      </c>
      <c r="H2" s="124" t="s">
        <v>90</v>
      </c>
      <c r="I2" s="124" t="s">
        <v>91</v>
      </c>
      <c r="J2" s="124" t="s">
        <v>92</v>
      </c>
      <c r="K2" s="124" t="s">
        <v>93</v>
      </c>
      <c r="L2" s="124" t="s">
        <v>94</v>
      </c>
      <c r="M2" s="124" t="s">
        <v>95</v>
      </c>
      <c r="N2" s="124" t="s">
        <v>96</v>
      </c>
      <c r="O2" s="124" t="s">
        <v>97</v>
      </c>
      <c r="P2" s="124" t="s">
        <v>98</v>
      </c>
      <c r="Q2" s="124" t="s">
        <v>99</v>
      </c>
      <c r="R2" s="124" t="s">
        <v>100</v>
      </c>
      <c r="S2" s="124" t="s">
        <v>101</v>
      </c>
      <c r="T2" s="124" t="s">
        <v>102</v>
      </c>
      <c r="U2" s="124" t="s">
        <v>103</v>
      </c>
      <c r="V2" s="124" t="s">
        <v>104</v>
      </c>
    </row>
    <row r="3" spans="1:30" x14ac:dyDescent="0.75">
      <c r="A3" s="135">
        <v>2012</v>
      </c>
      <c r="B3" s="124" t="s">
        <v>399</v>
      </c>
      <c r="C3" s="124" t="s">
        <v>399</v>
      </c>
      <c r="D3" s="124" t="s">
        <v>399</v>
      </c>
      <c r="E3" s="124" t="s">
        <v>399</v>
      </c>
      <c r="F3" s="124" t="s">
        <v>399</v>
      </c>
      <c r="G3" s="124" t="s">
        <v>399</v>
      </c>
      <c r="H3" s="124" t="s">
        <v>399</v>
      </c>
      <c r="I3" s="124" t="s">
        <v>399</v>
      </c>
      <c r="J3" s="124" t="s">
        <v>399</v>
      </c>
      <c r="K3" s="124" t="s">
        <v>399</v>
      </c>
      <c r="L3" s="124" t="s">
        <v>399</v>
      </c>
      <c r="M3" s="124" t="s">
        <v>399</v>
      </c>
      <c r="N3" s="124" t="s">
        <v>399</v>
      </c>
      <c r="O3" s="124" t="s">
        <v>399</v>
      </c>
      <c r="P3" s="124" t="s">
        <v>399</v>
      </c>
      <c r="Q3" s="124" t="s">
        <v>399</v>
      </c>
      <c r="R3" s="124" t="s">
        <v>399</v>
      </c>
      <c r="S3" s="124" t="s">
        <v>399</v>
      </c>
      <c r="T3" s="124" t="s">
        <v>399</v>
      </c>
      <c r="U3" s="124" t="s">
        <v>399</v>
      </c>
      <c r="V3" s="124" t="s">
        <v>399</v>
      </c>
      <c r="W3" s="147">
        <v>1240</v>
      </c>
      <c r="X3" s="147">
        <v>351775</v>
      </c>
      <c r="Y3" s="147">
        <v>615096</v>
      </c>
      <c r="Z3" s="147">
        <v>151386</v>
      </c>
      <c r="AA3" s="147">
        <v>1119497</v>
      </c>
      <c r="AB3" s="146">
        <v>63337198</v>
      </c>
      <c r="AC3" s="146">
        <v>64456695</v>
      </c>
      <c r="AD3" s="139"/>
    </row>
    <row r="4" spans="1:30" x14ac:dyDescent="0.75">
      <c r="A4" s="135">
        <v>2013</v>
      </c>
      <c r="B4" s="124">
        <v>0.99017461927337624</v>
      </c>
      <c r="C4" s="124">
        <v>0.99794053922025161</v>
      </c>
      <c r="D4" s="124">
        <v>0.97369530531530968</v>
      </c>
      <c r="E4" s="124">
        <v>0.98675301159825879</v>
      </c>
      <c r="F4" s="124">
        <v>1.0113913512574657</v>
      </c>
      <c r="G4" s="124">
        <v>0.97809174262926646</v>
      </c>
      <c r="H4" s="124">
        <v>0.99200891351448939</v>
      </c>
      <c r="I4" s="124">
        <v>0.99279726117892342</v>
      </c>
      <c r="J4" s="124">
        <v>0.98451791223876017</v>
      </c>
      <c r="K4" s="124">
        <v>1.0172859239806913</v>
      </c>
      <c r="L4" s="124">
        <v>1.0289449945931064</v>
      </c>
      <c r="M4" s="124">
        <v>0.99065093305861307</v>
      </c>
      <c r="N4" s="124">
        <v>1.0622052680318799</v>
      </c>
      <c r="O4" s="124">
        <v>1.0919797546139998</v>
      </c>
      <c r="P4" s="124">
        <v>1.0028457031170581</v>
      </c>
      <c r="Q4" s="124">
        <v>1.0670120344355289</v>
      </c>
      <c r="R4" s="124">
        <v>1.0994698250160624</v>
      </c>
      <c r="S4" s="124">
        <v>1.1997815294340073</v>
      </c>
      <c r="T4" s="124">
        <v>1.2016625038255357</v>
      </c>
      <c r="U4" s="124">
        <v>1.1648527150124217</v>
      </c>
      <c r="V4" s="124">
        <v>1.1716714197841525</v>
      </c>
      <c r="W4" s="147">
        <v>442</v>
      </c>
      <c r="X4" s="147">
        <v>342708</v>
      </c>
      <c r="Y4" s="147">
        <v>637403</v>
      </c>
      <c r="Z4" s="147">
        <v>154763</v>
      </c>
      <c r="AA4" s="147">
        <v>1135316</v>
      </c>
      <c r="AB4" s="146">
        <v>63650593</v>
      </c>
      <c r="AC4" s="146">
        <v>64785909</v>
      </c>
      <c r="AD4" s="139"/>
    </row>
    <row r="5" spans="1:30" x14ac:dyDescent="0.75">
      <c r="A5" s="135">
        <v>2014</v>
      </c>
      <c r="B5" s="124">
        <v>0.98877731133472502</v>
      </c>
      <c r="C5" s="124">
        <v>0.99106697929220555</v>
      </c>
      <c r="D5" s="124">
        <v>0.99326690506718773</v>
      </c>
      <c r="E5" s="124">
        <v>0.97638710840247178</v>
      </c>
      <c r="F5" s="124">
        <v>1.0061210250718389</v>
      </c>
      <c r="G5" s="124">
        <v>0.98785443436659848</v>
      </c>
      <c r="H5" s="124">
        <v>0.98144086532440888</v>
      </c>
      <c r="I5" s="124">
        <v>0.99592571862219581</v>
      </c>
      <c r="J5" s="124">
        <v>0.99833044971298723</v>
      </c>
      <c r="K5" s="124">
        <v>1.0002216624646365</v>
      </c>
      <c r="L5" s="124">
        <v>1.0310833809008055</v>
      </c>
      <c r="M5" s="124">
        <v>1.043564285886611</v>
      </c>
      <c r="N5" s="124">
        <v>1.0355288650362786</v>
      </c>
      <c r="O5" s="124">
        <v>1.076599226928264</v>
      </c>
      <c r="P5" s="124">
        <v>1.0142415274940413</v>
      </c>
      <c r="Q5" s="124">
        <v>1.0303539892986109</v>
      </c>
      <c r="R5" s="124">
        <v>1.0418952059305764</v>
      </c>
      <c r="S5" s="124">
        <v>1.0729710170302669</v>
      </c>
      <c r="T5" s="124">
        <v>1.0556523167926388</v>
      </c>
      <c r="U5" s="124">
        <v>1.0443812522216016</v>
      </c>
      <c r="V5" s="124">
        <v>1.1167374600295901</v>
      </c>
      <c r="W5" s="147">
        <v>427</v>
      </c>
      <c r="X5" s="147">
        <v>455639</v>
      </c>
      <c r="Y5" s="147">
        <v>571778</v>
      </c>
      <c r="Z5" s="147">
        <v>142522</v>
      </c>
      <c r="AA5" s="147">
        <v>1170366</v>
      </c>
      <c r="AB5" s="146">
        <v>63954350</v>
      </c>
      <c r="AC5" s="146">
        <v>65124716</v>
      </c>
      <c r="AD5" s="139"/>
    </row>
    <row r="6" spans="1:30" x14ac:dyDescent="0.75">
      <c r="A6" s="135">
        <v>2015</v>
      </c>
      <c r="B6" s="124">
        <v>0.98423780266644401</v>
      </c>
      <c r="C6" s="124">
        <v>0.98837519489950254</v>
      </c>
      <c r="D6" s="124">
        <v>0.99075034838109355</v>
      </c>
      <c r="E6" s="124">
        <v>0.96952968620405866</v>
      </c>
      <c r="F6" s="124">
        <v>1.0052410696549572</v>
      </c>
      <c r="G6" s="124">
        <v>0.99776958995595988</v>
      </c>
      <c r="H6" s="124">
        <v>0.98079993385592712</v>
      </c>
      <c r="I6" s="124">
        <v>0.99931080045412846</v>
      </c>
      <c r="J6" s="124">
        <v>0.99203053816308617</v>
      </c>
      <c r="K6" s="124">
        <v>1.0027039905598873</v>
      </c>
      <c r="L6" s="124">
        <v>1.0229121591368422</v>
      </c>
      <c r="M6" s="124">
        <v>1.0566349971330484</v>
      </c>
      <c r="N6" s="124">
        <v>1.0234168941616775</v>
      </c>
      <c r="O6" s="124">
        <v>1.070952116199551</v>
      </c>
      <c r="P6" s="124">
        <v>1.0274701148896845</v>
      </c>
      <c r="Q6" s="124">
        <v>1.010961714580999</v>
      </c>
      <c r="R6" s="124">
        <v>1.0432866254374662</v>
      </c>
      <c r="S6" s="124">
        <v>1.0591204547308875</v>
      </c>
      <c r="T6" s="124">
        <v>1.0748517440503058</v>
      </c>
      <c r="U6" s="124">
        <v>1.0591967715272037</v>
      </c>
      <c r="V6" s="124">
        <v>1.1182956536604129</v>
      </c>
      <c r="W6" s="147">
        <v>416</v>
      </c>
      <c r="X6" s="147">
        <v>674026</v>
      </c>
      <c r="Y6" s="147">
        <v>675849</v>
      </c>
      <c r="Z6" s="147">
        <v>159222</v>
      </c>
      <c r="AA6" s="147">
        <v>1509513</v>
      </c>
      <c r="AB6" s="146">
        <v>64219585</v>
      </c>
      <c r="AC6" s="146">
        <v>65729098</v>
      </c>
      <c r="AD6" s="139"/>
    </row>
    <row r="7" spans="1:30" x14ac:dyDescent="0.75">
      <c r="A7" s="135">
        <v>2016</v>
      </c>
      <c r="B7" s="124">
        <v>0.96955848213411544</v>
      </c>
      <c r="C7" s="124">
        <v>0.99768672778040146</v>
      </c>
      <c r="D7" s="124">
        <v>0.9992158326547752</v>
      </c>
      <c r="E7" s="124">
        <v>0.95696569863730196</v>
      </c>
      <c r="F7" s="124">
        <v>1.0054086347447433</v>
      </c>
      <c r="G7" s="124">
        <v>1.0081747601203439</v>
      </c>
      <c r="H7" s="124">
        <v>0.97784060547491236</v>
      </c>
      <c r="I7" s="124">
        <v>0.99147241367611083</v>
      </c>
      <c r="J7" s="124">
        <v>0.99130307831107489</v>
      </c>
      <c r="K7" s="124">
        <v>1.0095224775094445</v>
      </c>
      <c r="L7" s="124">
        <v>1.0194736656529044</v>
      </c>
      <c r="M7" s="124">
        <v>1.0416530557209223</v>
      </c>
      <c r="N7" s="124">
        <v>1.0287616401559991</v>
      </c>
      <c r="O7" s="124">
        <v>1.0591670245861298</v>
      </c>
      <c r="P7" s="124">
        <v>1.0307439598614581</v>
      </c>
      <c r="Q7" s="124">
        <v>1.0242271036874153</v>
      </c>
      <c r="R7" s="124">
        <v>1.037388370554966</v>
      </c>
      <c r="S7" s="124">
        <v>1.0550371313824378</v>
      </c>
      <c r="T7" s="124">
        <v>1.0620293674698795</v>
      </c>
      <c r="U7" s="124">
        <v>1.0352544240170765</v>
      </c>
      <c r="V7" s="124">
        <v>0.45496235716742461</v>
      </c>
      <c r="W7" s="147">
        <v>53</v>
      </c>
      <c r="X7" s="147">
        <v>665753</v>
      </c>
      <c r="Y7" s="147">
        <v>693992</v>
      </c>
      <c r="Z7" s="147">
        <v>154607</v>
      </c>
      <c r="AA7" s="147">
        <v>1514405</v>
      </c>
      <c r="AB7" s="146">
        <v>64417145</v>
      </c>
      <c r="AC7" s="146">
        <v>65931550</v>
      </c>
      <c r="AD7" s="139"/>
    </row>
    <row r="8" spans="1:30" x14ac:dyDescent="0.75">
      <c r="A8" s="135">
        <v>2017</v>
      </c>
      <c r="B8" s="124">
        <v>0.96144706060555063</v>
      </c>
      <c r="C8" s="124">
        <v>1.0001889296978179</v>
      </c>
      <c r="D8" s="124">
        <v>1.0020706615773782</v>
      </c>
      <c r="E8" s="124">
        <v>0.95914586252637324</v>
      </c>
      <c r="F8" s="124">
        <v>0.9992560367202139</v>
      </c>
      <c r="G8" s="124">
        <v>1.0159977966858265</v>
      </c>
      <c r="H8" s="124">
        <v>0.97136266538237404</v>
      </c>
      <c r="I8" s="124">
        <v>0.98932539488440996</v>
      </c>
      <c r="J8" s="124">
        <v>0.99695938353111913</v>
      </c>
      <c r="K8" s="124">
        <v>1.0024055798505986</v>
      </c>
      <c r="L8" s="124">
        <v>1.0152423831572486</v>
      </c>
      <c r="M8" s="124">
        <v>1.0353835888377836</v>
      </c>
      <c r="N8" s="124">
        <v>1.0364455870939393</v>
      </c>
      <c r="O8" s="124">
        <v>1.0562410614103959</v>
      </c>
      <c r="P8" s="124">
        <v>1.0512177659443285</v>
      </c>
      <c r="Q8" s="124">
        <v>1.0139792933518681</v>
      </c>
      <c r="R8" s="124">
        <v>1.0329066573875005</v>
      </c>
      <c r="S8" s="124">
        <v>1.0623738928737456</v>
      </c>
      <c r="T8" s="124">
        <v>1.1026527314748533</v>
      </c>
      <c r="U8" s="124">
        <v>1.0605919521117393</v>
      </c>
      <c r="V8" s="124">
        <v>1.2895422091558169</v>
      </c>
      <c r="W8" s="147">
        <v>50</v>
      </c>
      <c r="X8" s="147">
        <v>680549</v>
      </c>
      <c r="Y8" s="147">
        <v>722717</v>
      </c>
      <c r="Z8" s="147">
        <v>157722</v>
      </c>
      <c r="AA8" s="147">
        <v>1561038</v>
      </c>
      <c r="AB8" s="146">
        <v>64627465</v>
      </c>
      <c r="AC8" s="146">
        <v>66188503</v>
      </c>
      <c r="AD8" s="139"/>
    </row>
    <row r="9" spans="1:30" x14ac:dyDescent="0.75">
      <c r="A9" s="135">
        <v>2018</v>
      </c>
      <c r="B9" s="124">
        <v>0.96689265714740846</v>
      </c>
      <c r="C9" s="124">
        <v>0.99141767528090263</v>
      </c>
      <c r="D9" s="124">
        <v>0.99883578069084533</v>
      </c>
      <c r="E9" s="124">
        <v>0.97470900082059719</v>
      </c>
      <c r="F9" s="124">
        <v>0.98818034757733242</v>
      </c>
      <c r="G9" s="124">
        <v>1.0121169338308742</v>
      </c>
      <c r="H9" s="124">
        <v>0.97890681085786146</v>
      </c>
      <c r="I9" s="124">
        <v>0.99253895989817964</v>
      </c>
      <c r="J9" s="124">
        <v>0.99371133298813052</v>
      </c>
      <c r="K9" s="124">
        <v>0.98737703074987238</v>
      </c>
      <c r="L9" s="124">
        <v>1.0200239676426746</v>
      </c>
      <c r="M9" s="124">
        <v>1.0334424090253531</v>
      </c>
      <c r="N9" s="124">
        <v>1.039960696408593</v>
      </c>
      <c r="O9" s="124">
        <v>1.0418521754215908</v>
      </c>
      <c r="P9" s="124">
        <v>1.0652220360924234</v>
      </c>
      <c r="Q9" s="124">
        <v>1.0091417730134147</v>
      </c>
      <c r="R9" s="124">
        <v>1.0414594735721272</v>
      </c>
      <c r="S9" s="124">
        <v>1.0605423287696341</v>
      </c>
      <c r="T9" s="124">
        <v>1.098197061878617</v>
      </c>
      <c r="U9" s="124">
        <v>1.0779923909862452</v>
      </c>
      <c r="V9" s="124">
        <v>1.1883142261594581</v>
      </c>
      <c r="W9" s="147">
        <v>49</v>
      </c>
      <c r="X9" s="147">
        <v>700672</v>
      </c>
      <c r="Y9" s="147">
        <v>742416</v>
      </c>
      <c r="Z9" s="147">
        <v>154017</v>
      </c>
      <c r="AA9" s="147">
        <v>1597154</v>
      </c>
      <c r="AB9" s="146">
        <v>64816825</v>
      </c>
      <c r="AC9" s="146">
        <v>66413979</v>
      </c>
      <c r="AD9" s="139"/>
    </row>
    <row r="10" spans="1:30" x14ac:dyDescent="0.75">
      <c r="A10" s="135">
        <v>2019</v>
      </c>
      <c r="B10" s="124">
        <v>0.9612682176156423</v>
      </c>
      <c r="C10" s="124">
        <v>0.98845273681948109</v>
      </c>
      <c r="D10" s="124">
        <v>0.99162952181273079</v>
      </c>
      <c r="E10" s="124">
        <v>0.99376458647550259</v>
      </c>
      <c r="F10" s="124">
        <v>0.97675638297446599</v>
      </c>
      <c r="G10" s="124">
        <v>1.0066020773015396</v>
      </c>
      <c r="H10" s="124">
        <v>0.98777903093109287</v>
      </c>
      <c r="I10" s="124">
        <v>0.98146136624645186</v>
      </c>
      <c r="J10" s="124">
        <v>0.99586716070010695</v>
      </c>
      <c r="K10" s="124">
        <v>0.9980556872970674</v>
      </c>
      <c r="L10" s="124">
        <v>1.0000529624277028</v>
      </c>
      <c r="M10" s="124">
        <v>1.0308623841567814</v>
      </c>
      <c r="N10" s="124">
        <v>1.043741399374339</v>
      </c>
      <c r="O10" s="124">
        <v>1.0361032894348754</v>
      </c>
      <c r="P10" s="124">
        <v>1.0785215649589432</v>
      </c>
      <c r="Q10" s="124">
        <v>1.015758208875944</v>
      </c>
      <c r="R10" s="124">
        <v>1.0335371207290136</v>
      </c>
      <c r="S10" s="124">
        <v>1.0415066297411615</v>
      </c>
      <c r="T10" s="124">
        <v>1.0755441453005889</v>
      </c>
      <c r="U10" s="124">
        <v>1.0493707459908084</v>
      </c>
      <c r="V10" s="124">
        <v>1.0397960861700377</v>
      </c>
      <c r="W10" s="147">
        <v>46</v>
      </c>
      <c r="X10" s="147">
        <v>727926</v>
      </c>
      <c r="Y10" s="147">
        <v>751791</v>
      </c>
      <c r="Z10" s="147">
        <v>150019</v>
      </c>
      <c r="AA10" s="147">
        <v>1629782</v>
      </c>
      <c r="AB10" s="146">
        <v>64929153</v>
      </c>
      <c r="AC10" s="146">
        <v>66558935</v>
      </c>
      <c r="AD10" s="139"/>
    </row>
    <row r="11" spans="1:30" x14ac:dyDescent="0.75">
      <c r="A11" s="135">
        <v>2020</v>
      </c>
      <c r="B11" s="124">
        <v>0.96413077154154814</v>
      </c>
      <c r="C11" s="124">
        <v>0.9831959144346436</v>
      </c>
      <c r="D11" s="124">
        <v>0.98808169071583962</v>
      </c>
      <c r="E11" s="124">
        <v>0.99065154477204243</v>
      </c>
      <c r="F11" s="124">
        <v>0.96999255603888113</v>
      </c>
      <c r="G11" s="124">
        <v>1.0053446870187517</v>
      </c>
      <c r="H11" s="124">
        <v>0.99742583869295176</v>
      </c>
      <c r="I11" s="124">
        <v>0.98054287840703247</v>
      </c>
      <c r="J11" s="124">
        <v>0.99901493362950111</v>
      </c>
      <c r="K11" s="124">
        <v>0.9915740712951655</v>
      </c>
      <c r="L11" s="124">
        <v>1.0023899017855891</v>
      </c>
      <c r="M11" s="124">
        <v>1.0228958261278525</v>
      </c>
      <c r="N11" s="124">
        <v>1.0564121347574074</v>
      </c>
      <c r="O11" s="124">
        <v>1.024083699829379</v>
      </c>
      <c r="P11" s="124">
        <v>1.0726678099532614</v>
      </c>
      <c r="Q11" s="124">
        <v>1.0294459978432891</v>
      </c>
      <c r="R11" s="124">
        <v>1.0121691678645441</v>
      </c>
      <c r="S11" s="124">
        <v>1.0488895065210899</v>
      </c>
      <c r="T11" s="124">
        <v>1.0648621202286479</v>
      </c>
      <c r="U11" s="124">
        <v>1.0626074101450615</v>
      </c>
      <c r="V11" s="124">
        <v>1.2000632611102324</v>
      </c>
      <c r="W11" s="147">
        <v>47</v>
      </c>
      <c r="X11" s="147">
        <v>756907</v>
      </c>
      <c r="Y11" s="147">
        <v>393847</v>
      </c>
      <c r="Z11" s="147">
        <v>28462</v>
      </c>
      <c r="AA11" s="147">
        <v>1179263</v>
      </c>
      <c r="AB11" s="146">
        <v>65007464</v>
      </c>
      <c r="AC11" s="146">
        <v>66186727</v>
      </c>
      <c r="AD11" s="139"/>
    </row>
    <row r="12" spans="1:30" x14ac:dyDescent="0.75">
      <c r="A12" s="135">
        <v>2021</v>
      </c>
      <c r="B12" s="124">
        <v>0.95479752522327266</v>
      </c>
      <c r="C12" s="124">
        <v>0.96895955452444127</v>
      </c>
      <c r="D12" s="124">
        <v>0.99726754553706787</v>
      </c>
      <c r="E12" s="124">
        <v>0.99891862828298639</v>
      </c>
      <c r="F12" s="124">
        <v>0.95745528951602898</v>
      </c>
      <c r="G12" s="124">
        <v>1.0048825055425867</v>
      </c>
      <c r="H12" s="124">
        <v>1.0079193785540814</v>
      </c>
      <c r="I12" s="124">
        <v>0.97706958259119736</v>
      </c>
      <c r="J12" s="124">
        <v>0.99076358190056624</v>
      </c>
      <c r="K12" s="124">
        <v>0.99009174660808019</v>
      </c>
      <c r="L12" s="124">
        <v>1.0080969089923753</v>
      </c>
      <c r="M12" s="124">
        <v>1.0178868877473379</v>
      </c>
      <c r="N12" s="124">
        <v>1.0396891090242601</v>
      </c>
      <c r="O12" s="124">
        <v>1.0271858707504704</v>
      </c>
      <c r="P12" s="124">
        <v>1.0573967537368159</v>
      </c>
      <c r="Q12" s="124">
        <v>1.0289739400017395</v>
      </c>
      <c r="R12" s="124">
        <v>1.022729355898512</v>
      </c>
      <c r="S12" s="124">
        <v>1.0358157718326515</v>
      </c>
      <c r="T12" s="124">
        <v>1.0553859615488603</v>
      </c>
      <c r="U12" s="124">
        <v>1.0672660556840512</v>
      </c>
      <c r="V12" s="124">
        <v>1.1481725531541029</v>
      </c>
      <c r="W12" s="147">
        <v>30</v>
      </c>
      <c r="X12" s="147">
        <v>775786</v>
      </c>
      <c r="Y12" s="147">
        <v>416517</v>
      </c>
      <c r="Z12" s="147">
        <v>22223</v>
      </c>
      <c r="AA12" s="147">
        <v>1214556</v>
      </c>
      <c r="AB12" s="146">
        <v>64956883</v>
      </c>
      <c r="AC12" s="146">
        <v>66171439</v>
      </c>
      <c r="AD12" s="139"/>
    </row>
    <row r="14" spans="1:30" ht="14.75" customHeight="1" x14ac:dyDescent="0.75">
      <c r="A14" s="253" t="s">
        <v>400</v>
      </c>
      <c r="B14" s="124">
        <f>AVERAGE(B$4:B$12)</f>
        <v>0.97125382750467582</v>
      </c>
      <c r="C14" s="124">
        <f t="shared" ref="C14:V14" si="0">AVERAGE(C$4:C$12)</f>
        <v>0.9896982502166275</v>
      </c>
      <c r="D14" s="124">
        <f t="shared" si="0"/>
        <v>0.99275706575024758</v>
      </c>
      <c r="E14" s="124">
        <f t="shared" si="0"/>
        <v>0.97853612530217704</v>
      </c>
      <c r="F14" s="124">
        <f t="shared" si="0"/>
        <v>0.99108918817288094</v>
      </c>
      <c r="G14" s="124">
        <f t="shared" si="0"/>
        <v>1.001870503050194</v>
      </c>
      <c r="H14" s="124">
        <f t="shared" si="0"/>
        <v>0.98616489362089987</v>
      </c>
      <c r="I14" s="124">
        <f t="shared" si="0"/>
        <v>0.9889382639954033</v>
      </c>
      <c r="J14" s="124">
        <f t="shared" si="0"/>
        <v>0.99361093013059254</v>
      </c>
      <c r="K14" s="124">
        <f t="shared" si="0"/>
        <v>0.99991535225727146</v>
      </c>
      <c r="L14" s="124">
        <f t="shared" si="0"/>
        <v>1.0164689249210275</v>
      </c>
      <c r="M14" s="124">
        <f t="shared" si="0"/>
        <v>1.0303304852993671</v>
      </c>
      <c r="N14" s="124">
        <f t="shared" si="0"/>
        <v>1.0406846215604859</v>
      </c>
      <c r="O14" s="124">
        <f t="shared" si="0"/>
        <v>1.0537960243527396</v>
      </c>
      <c r="P14" s="124">
        <f t="shared" si="0"/>
        <v>1.0444808040053348</v>
      </c>
      <c r="Q14" s="124">
        <f t="shared" si="0"/>
        <v>1.0255393394543122</v>
      </c>
      <c r="R14" s="124">
        <f t="shared" si="0"/>
        <v>1.0405379780434187</v>
      </c>
      <c r="S14" s="124">
        <f t="shared" si="0"/>
        <v>1.070670918035098</v>
      </c>
      <c r="T14" s="124">
        <f t="shared" si="0"/>
        <v>1.0878708836188808</v>
      </c>
      <c r="U14" s="124">
        <f t="shared" si="0"/>
        <v>1.0690570797440231</v>
      </c>
      <c r="V14" s="124">
        <f t="shared" si="0"/>
        <v>1.0808394695990253</v>
      </c>
    </row>
    <row r="15" spans="1:30" x14ac:dyDescent="0.75">
      <c r="A15" s="253"/>
    </row>
    <row r="16" spans="1:30" x14ac:dyDescent="0.75">
      <c r="A16" s="253"/>
    </row>
    <row r="17" spans="1:22" x14ac:dyDescent="0.75">
      <c r="A17" s="187" t="s">
        <v>403</v>
      </c>
    </row>
    <row r="18" spans="1:22" x14ac:dyDescent="0.75">
      <c r="A18" s="264" t="s">
        <v>401</v>
      </c>
      <c r="B18" s="124">
        <f>1/B14</f>
        <v>1.0295969721624452</v>
      </c>
      <c r="C18" s="124">
        <f t="shared" ref="C18:V18" si="1">1/C14</f>
        <v>1.0104089804959417</v>
      </c>
      <c r="D18" s="124">
        <f t="shared" si="1"/>
        <v>1.0072957770834687</v>
      </c>
      <c r="E18" s="124">
        <f t="shared" si="1"/>
        <v>1.0219346778752749</v>
      </c>
      <c r="F18" s="124">
        <f t="shared" si="1"/>
        <v>1.0089909282973277</v>
      </c>
      <c r="G18" s="124">
        <f t="shared" si="1"/>
        <v>0.99813298919920368</v>
      </c>
      <c r="H18" s="124">
        <f t="shared" si="1"/>
        <v>1.0140292018795172</v>
      </c>
      <c r="I18" s="124">
        <f t="shared" si="1"/>
        <v>1.0111854666841449</v>
      </c>
      <c r="J18" s="124">
        <f t="shared" si="1"/>
        <v>1.0064301525634061</v>
      </c>
      <c r="K18" s="124">
        <f t="shared" si="1"/>
        <v>1.0000846549085756</v>
      </c>
      <c r="L18" s="124">
        <f t="shared" si="1"/>
        <v>0.98379790614621399</v>
      </c>
      <c r="M18" s="124">
        <f t="shared" si="1"/>
        <v>0.97056237223675423</v>
      </c>
      <c r="N18" s="124">
        <f t="shared" si="1"/>
        <v>0.96090590682556631</v>
      </c>
      <c r="O18" s="124">
        <f t="shared" si="1"/>
        <v>0.9489502492801849</v>
      </c>
      <c r="P18" s="124">
        <f t="shared" si="1"/>
        <v>0.95741347870179949</v>
      </c>
      <c r="Q18" s="124">
        <f t="shared" si="1"/>
        <v>0.9750966750159954</v>
      </c>
      <c r="R18" s="124">
        <f t="shared" si="1"/>
        <v>0.96104132775658557</v>
      </c>
      <c r="S18" s="124">
        <f t="shared" si="1"/>
        <v>0.93399380066772186</v>
      </c>
      <c r="T18" s="124">
        <f t="shared" si="1"/>
        <v>0.91922673458584347</v>
      </c>
      <c r="U18" s="124">
        <f t="shared" si="1"/>
        <v>0.93540374873102361</v>
      </c>
      <c r="V18" s="124">
        <f t="shared" si="1"/>
        <v>0.9252067750366153</v>
      </c>
    </row>
    <row r="19" spans="1:22" x14ac:dyDescent="0.75">
      <c r="A19" s="264"/>
      <c r="B19" s="146"/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x14ac:dyDescent="0.75">
      <c r="A20" s="264"/>
      <c r="B20" s="146"/>
      <c r="C20" s="146"/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75">
      <c r="A21" t="s">
        <v>402</v>
      </c>
      <c r="B21" s="146"/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75">
      <c r="B22" s="146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75">
      <c r="B23" s="146"/>
      <c r="C23" s="146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x14ac:dyDescent="0.75"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x14ac:dyDescent="0.75">
      <c r="B25" s="146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x14ac:dyDescent="0.75">
      <c r="B26" s="146"/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x14ac:dyDescent="0.75">
      <c r="B27" s="146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x14ac:dyDescent="0.75">
      <c r="A28" s="153"/>
      <c r="B28" s="146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x14ac:dyDescent="0.75">
      <c r="A29" s="155" t="s">
        <v>257</v>
      </c>
    </row>
    <row r="30" spans="1:22" x14ac:dyDescent="0.75">
      <c r="A30" s="154" t="s">
        <v>0</v>
      </c>
    </row>
    <row r="31" spans="1:22" x14ac:dyDescent="0.75">
      <c r="A31" s="154" t="s">
        <v>1</v>
      </c>
    </row>
    <row r="32" spans="1:22" x14ac:dyDescent="0.75">
      <c r="A32" s="152" t="s">
        <v>260</v>
      </c>
    </row>
    <row r="35" spans="2:2" x14ac:dyDescent="0.75">
      <c r="B35" s="148"/>
    </row>
    <row r="36" spans="2:2" x14ac:dyDescent="0.75">
      <c r="B36" s="148"/>
    </row>
    <row r="52" spans="20:29" x14ac:dyDescent="0.75">
      <c r="T52" s="87" t="s">
        <v>4</v>
      </c>
      <c r="U52" s="135">
        <v>2012</v>
      </c>
      <c r="V52" s="135">
        <v>2013</v>
      </c>
      <c r="W52" s="135">
        <v>2014</v>
      </c>
      <c r="X52" s="135">
        <v>2015</v>
      </c>
      <c r="Y52" s="135">
        <v>2016</v>
      </c>
      <c r="Z52" s="135">
        <v>2017</v>
      </c>
      <c r="AA52" s="135">
        <v>2018</v>
      </c>
      <c r="AB52" s="135">
        <v>2020</v>
      </c>
      <c r="AC52" s="135">
        <v>2019</v>
      </c>
    </row>
    <row r="53" spans="20:29" x14ac:dyDescent="0.75">
      <c r="T53" s="144" t="s">
        <v>6</v>
      </c>
      <c r="U53" s="146">
        <v>64456695</v>
      </c>
      <c r="V53" s="146">
        <v>64785909</v>
      </c>
      <c r="W53" s="146">
        <v>65124716</v>
      </c>
      <c r="X53" s="146">
        <v>65729098</v>
      </c>
      <c r="Y53" s="146">
        <v>65931550</v>
      </c>
      <c r="Z53" s="146">
        <v>66188503</v>
      </c>
      <c r="AA53" s="146">
        <v>66413979</v>
      </c>
      <c r="AB53" s="146">
        <v>66186727</v>
      </c>
      <c r="AC53" s="146">
        <v>66558935</v>
      </c>
    </row>
    <row r="54" spans="20:29" x14ac:dyDescent="0.75">
      <c r="T54" s="144" t="s">
        <v>259</v>
      </c>
      <c r="U54" s="146">
        <v>63337198</v>
      </c>
      <c r="V54" s="146">
        <v>63650593</v>
      </c>
      <c r="W54" s="146">
        <v>63954350</v>
      </c>
      <c r="X54" s="146">
        <v>64219585</v>
      </c>
      <c r="Y54" s="146">
        <v>64417145</v>
      </c>
      <c r="Z54" s="146">
        <v>64627465</v>
      </c>
      <c r="AA54" s="146">
        <v>64816825</v>
      </c>
      <c r="AB54" s="146">
        <v>65007464</v>
      </c>
      <c r="AC54" s="146">
        <v>64929153</v>
      </c>
    </row>
    <row r="55" spans="20:29" x14ac:dyDescent="0.75">
      <c r="T55" s="144" t="s">
        <v>7</v>
      </c>
      <c r="U55" s="146">
        <v>3815730</v>
      </c>
      <c r="V55" s="146">
        <v>3778239</v>
      </c>
      <c r="W55" s="146">
        <v>3735837</v>
      </c>
      <c r="X55" s="146">
        <v>3676952</v>
      </c>
      <c r="Y55" s="146">
        <v>3565020</v>
      </c>
      <c r="Z55" s="146">
        <v>3427578</v>
      </c>
      <c r="AA55" s="146">
        <v>3314100</v>
      </c>
      <c r="AB55" s="146">
        <v>3071469</v>
      </c>
      <c r="AC55" s="146">
        <v>3185739</v>
      </c>
    </row>
    <row r="56" spans="20:29" x14ac:dyDescent="0.75">
      <c r="T56" s="144" t="s">
        <v>8</v>
      </c>
      <c r="U56" s="146">
        <v>3983567</v>
      </c>
      <c r="V56" s="146">
        <v>3975363</v>
      </c>
      <c r="W56" s="146">
        <v>3939851</v>
      </c>
      <c r="X56" s="146">
        <v>3894051</v>
      </c>
      <c r="Y56" s="146">
        <v>3885043</v>
      </c>
      <c r="Z56" s="146">
        <v>3885777</v>
      </c>
      <c r="AA56" s="146">
        <v>3852428</v>
      </c>
      <c r="AB56" s="146">
        <v>3743954</v>
      </c>
      <c r="AC56" s="146">
        <v>3807943</v>
      </c>
    </row>
    <row r="57" spans="20:29" x14ac:dyDescent="0.75">
      <c r="T57" s="144" t="s">
        <v>9</v>
      </c>
      <c r="U57" s="146">
        <v>4160322</v>
      </c>
      <c r="V57" s="146">
        <v>4050886</v>
      </c>
      <c r="W57" s="146">
        <v>4023611</v>
      </c>
      <c r="X57" s="146">
        <v>3986394</v>
      </c>
      <c r="Y57" s="146">
        <v>3983268</v>
      </c>
      <c r="Z57" s="146">
        <v>3991516</v>
      </c>
      <c r="AA57" s="146">
        <v>3986869</v>
      </c>
      <c r="AB57" s="146">
        <v>3906378</v>
      </c>
      <c r="AC57" s="146">
        <v>3953497</v>
      </c>
    </row>
    <row r="58" spans="20:29" x14ac:dyDescent="0.75">
      <c r="T58" s="144" t="s">
        <v>10</v>
      </c>
      <c r="U58" s="146">
        <v>4846762</v>
      </c>
      <c r="V58" s="146">
        <v>4782557</v>
      </c>
      <c r="W58" s="146">
        <v>4669627</v>
      </c>
      <c r="X58" s="146">
        <v>4527342</v>
      </c>
      <c r="Y58" s="146">
        <v>4332511</v>
      </c>
      <c r="Z58" s="146">
        <v>4155510</v>
      </c>
      <c r="AA58" s="146">
        <v>4050413</v>
      </c>
      <c r="AB58" s="146">
        <v>3987528</v>
      </c>
      <c r="AC58" s="146">
        <v>4025157</v>
      </c>
    </row>
    <row r="59" spans="20:29" x14ac:dyDescent="0.75">
      <c r="T59" s="144" t="s">
        <v>11</v>
      </c>
      <c r="U59" s="146">
        <v>4675038</v>
      </c>
      <c r="V59" s="146">
        <v>4728293</v>
      </c>
      <c r="W59" s="146">
        <v>4757235</v>
      </c>
      <c r="X59" s="146">
        <v>4782168</v>
      </c>
      <c r="Y59" s="146">
        <v>4808033</v>
      </c>
      <c r="Z59" s="146">
        <v>4804456</v>
      </c>
      <c r="AA59" s="146">
        <v>4747669</v>
      </c>
      <c r="AB59" s="146">
        <v>4498162</v>
      </c>
      <c r="AC59" s="146">
        <v>4637316</v>
      </c>
    </row>
    <row r="60" spans="20:29" x14ac:dyDescent="0.75">
      <c r="T60" s="144" t="s">
        <v>12</v>
      </c>
      <c r="U60" s="146">
        <v>4718221</v>
      </c>
      <c r="V60" s="146">
        <v>4614853</v>
      </c>
      <c r="W60" s="146">
        <v>4558803</v>
      </c>
      <c r="X60" s="146">
        <v>4548635</v>
      </c>
      <c r="Y60" s="146">
        <v>4585819</v>
      </c>
      <c r="Z60" s="146">
        <v>4659182</v>
      </c>
      <c r="AA60" s="146">
        <v>4715637</v>
      </c>
      <c r="AB60" s="146">
        <v>4772140</v>
      </c>
      <c r="AC60" s="146">
        <v>4746770</v>
      </c>
    </row>
    <row r="61" spans="20:29" x14ac:dyDescent="0.75">
      <c r="T61" s="144" t="s">
        <v>13</v>
      </c>
      <c r="U61" s="146">
        <v>5167883</v>
      </c>
      <c r="V61" s="146">
        <v>5126586</v>
      </c>
      <c r="W61" s="146">
        <v>5031441</v>
      </c>
      <c r="X61" s="146">
        <v>4934837</v>
      </c>
      <c r="Y61" s="146">
        <v>4825484</v>
      </c>
      <c r="Z61" s="146">
        <v>4687295</v>
      </c>
      <c r="AA61" s="146">
        <v>4588425</v>
      </c>
      <c r="AB61" s="146">
        <v>4520683</v>
      </c>
      <c r="AC61" s="146">
        <v>4532350</v>
      </c>
    </row>
    <row r="62" spans="20:29" x14ac:dyDescent="0.75">
      <c r="T62" s="144" t="s">
        <v>14</v>
      </c>
      <c r="U62" s="146">
        <v>5279936</v>
      </c>
      <c r="V62" s="146">
        <v>5241906</v>
      </c>
      <c r="W62" s="146">
        <v>5220549</v>
      </c>
      <c r="X62" s="146">
        <v>5216951</v>
      </c>
      <c r="Y62" s="146">
        <v>5172463</v>
      </c>
      <c r="Z62" s="146">
        <v>5117249</v>
      </c>
      <c r="AA62" s="146">
        <v>5079069</v>
      </c>
      <c r="AB62" s="146">
        <v>4887918</v>
      </c>
      <c r="AC62" s="146">
        <v>4984910</v>
      </c>
    </row>
    <row r="63" spans="20:29" x14ac:dyDescent="0.75">
      <c r="T63" s="144" t="s">
        <v>15</v>
      </c>
      <c r="U63" s="146">
        <v>5395138</v>
      </c>
      <c r="V63" s="146">
        <v>5311610</v>
      </c>
      <c r="W63" s="146">
        <v>5302742</v>
      </c>
      <c r="X63" s="146">
        <v>5260482</v>
      </c>
      <c r="Y63" s="146">
        <v>5214732</v>
      </c>
      <c r="Z63" s="146">
        <v>5198876</v>
      </c>
      <c r="AA63" s="146">
        <v>5166182</v>
      </c>
      <c r="AB63" s="146">
        <v>5139763</v>
      </c>
      <c r="AC63" s="146">
        <v>5144831</v>
      </c>
    </row>
    <row r="64" spans="20:29" x14ac:dyDescent="0.75">
      <c r="T64" s="144" t="s">
        <v>16</v>
      </c>
      <c r="U64" s="146">
        <v>5108781</v>
      </c>
      <c r="V64" s="146">
        <v>5197091</v>
      </c>
      <c r="W64" s="146">
        <v>5198243</v>
      </c>
      <c r="X64" s="146">
        <v>5212299</v>
      </c>
      <c r="Y64" s="146">
        <v>5261933</v>
      </c>
      <c r="Z64" s="146">
        <v>5274591</v>
      </c>
      <c r="AA64" s="146">
        <v>5208010</v>
      </c>
      <c r="AB64" s="146">
        <v>5154087</v>
      </c>
      <c r="AC64" s="146">
        <v>5197884</v>
      </c>
    </row>
    <row r="65" spans="20:29" x14ac:dyDescent="0.75">
      <c r="T65" s="144" t="s">
        <v>17</v>
      </c>
      <c r="U65" s="146">
        <v>4416584</v>
      </c>
      <c r="V65" s="146">
        <v>4544422</v>
      </c>
      <c r="W65" s="146">
        <v>4685678</v>
      </c>
      <c r="X65" s="146">
        <v>4793037</v>
      </c>
      <c r="Y65" s="146">
        <v>4886375</v>
      </c>
      <c r="Z65" s="146">
        <v>4960855</v>
      </c>
      <c r="AA65" s="146">
        <v>5060191</v>
      </c>
      <c r="AB65" s="146">
        <v>5072553</v>
      </c>
      <c r="AC65" s="146">
        <v>5060459</v>
      </c>
    </row>
    <row r="66" spans="20:29" x14ac:dyDescent="0.75">
      <c r="T66" s="144" t="s">
        <v>18</v>
      </c>
      <c r="U66" s="146">
        <v>3598327</v>
      </c>
      <c r="V66" s="146">
        <v>3564686</v>
      </c>
      <c r="W66" s="146">
        <v>3719979</v>
      </c>
      <c r="X66" s="146">
        <v>3930660</v>
      </c>
      <c r="Y66" s="146">
        <v>4094384</v>
      </c>
      <c r="Z66" s="146">
        <v>4239258</v>
      </c>
      <c r="AA66" s="146">
        <v>4381029</v>
      </c>
      <c r="AB66" s="146">
        <v>4619641</v>
      </c>
      <c r="AC66" s="146">
        <v>4516238</v>
      </c>
    </row>
    <row r="67" spans="20:29" x14ac:dyDescent="0.75">
      <c r="T67" s="144" t="s">
        <v>19</v>
      </c>
      <c r="U67" s="146">
        <v>2715815</v>
      </c>
      <c r="V67" s="146">
        <v>2884753</v>
      </c>
      <c r="W67" s="146">
        <v>2987245</v>
      </c>
      <c r="X67" s="146">
        <v>3057197</v>
      </c>
      <c r="Y67" s="146">
        <v>3145127</v>
      </c>
      <c r="Z67" s="146">
        <v>3259753</v>
      </c>
      <c r="AA67" s="146">
        <v>3390015</v>
      </c>
      <c r="AB67" s="146">
        <v>3737902</v>
      </c>
      <c r="AC67" s="146">
        <v>3538299</v>
      </c>
    </row>
    <row r="68" spans="20:29" x14ac:dyDescent="0.75">
      <c r="T68" s="144" t="s">
        <v>20</v>
      </c>
      <c r="U68" s="146">
        <v>1825206</v>
      </c>
      <c r="V68" s="146">
        <v>1993088</v>
      </c>
      <c r="W68" s="146">
        <v>2145757</v>
      </c>
      <c r="X68" s="146">
        <v>2298003</v>
      </c>
      <c r="Y68" s="146">
        <v>2433969</v>
      </c>
      <c r="Z68" s="146">
        <v>2570858</v>
      </c>
      <c r="AA68" s="146">
        <v>2678454</v>
      </c>
      <c r="AB68" s="146">
        <v>2841991</v>
      </c>
      <c r="AC68" s="146">
        <v>2775155</v>
      </c>
    </row>
    <row r="69" spans="20:29" x14ac:dyDescent="0.75">
      <c r="T69" s="144" t="s">
        <v>21</v>
      </c>
      <c r="U69" s="146">
        <v>1475558</v>
      </c>
      <c r="V69" s="146">
        <v>1479757</v>
      </c>
      <c r="W69" s="146">
        <v>1500831</v>
      </c>
      <c r="X69" s="146">
        <v>1542059</v>
      </c>
      <c r="Y69" s="146">
        <v>1589468</v>
      </c>
      <c r="Z69" s="146">
        <v>1670877</v>
      </c>
      <c r="AA69" s="146">
        <v>1779855</v>
      </c>
      <c r="AB69" s="146">
        <v>2059106</v>
      </c>
      <c r="AC69" s="146">
        <v>1919612</v>
      </c>
    </row>
    <row r="70" spans="20:29" x14ac:dyDescent="0.75">
      <c r="T70" s="144" t="s">
        <v>22</v>
      </c>
      <c r="U70" s="146">
        <v>1066689</v>
      </c>
      <c r="V70" s="146">
        <v>1138170</v>
      </c>
      <c r="W70" s="146">
        <v>1172718</v>
      </c>
      <c r="X70" s="146">
        <v>1185573</v>
      </c>
      <c r="Y70" s="146">
        <v>1214296</v>
      </c>
      <c r="Z70" s="146">
        <v>1231271</v>
      </c>
      <c r="AA70" s="146">
        <v>1242527</v>
      </c>
      <c r="AB70" s="146">
        <v>1299271</v>
      </c>
      <c r="AC70" s="146">
        <v>1262107</v>
      </c>
    </row>
    <row r="71" spans="20:29" x14ac:dyDescent="0.75">
      <c r="T71" s="144" t="s">
        <v>23</v>
      </c>
      <c r="U71" s="146">
        <v>649031</v>
      </c>
      <c r="V71" s="146">
        <v>713590</v>
      </c>
      <c r="W71" s="146">
        <v>743486</v>
      </c>
      <c r="X71" s="146">
        <v>775669</v>
      </c>
      <c r="Y71" s="146">
        <v>804670</v>
      </c>
      <c r="Z71" s="146">
        <v>831149</v>
      </c>
      <c r="AA71" s="146">
        <v>865608</v>
      </c>
      <c r="AB71" s="146">
        <v>905525</v>
      </c>
      <c r="AC71" s="146">
        <v>894638</v>
      </c>
    </row>
    <row r="72" spans="20:29" x14ac:dyDescent="0.75">
      <c r="T72" s="144" t="s">
        <v>24</v>
      </c>
      <c r="U72" s="146">
        <v>285622</v>
      </c>
      <c r="V72" s="146">
        <v>342684</v>
      </c>
      <c r="W72" s="146">
        <v>367690</v>
      </c>
      <c r="X72" s="146">
        <v>389428</v>
      </c>
      <c r="Y72" s="146">
        <v>410861</v>
      </c>
      <c r="Z72" s="146">
        <v>436488</v>
      </c>
      <c r="AA72" s="146">
        <v>462914</v>
      </c>
      <c r="AB72" s="146">
        <v>505699</v>
      </c>
      <c r="AC72" s="146">
        <v>482128</v>
      </c>
    </row>
    <row r="73" spans="20:29" x14ac:dyDescent="0.75">
      <c r="T73" s="144" t="s">
        <v>25</v>
      </c>
      <c r="U73" s="146">
        <v>101293</v>
      </c>
      <c r="V73" s="146">
        <v>121720</v>
      </c>
      <c r="W73" s="146">
        <v>128494</v>
      </c>
      <c r="X73" s="146">
        <v>138112</v>
      </c>
      <c r="Y73" s="146">
        <v>146679</v>
      </c>
      <c r="Z73" s="146">
        <v>161736</v>
      </c>
      <c r="AA73" s="146">
        <v>177618</v>
      </c>
      <c r="AB73" s="146">
        <v>203427</v>
      </c>
      <c r="AC73" s="146">
        <v>191036</v>
      </c>
    </row>
    <row r="74" spans="20:29" x14ac:dyDescent="0.75">
      <c r="T74" s="144" t="s">
        <v>26</v>
      </c>
      <c r="U74" s="146">
        <v>33812</v>
      </c>
      <c r="V74" s="146">
        <v>39386</v>
      </c>
      <c r="W74" s="146">
        <v>41134</v>
      </c>
      <c r="X74" s="146">
        <v>43569</v>
      </c>
      <c r="Y74" s="146">
        <v>45105</v>
      </c>
      <c r="Z74" s="146">
        <v>47838</v>
      </c>
      <c r="AA74" s="146">
        <v>51569</v>
      </c>
      <c r="AB74" s="146">
        <v>57503</v>
      </c>
      <c r="AC74" s="146">
        <v>54115</v>
      </c>
    </row>
    <row r="75" spans="20:29" x14ac:dyDescent="0.75">
      <c r="T75" s="144" t="s">
        <v>27</v>
      </c>
      <c r="U75" s="146">
        <v>17883</v>
      </c>
      <c r="V75" s="146">
        <v>20953</v>
      </c>
      <c r="W75" s="146">
        <v>23399</v>
      </c>
      <c r="X75" s="146">
        <v>26167</v>
      </c>
      <c r="Y75" s="146">
        <v>11905</v>
      </c>
      <c r="Z75" s="146">
        <v>15352</v>
      </c>
      <c r="AA75" s="146">
        <v>18243</v>
      </c>
      <c r="AB75" s="146">
        <v>22764</v>
      </c>
      <c r="AC75" s="146">
        <v>18969</v>
      </c>
    </row>
    <row r="76" spans="20:29" x14ac:dyDescent="0.75">
      <c r="T76" s="145" t="s">
        <v>28</v>
      </c>
      <c r="U76" s="147">
        <v>1240</v>
      </c>
      <c r="V76" s="147">
        <v>442</v>
      </c>
      <c r="W76" s="147">
        <v>427</v>
      </c>
      <c r="X76" s="147">
        <v>416</v>
      </c>
      <c r="Y76" s="147">
        <v>53</v>
      </c>
      <c r="Z76" s="147">
        <v>50</v>
      </c>
      <c r="AA76" s="147">
        <v>49</v>
      </c>
      <c r="AB76" s="147">
        <v>47</v>
      </c>
      <c r="AC76" s="147">
        <v>46</v>
      </c>
    </row>
    <row r="77" spans="20:29" x14ac:dyDescent="0.75">
      <c r="T77" s="145" t="s">
        <v>29</v>
      </c>
      <c r="U77" s="147">
        <v>351775</v>
      </c>
      <c r="V77" s="147">
        <v>342708</v>
      </c>
      <c r="W77" s="147">
        <v>455639</v>
      </c>
      <c r="X77" s="147">
        <v>674026</v>
      </c>
      <c r="Y77" s="147">
        <v>665753</v>
      </c>
      <c r="Z77" s="147">
        <v>680549</v>
      </c>
      <c r="AA77" s="147">
        <v>700672</v>
      </c>
      <c r="AB77" s="147">
        <v>756907</v>
      </c>
      <c r="AC77" s="147">
        <v>727926</v>
      </c>
    </row>
    <row r="78" spans="20:29" x14ac:dyDescent="0.75">
      <c r="T78" s="145" t="s">
        <v>30</v>
      </c>
      <c r="U78" s="147">
        <v>615096</v>
      </c>
      <c r="V78" s="147">
        <v>637403</v>
      </c>
      <c r="W78" s="147">
        <v>571778</v>
      </c>
      <c r="X78" s="147">
        <v>675849</v>
      </c>
      <c r="Y78" s="147">
        <v>693992</v>
      </c>
      <c r="Z78" s="147">
        <v>722717</v>
      </c>
      <c r="AA78" s="147">
        <v>742416</v>
      </c>
      <c r="AB78" s="147">
        <v>393847</v>
      </c>
      <c r="AC78" s="147">
        <v>751791</v>
      </c>
    </row>
    <row r="79" spans="20:29" x14ac:dyDescent="0.75">
      <c r="T79" s="145" t="s">
        <v>31</v>
      </c>
      <c r="U79" s="147">
        <v>151386</v>
      </c>
      <c r="V79" s="147">
        <v>154763</v>
      </c>
      <c r="W79" s="147">
        <v>142522</v>
      </c>
      <c r="X79" s="147">
        <v>159222</v>
      </c>
      <c r="Y79" s="147">
        <v>154607</v>
      </c>
      <c r="Z79" s="147">
        <v>157722</v>
      </c>
      <c r="AA79" s="147">
        <v>154017</v>
      </c>
      <c r="AB79" s="147">
        <v>28462</v>
      </c>
      <c r="AC79" s="147">
        <v>150019</v>
      </c>
    </row>
    <row r="80" spans="20:29" x14ac:dyDescent="0.75">
      <c r="T80" s="145" t="s">
        <v>258</v>
      </c>
      <c r="U80" s="147">
        <v>1119497</v>
      </c>
      <c r="V80" s="147">
        <v>1135316</v>
      </c>
      <c r="W80" s="147">
        <v>1170366</v>
      </c>
      <c r="X80" s="147">
        <v>1509513</v>
      </c>
      <c r="Y80" s="147">
        <v>1514405</v>
      </c>
      <c r="Z80" s="147">
        <v>1561038</v>
      </c>
      <c r="AA80" s="147">
        <v>1597154</v>
      </c>
      <c r="AB80" s="147">
        <v>1179263</v>
      </c>
      <c r="AC80" s="147">
        <v>1629782</v>
      </c>
    </row>
  </sheetData>
  <mergeCells count="2">
    <mergeCell ref="A14:A16"/>
    <mergeCell ref="A18:A20"/>
  </mergeCells>
  <conditionalFormatting sqref="B19:V28">
    <cfRule type="colorScale" priority="3">
      <colorScale>
        <cfvo type="min"/>
        <cfvo type="max"/>
        <color rgb="FF7030A0"/>
        <color rgb="FFFFEF9C"/>
      </colorScale>
    </cfRule>
  </conditionalFormatting>
  <conditionalFormatting sqref="B14:V14">
    <cfRule type="cellIs" dxfId="3" priority="1" operator="lessThan">
      <formula>1</formula>
    </cfRule>
    <cfRule type="cellIs" dxfId="2" priority="2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EEA1-1C67-496A-BBD3-8BE2BD60D5AB}">
  <dimension ref="A1:V42"/>
  <sheetViews>
    <sheetView zoomScale="60" zoomScaleNormal="60" workbookViewId="0">
      <selection activeCell="AB32" sqref="AB32"/>
    </sheetView>
  </sheetViews>
  <sheetFormatPr defaultRowHeight="14.75" x14ac:dyDescent="0.75"/>
  <cols>
    <col min="2" max="22" width="8.58984375" customWidth="1"/>
  </cols>
  <sheetData>
    <row r="1" spans="1:22" x14ac:dyDescent="0.75">
      <c r="A1" s="69"/>
      <c r="B1" s="104" t="s">
        <v>448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5"/>
    </row>
    <row r="2" spans="1:22" x14ac:dyDescent="0.75">
      <c r="A2" s="70" t="s">
        <v>34</v>
      </c>
      <c r="B2" s="133" t="s">
        <v>150</v>
      </c>
      <c r="C2" s="133" t="s">
        <v>151</v>
      </c>
      <c r="D2" s="133" t="s">
        <v>152</v>
      </c>
      <c r="E2" s="133" t="s">
        <v>153</v>
      </c>
      <c r="F2" s="133" t="s">
        <v>154</v>
      </c>
      <c r="G2" s="133" t="s">
        <v>155</v>
      </c>
      <c r="H2" s="133" t="s">
        <v>156</v>
      </c>
      <c r="I2" s="133" t="s">
        <v>72</v>
      </c>
      <c r="J2" s="133" t="s">
        <v>73</v>
      </c>
      <c r="K2" s="133" t="s">
        <v>74</v>
      </c>
      <c r="L2" s="133" t="s">
        <v>75</v>
      </c>
      <c r="M2" s="133" t="s">
        <v>76</v>
      </c>
      <c r="N2" s="133" t="s">
        <v>77</v>
      </c>
      <c r="O2" s="133" t="s">
        <v>157</v>
      </c>
      <c r="P2" s="133" t="s">
        <v>158</v>
      </c>
      <c r="Q2" s="133" t="s">
        <v>159</v>
      </c>
      <c r="R2" s="133" t="s">
        <v>160</v>
      </c>
      <c r="S2" s="133" t="s">
        <v>161</v>
      </c>
      <c r="T2" s="133" t="s">
        <v>162</v>
      </c>
      <c r="U2" s="133" t="s">
        <v>314</v>
      </c>
      <c r="V2" s="133" t="s">
        <v>216</v>
      </c>
    </row>
    <row r="3" spans="1:22" x14ac:dyDescent="0.75">
      <c r="A3" s="71">
        <v>2004</v>
      </c>
      <c r="B3" s="205">
        <v>3.7104942517486865E-3</v>
      </c>
      <c r="C3" s="205">
        <v>6.9001410742257428E-4</v>
      </c>
      <c r="D3" s="205">
        <v>7.2210161018057247E-4</v>
      </c>
      <c r="E3" s="205">
        <v>1.294096572342778E-3</v>
      </c>
      <c r="F3" s="205">
        <v>1.7921544296728763E-3</v>
      </c>
      <c r="G3" s="205">
        <v>2.1430692221455221E-3</v>
      </c>
      <c r="H3" s="205">
        <v>2.8136483389931558E-3</v>
      </c>
      <c r="I3" s="205">
        <v>3.5768444678295755E-3</v>
      </c>
      <c r="J3" s="205">
        <v>4.775178935065248E-3</v>
      </c>
      <c r="K3" s="205">
        <v>5.9153331860983399E-3</v>
      </c>
      <c r="L3" s="205">
        <v>7.9351265339247194E-3</v>
      </c>
      <c r="M3" s="205">
        <v>1.0234671464316749E-2</v>
      </c>
      <c r="N3" s="205">
        <v>1.4890750232667973E-2</v>
      </c>
      <c r="O3" s="205">
        <v>2.0610330476358501E-2</v>
      </c>
      <c r="P3" s="205">
        <v>3.1049790888113937E-2</v>
      </c>
      <c r="Q3" s="205">
        <v>4.291406019336097E-2</v>
      </c>
      <c r="R3" s="205">
        <v>6.3490476645832072E-2</v>
      </c>
      <c r="S3" s="205">
        <v>0.10580522499802979</v>
      </c>
      <c r="T3" s="205">
        <v>0.15623759394379116</v>
      </c>
      <c r="U3" s="205">
        <v>0.23216243018946708</v>
      </c>
      <c r="V3" s="205">
        <v>0.81821862348178143</v>
      </c>
    </row>
    <row r="4" spans="1:22" x14ac:dyDescent="0.75">
      <c r="A4" s="71">
        <v>2005</v>
      </c>
      <c r="B4" s="205">
        <v>3.4094954838517887E-3</v>
      </c>
      <c r="C4" s="205">
        <v>5.3969966617380691E-4</v>
      </c>
      <c r="D4" s="205">
        <v>6.0211518261018323E-4</v>
      </c>
      <c r="E4" s="205">
        <v>1.1604976915251585E-3</v>
      </c>
      <c r="F4" s="205">
        <v>1.6789678462676813E-3</v>
      </c>
      <c r="G4" s="205">
        <v>2.0234193551175185E-3</v>
      </c>
      <c r="H4" s="205">
        <v>2.6269825213416456E-3</v>
      </c>
      <c r="I4" s="205">
        <v>3.3405119882615334E-3</v>
      </c>
      <c r="J4" s="205">
        <v>4.5133362038233078E-3</v>
      </c>
      <c r="K4" s="205">
        <v>5.6914228008166671E-3</v>
      </c>
      <c r="L4" s="205">
        <v>7.5820296517944644E-3</v>
      </c>
      <c r="M4" s="205">
        <v>1.0208588957055214E-2</v>
      </c>
      <c r="N4" s="205">
        <v>1.386673338909594E-2</v>
      </c>
      <c r="O4" s="205">
        <v>2.0335000348641948E-2</v>
      </c>
      <c r="P4" s="205">
        <v>3.0532839773301797E-2</v>
      </c>
      <c r="Q4" s="205">
        <v>4.2408680526795327E-2</v>
      </c>
      <c r="R4" s="205">
        <v>6.1421429064605612E-2</v>
      </c>
      <c r="S4" s="205">
        <v>0.10302707191182993</v>
      </c>
      <c r="T4" s="205">
        <v>0.17229803792612081</v>
      </c>
      <c r="U4" s="205">
        <v>0.2848304441720656</v>
      </c>
      <c r="V4" s="205">
        <v>0.7877963466770308</v>
      </c>
    </row>
    <row r="5" spans="1:22" x14ac:dyDescent="0.75">
      <c r="A5" s="71">
        <v>2006</v>
      </c>
      <c r="B5" s="205">
        <v>3.2738060373917704E-3</v>
      </c>
      <c r="C5" s="205">
        <v>4.9933568170290143E-4</v>
      </c>
      <c r="D5" s="205">
        <v>5.5126924908907593E-4</v>
      </c>
      <c r="E5" s="205">
        <v>1.0655279822404048E-3</v>
      </c>
      <c r="F5" s="205">
        <v>1.5533301691066342E-3</v>
      </c>
      <c r="G5" s="205">
        <v>1.8813517732653101E-3</v>
      </c>
      <c r="H5" s="205">
        <v>2.387570167200443E-3</v>
      </c>
      <c r="I5" s="205">
        <v>3.0806015179111134E-3</v>
      </c>
      <c r="J5" s="205">
        <v>4.1197934355071695E-3</v>
      </c>
      <c r="K5" s="205">
        <v>5.3153906307852319E-3</v>
      </c>
      <c r="L5" s="205">
        <v>7.0653828750413972E-3</v>
      </c>
      <c r="M5" s="205">
        <v>9.7436234120080092E-3</v>
      </c>
      <c r="N5" s="205">
        <v>1.2589837476882356E-2</v>
      </c>
      <c r="O5" s="205">
        <v>1.9243374556931748E-2</v>
      </c>
      <c r="P5" s="205">
        <v>2.8605042981352202E-2</v>
      </c>
      <c r="Q5" s="205">
        <v>4.0031107771099993E-2</v>
      </c>
      <c r="R5" s="205">
        <v>5.6542487975101384E-2</v>
      </c>
      <c r="S5" s="205">
        <v>9.1691659307317666E-2</v>
      </c>
      <c r="T5" s="205">
        <v>0.15996575087484177</v>
      </c>
      <c r="U5" s="205">
        <v>0.26689884438815892</v>
      </c>
      <c r="V5" s="205">
        <v>0.74527252502780861</v>
      </c>
    </row>
    <row r="6" spans="1:22" x14ac:dyDescent="0.75">
      <c r="A6" s="71">
        <v>2007</v>
      </c>
      <c r="B6" s="205">
        <v>3.1329614843812088E-3</v>
      </c>
      <c r="C6" s="205">
        <v>4.6075023110202733E-4</v>
      </c>
      <c r="D6" s="205">
        <v>5.3716222237655564E-4</v>
      </c>
      <c r="E6" s="205">
        <v>1.0306263676528626E-3</v>
      </c>
      <c r="F6" s="205">
        <v>1.5255065879502649E-3</v>
      </c>
      <c r="G6" s="205">
        <v>1.8725452597892064E-3</v>
      </c>
      <c r="H6" s="205">
        <v>2.3174998392517156E-3</v>
      </c>
      <c r="I6" s="205">
        <v>3.0242238464575919E-3</v>
      </c>
      <c r="J6" s="205">
        <v>3.9929748759944305E-3</v>
      </c>
      <c r="K6" s="205">
        <v>5.2592876346338278E-3</v>
      </c>
      <c r="L6" s="205">
        <v>7.0159680569125138E-3</v>
      </c>
      <c r="M6" s="205">
        <v>9.7681140093138271E-3</v>
      </c>
      <c r="N6" s="205">
        <v>1.2573808475128295E-2</v>
      </c>
      <c r="O6" s="205">
        <v>1.917760121882485E-2</v>
      </c>
      <c r="P6" s="205">
        <v>2.8269423097168123E-2</v>
      </c>
      <c r="Q6" s="205">
        <v>4.0466893509864953E-2</v>
      </c>
      <c r="R6" s="205">
        <v>5.6336052654186897E-2</v>
      </c>
      <c r="S6" s="205">
        <v>8.8320118318885837E-2</v>
      </c>
      <c r="T6" s="205">
        <v>0.16155953292940547</v>
      </c>
      <c r="U6" s="205">
        <v>0.2583146015872288</v>
      </c>
      <c r="V6" s="205">
        <v>0.8041563930961606</v>
      </c>
    </row>
    <row r="7" spans="1:22" x14ac:dyDescent="0.75">
      <c r="A7" s="71">
        <v>2008</v>
      </c>
      <c r="B7" s="205">
        <v>3.0036557026451517E-3</v>
      </c>
      <c r="C7" s="205">
        <v>4.2503589090623852E-4</v>
      </c>
      <c r="D7" s="205">
        <v>5.2261607509488316E-4</v>
      </c>
      <c r="E7" s="205">
        <v>9.8707297285133733E-4</v>
      </c>
      <c r="F7" s="205">
        <v>1.4825819269941632E-3</v>
      </c>
      <c r="G7" s="205">
        <v>1.8490704353716924E-3</v>
      </c>
      <c r="H7" s="205">
        <v>2.2446685019646322E-3</v>
      </c>
      <c r="I7" s="205">
        <v>2.943627050041486E-3</v>
      </c>
      <c r="J7" s="205">
        <v>3.8515125402194973E-3</v>
      </c>
      <c r="K7" s="205">
        <v>5.184683372676897E-3</v>
      </c>
      <c r="L7" s="205">
        <v>6.9296903233290351E-3</v>
      </c>
      <c r="M7" s="205">
        <v>9.6299843663703519E-3</v>
      </c>
      <c r="N7" s="205">
        <v>1.2803553077984836E-2</v>
      </c>
      <c r="O7" s="205">
        <v>1.8817383227809993E-2</v>
      </c>
      <c r="P7" s="205">
        <v>2.7678247035900182E-2</v>
      </c>
      <c r="Q7" s="205">
        <v>4.0845103544938456E-2</v>
      </c>
      <c r="R7" s="205">
        <v>5.6461211772930509E-2</v>
      </c>
      <c r="S7" s="205">
        <v>8.5938868027316775E-2</v>
      </c>
      <c r="T7" s="205">
        <v>0.16131341048482112</v>
      </c>
      <c r="U7" s="205">
        <v>0.26464495815726241</v>
      </c>
      <c r="V7" s="205">
        <v>0.84065202927478377</v>
      </c>
    </row>
    <row r="8" spans="1:22" x14ac:dyDescent="0.75">
      <c r="A8" s="71">
        <v>2009</v>
      </c>
      <c r="B8" s="205">
        <v>2.864344440859372E-3</v>
      </c>
      <c r="C8" s="205">
        <v>3.8903054703179454E-4</v>
      </c>
      <c r="D8" s="205">
        <v>5.0163045820322892E-4</v>
      </c>
      <c r="E8" s="205">
        <v>9.3979809525284765E-4</v>
      </c>
      <c r="F8" s="205">
        <v>1.4358780455134331E-3</v>
      </c>
      <c r="G8" s="205">
        <v>1.8129294861066716E-3</v>
      </c>
      <c r="H8" s="205">
        <v>2.173928977168615E-3</v>
      </c>
      <c r="I8" s="205">
        <v>2.8423394890285695E-3</v>
      </c>
      <c r="J8" s="205">
        <v>3.7047590431893598E-3</v>
      </c>
      <c r="K8" s="205">
        <v>5.0813947216859102E-3</v>
      </c>
      <c r="L8" s="205">
        <v>6.8156676583359293E-3</v>
      </c>
      <c r="M8" s="205">
        <v>9.3646547216494503E-3</v>
      </c>
      <c r="N8" s="205">
        <v>1.3107713630469321E-2</v>
      </c>
      <c r="O8" s="205">
        <v>1.8172445610163714E-2</v>
      </c>
      <c r="P8" s="205">
        <v>2.7183342617597438E-2</v>
      </c>
      <c r="Q8" s="205">
        <v>4.0926125021982826E-2</v>
      </c>
      <c r="R8" s="205">
        <v>5.6607293166548986E-2</v>
      </c>
      <c r="S8" s="205">
        <v>8.4099048849224992E-2</v>
      </c>
      <c r="T8" s="205">
        <v>0.15925941662594803</v>
      </c>
      <c r="U8" s="205">
        <v>0.29215662504546008</v>
      </c>
      <c r="V8" s="205">
        <v>0.87133041848844472</v>
      </c>
    </row>
    <row r="9" spans="1:22" x14ac:dyDescent="0.75">
      <c r="A9" s="71">
        <v>2010</v>
      </c>
      <c r="B9" s="205">
        <v>2.767750623834532E-3</v>
      </c>
      <c r="C9" s="205">
        <v>3.8317622082689382E-4</v>
      </c>
      <c r="D9" s="205">
        <v>4.7894592165023431E-4</v>
      </c>
      <c r="E9" s="205">
        <v>9.0047901791584029E-4</v>
      </c>
      <c r="F9" s="205">
        <v>1.4038106261362098E-3</v>
      </c>
      <c r="G9" s="205">
        <v>1.7839937594734605E-3</v>
      </c>
      <c r="H9" s="205">
        <v>2.1326537183328693E-3</v>
      </c>
      <c r="I9" s="205">
        <v>2.7435501658446076E-3</v>
      </c>
      <c r="J9" s="205">
        <v>3.601411455365184E-3</v>
      </c>
      <c r="K9" s="205">
        <v>4.9558431983869498E-3</v>
      </c>
      <c r="L9" s="205">
        <v>6.7366631896970883E-3</v>
      </c>
      <c r="M9" s="205">
        <v>9.1567291311754687E-3</v>
      </c>
      <c r="N9" s="205">
        <v>1.3360431001587075E-2</v>
      </c>
      <c r="O9" s="205">
        <v>1.7467229834500289E-2</v>
      </c>
      <c r="P9" s="205">
        <v>2.6963962869493246E-2</v>
      </c>
      <c r="Q9" s="205">
        <v>4.0791596894504491E-2</v>
      </c>
      <c r="R9" s="205">
        <v>5.6937570135025012E-2</v>
      </c>
      <c r="S9" s="205">
        <v>8.3278382239806575E-2</v>
      </c>
      <c r="T9" s="205">
        <v>0.15642371193893637</v>
      </c>
      <c r="U9" s="205">
        <v>0.35489695261581822</v>
      </c>
      <c r="V9" s="205">
        <v>0.90075669383003487</v>
      </c>
    </row>
    <row r="10" spans="1:22" x14ac:dyDescent="0.75">
      <c r="A10" s="71">
        <v>2011</v>
      </c>
      <c r="B10" s="205">
        <v>2.6879357589295995E-3</v>
      </c>
      <c r="C10" s="205">
        <v>3.6336576010649818E-4</v>
      </c>
      <c r="D10" s="205">
        <v>4.4596292497675464E-4</v>
      </c>
      <c r="E10" s="205">
        <v>8.661994302369188E-4</v>
      </c>
      <c r="F10" s="205">
        <v>1.371352105506434E-3</v>
      </c>
      <c r="G10" s="205">
        <v>1.765803986227986E-3</v>
      </c>
      <c r="H10" s="205">
        <v>2.0982311776238148E-3</v>
      </c>
      <c r="I10" s="205">
        <v>2.6285105148386315E-3</v>
      </c>
      <c r="J10" s="205">
        <v>3.520725733276467E-3</v>
      </c>
      <c r="K10" s="205">
        <v>4.818647670318108E-3</v>
      </c>
      <c r="L10" s="205">
        <v>6.709081638227002E-3</v>
      </c>
      <c r="M10" s="205">
        <v>9.0202720524704075E-3</v>
      </c>
      <c r="N10" s="205">
        <v>1.3507170101084834E-2</v>
      </c>
      <c r="O10" s="205">
        <v>1.7056497207029744E-2</v>
      </c>
      <c r="P10" s="205">
        <v>2.6935589803118939E-2</v>
      </c>
      <c r="Q10" s="205">
        <v>4.0514612340906454E-2</v>
      </c>
      <c r="R10" s="205">
        <v>5.713176198104114E-2</v>
      </c>
      <c r="S10" s="205">
        <v>8.266244431724859E-2</v>
      </c>
      <c r="T10" s="205">
        <v>0.14110924556830515</v>
      </c>
      <c r="U10" s="205">
        <v>0.33421239077383297</v>
      </c>
      <c r="V10" s="205">
        <v>0.90296495956873313</v>
      </c>
    </row>
    <row r="11" spans="1:22" x14ac:dyDescent="0.75">
      <c r="A11" s="71">
        <v>2012</v>
      </c>
      <c r="B11" s="206">
        <v>2.6571586564038858E-3</v>
      </c>
      <c r="C11" s="206">
        <v>3.4617216178364768E-4</v>
      </c>
      <c r="D11" s="206">
        <v>4.4179272662067985E-4</v>
      </c>
      <c r="E11" s="206">
        <v>8.3272089696172409E-4</v>
      </c>
      <c r="F11" s="206">
        <v>1.3206309766893873E-3</v>
      </c>
      <c r="G11" s="206">
        <v>1.7663437130223446E-3</v>
      </c>
      <c r="H11" s="206">
        <v>2.1004732498781415E-3</v>
      </c>
      <c r="I11" s="206">
        <v>2.67181268863865E-3</v>
      </c>
      <c r="J11" s="206">
        <v>3.6940667690057234E-3</v>
      </c>
      <c r="K11" s="206">
        <v>5.0814470222935761E-3</v>
      </c>
      <c r="L11" s="206">
        <v>7.5390845051288508E-3</v>
      </c>
      <c r="M11" s="206">
        <v>1.0096358668903632E-2</v>
      </c>
      <c r="N11" s="206">
        <v>1.4890557714719154E-2</v>
      </c>
      <c r="O11" s="206">
        <v>2.0534120532148151E-2</v>
      </c>
      <c r="P11" s="206">
        <v>3.1274948189091857E-2</v>
      </c>
      <c r="Q11" s="206">
        <v>4.6611524071214758E-2</v>
      </c>
      <c r="R11" s="206">
        <v>6.6811908830240768E-2</v>
      </c>
      <c r="S11" s="206">
        <v>0.10212448620904552</v>
      </c>
      <c r="T11" s="206">
        <v>0.1539000720681587</v>
      </c>
      <c r="U11" s="206">
        <v>0.26132733940612801</v>
      </c>
      <c r="V11" s="206">
        <v>0.20265056198624393</v>
      </c>
    </row>
    <row r="12" spans="1:22" x14ac:dyDescent="0.75">
      <c r="A12" s="71">
        <v>2013</v>
      </c>
      <c r="B12" s="206">
        <v>2.5122815152773554E-3</v>
      </c>
      <c r="C12" s="206">
        <v>3.2625951391105669E-4</v>
      </c>
      <c r="D12" s="206">
        <v>4.1052747473021949E-4</v>
      </c>
      <c r="E12" s="206">
        <v>8.1253605550336361E-4</v>
      </c>
      <c r="F12" s="206">
        <v>1.2526719473602841E-3</v>
      </c>
      <c r="G12" s="206">
        <v>1.7320161660620609E-3</v>
      </c>
      <c r="H12" s="206">
        <v>2.0586799870323056E-3</v>
      </c>
      <c r="I12" s="206">
        <v>2.5731098573686748E-3</v>
      </c>
      <c r="J12" s="206">
        <v>3.6117109501638861E-3</v>
      </c>
      <c r="K12" s="206">
        <v>4.9098620747645176E-3</v>
      </c>
      <c r="L12" s="206">
        <v>7.3573713004646138E-3</v>
      </c>
      <c r="M12" s="206">
        <v>1.0522385421885687E-2</v>
      </c>
      <c r="N12" s="206">
        <v>1.4540239666966288E-2</v>
      </c>
      <c r="O12" s="206">
        <v>1.9918839509344293E-2</v>
      </c>
      <c r="P12" s="206">
        <v>3.1211205623626042E-2</v>
      </c>
      <c r="Q12" s="206">
        <v>4.455397699816372E-2</v>
      </c>
      <c r="R12" s="206">
        <v>6.3870009389145027E-2</v>
      </c>
      <c r="S12" s="206">
        <v>9.2989459677136954E-2</v>
      </c>
      <c r="T12" s="206">
        <v>0.13448899112717713</v>
      </c>
      <c r="U12" s="206">
        <v>0.22998019600873407</v>
      </c>
      <c r="V12" s="206">
        <v>0.18708538156827184</v>
      </c>
    </row>
    <row r="13" spans="1:22" x14ac:dyDescent="0.75">
      <c r="A13" s="71">
        <v>2014</v>
      </c>
      <c r="B13" s="206">
        <v>2.364128841809747E-3</v>
      </c>
      <c r="C13" s="206">
        <v>3.0737203005900475E-4</v>
      </c>
      <c r="D13" s="206">
        <v>3.7727305149528619E-4</v>
      </c>
      <c r="E13" s="206">
        <v>7.8957055884763382E-4</v>
      </c>
      <c r="F13" s="206">
        <v>1.1859830342625497E-3</v>
      </c>
      <c r="G13" s="206">
        <v>1.6782914286930144E-3</v>
      </c>
      <c r="H13" s="206">
        <v>2.0266559818548999E-3</v>
      </c>
      <c r="I13" s="206">
        <v>2.4746439502818574E-3</v>
      </c>
      <c r="J13" s="206">
        <v>3.4540620682658144E-3</v>
      </c>
      <c r="K13" s="206">
        <v>4.7968130770339136E-3</v>
      </c>
      <c r="L13" s="206">
        <v>7.1289576449768853E-3</v>
      </c>
      <c r="M13" s="206">
        <v>1.0363499363840494E-2</v>
      </c>
      <c r="N13" s="206">
        <v>1.4397881660191916E-2</v>
      </c>
      <c r="O13" s="206">
        <v>1.9812122248698244E-2</v>
      </c>
      <c r="P13" s="206">
        <v>3.0613706673169729E-2</v>
      </c>
      <c r="Q13" s="206">
        <v>4.4103527020136125E-2</v>
      </c>
      <c r="R13" s="206">
        <v>6.4237927815722157E-2</v>
      </c>
      <c r="S13" s="206">
        <v>9.375560934482853E-2</v>
      </c>
      <c r="T13" s="206">
        <v>0.13739162918112907</v>
      </c>
      <c r="U13" s="206">
        <v>0.22336753051004035</v>
      </c>
      <c r="V13" s="206">
        <v>0.18111885123295868</v>
      </c>
    </row>
    <row r="14" spans="1:22" x14ac:dyDescent="0.75">
      <c r="A14" s="71">
        <v>2015</v>
      </c>
      <c r="B14" s="206">
        <v>2.2268444080858277E-3</v>
      </c>
      <c r="C14" s="206">
        <v>3.0148552240327617E-4</v>
      </c>
      <c r="D14" s="206">
        <v>3.5144544166983995E-4</v>
      </c>
      <c r="E14" s="206">
        <v>7.6468709454686654E-4</v>
      </c>
      <c r="F14" s="206">
        <v>1.1258491964314093E-3</v>
      </c>
      <c r="G14" s="206">
        <v>1.6202662996701207E-3</v>
      </c>
      <c r="H14" s="206">
        <v>1.9925683462290651E-3</v>
      </c>
      <c r="I14" s="206">
        <v>2.3893266392572979E-3</v>
      </c>
      <c r="J14" s="206">
        <v>3.314715267536321E-3</v>
      </c>
      <c r="K14" s="206">
        <v>4.6735615128756045E-3</v>
      </c>
      <c r="L14" s="206">
        <v>6.9267147322251005E-3</v>
      </c>
      <c r="M14" s="206">
        <v>1.0063195493886522E-2</v>
      </c>
      <c r="N14" s="206">
        <v>1.4484836927420771E-2</v>
      </c>
      <c r="O14" s="206">
        <v>1.976759821462374E-2</v>
      </c>
      <c r="P14" s="206">
        <v>2.964737406286011E-2</v>
      </c>
      <c r="Q14" s="206">
        <v>4.4726052297074916E-2</v>
      </c>
      <c r="R14" s="206">
        <v>6.4376686447440851E-2</v>
      </c>
      <c r="S14" s="206">
        <v>9.5039391106956875E-2</v>
      </c>
      <c r="T14" s="206">
        <v>0.14069016450417052</v>
      </c>
      <c r="U14" s="206">
        <v>0.21366108930661709</v>
      </c>
      <c r="V14" s="206">
        <v>0.17426529598349066</v>
      </c>
    </row>
    <row r="15" spans="1:22" x14ac:dyDescent="0.75">
      <c r="A15" s="71">
        <v>2016</v>
      </c>
      <c r="B15" s="206">
        <v>2.1360328974311506E-3</v>
      </c>
      <c r="C15" s="206">
        <v>2.8030577782536771E-4</v>
      </c>
      <c r="D15" s="206">
        <v>3.2611413542849742E-4</v>
      </c>
      <c r="E15" s="206">
        <v>7.3537031989070545E-4</v>
      </c>
      <c r="F15" s="206">
        <v>1.0763237273953819E-3</v>
      </c>
      <c r="G15" s="206">
        <v>1.5547931569039248E-3</v>
      </c>
      <c r="H15" s="206">
        <v>1.9637408392608907E-3</v>
      </c>
      <c r="I15" s="206">
        <v>2.337571095240314E-3</v>
      </c>
      <c r="J15" s="206">
        <v>3.1794539009866664E-3</v>
      </c>
      <c r="K15" s="206">
        <v>4.5257132692491523E-3</v>
      </c>
      <c r="L15" s="206">
        <v>6.7047658028702257E-3</v>
      </c>
      <c r="M15" s="206">
        <v>9.8466582518884401E-3</v>
      </c>
      <c r="N15" s="206">
        <v>1.4522783976608894E-2</v>
      </c>
      <c r="O15" s="206">
        <v>1.9779627431573698E-2</v>
      </c>
      <c r="P15" s="206">
        <v>2.893861342285595E-2</v>
      </c>
      <c r="Q15" s="206">
        <v>4.4394447482327209E-2</v>
      </c>
      <c r="R15" s="206">
        <v>6.4189046441398334E-2</v>
      </c>
      <c r="S15" s="206">
        <v>9.5411830278366652E-2</v>
      </c>
      <c r="T15" s="206">
        <v>0.14612862100232479</v>
      </c>
      <c r="U15" s="206">
        <v>0.20900121937700919</v>
      </c>
      <c r="V15" s="206">
        <v>0.40478790424191519</v>
      </c>
    </row>
    <row r="16" spans="1:22" x14ac:dyDescent="0.75">
      <c r="A16" s="71">
        <v>2017</v>
      </c>
      <c r="B16" s="206">
        <v>2.0796025648431634E-3</v>
      </c>
      <c r="C16" s="206">
        <v>2.6506925127201073E-4</v>
      </c>
      <c r="D16" s="206">
        <v>3.0264190347727528E-4</v>
      </c>
      <c r="E16" s="206">
        <v>6.9161185991611137E-4</v>
      </c>
      <c r="F16" s="206">
        <v>1.0340400661386013E-3</v>
      </c>
      <c r="G16" s="206">
        <v>1.4650640391382006E-3</v>
      </c>
      <c r="H16" s="206">
        <v>1.9318178181659145E-3</v>
      </c>
      <c r="I16" s="206">
        <v>2.2869709877318847E-3</v>
      </c>
      <c r="J16" s="206">
        <v>3.0244999111346377E-3</v>
      </c>
      <c r="K16" s="206">
        <v>4.3639402562208138E-3</v>
      </c>
      <c r="L16" s="206">
        <v>6.4783187575528818E-3</v>
      </c>
      <c r="M16" s="206">
        <v>9.5660608531021232E-3</v>
      </c>
      <c r="N16" s="206">
        <v>1.4429927666298643E-2</v>
      </c>
      <c r="O16" s="206">
        <v>1.959851535946365E-2</v>
      </c>
      <c r="P16" s="206">
        <v>2.8450927267536747E-2</v>
      </c>
      <c r="Q16" s="206">
        <v>4.4118638382614386E-2</v>
      </c>
      <c r="R16" s="206">
        <v>6.3915134350158637E-2</v>
      </c>
      <c r="S16" s="206">
        <v>9.4999175235058006E-2</v>
      </c>
      <c r="T16" s="206">
        <v>0.14698644704951278</v>
      </c>
      <c r="U16" s="206">
        <v>0.20523433253898574</v>
      </c>
      <c r="V16" s="206">
        <v>0.33415841584158418</v>
      </c>
    </row>
    <row r="17" spans="1:22" x14ac:dyDescent="0.75">
      <c r="A17" s="71">
        <v>2018</v>
      </c>
      <c r="B17" s="206">
        <v>1.9920943845991371E-3</v>
      </c>
      <c r="C17" s="206">
        <v>2.5204883777191943E-4</v>
      </c>
      <c r="D17" s="206">
        <v>2.8468454820060552E-4</v>
      </c>
      <c r="E17" s="206">
        <v>6.4314429170556184E-4</v>
      </c>
      <c r="F17" s="206">
        <v>1.0082842759257227E-3</v>
      </c>
      <c r="G17" s="206">
        <v>1.3909043465389723E-3</v>
      </c>
      <c r="H17" s="206">
        <v>1.8960754507265564E-3</v>
      </c>
      <c r="I17" s="206">
        <v>2.2447027201244951E-3</v>
      </c>
      <c r="J17" s="206">
        <v>2.9178220976341911E-3</v>
      </c>
      <c r="K17" s="206">
        <v>4.2680409599827954E-3</v>
      </c>
      <c r="L17" s="206">
        <v>6.2600403818749133E-3</v>
      </c>
      <c r="M17" s="206">
        <v>9.3240651910772559E-3</v>
      </c>
      <c r="N17" s="206">
        <v>1.4373682712318382E-2</v>
      </c>
      <c r="O17" s="206">
        <v>1.9572111374696E-2</v>
      </c>
      <c r="P17" s="206">
        <v>2.8388267583595292E-2</v>
      </c>
      <c r="Q17" s="206">
        <v>4.3978118785346312E-2</v>
      </c>
      <c r="R17" s="206">
        <v>6.3074740529200285E-2</v>
      </c>
      <c r="S17" s="206">
        <v>9.5002527467304948E-2</v>
      </c>
      <c r="T17" s="206">
        <v>0.1481437692125798</v>
      </c>
      <c r="U17" s="206">
        <v>0.20427000717485311</v>
      </c>
      <c r="V17" s="206">
        <v>0.2978128597270186</v>
      </c>
    </row>
    <row r="18" spans="1:22" x14ac:dyDescent="0.75">
      <c r="A18" s="71">
        <v>2019</v>
      </c>
      <c r="B18" s="206">
        <v>1.9270254091750768E-3</v>
      </c>
      <c r="C18" s="206">
        <v>2.3792372942557175E-4</v>
      </c>
      <c r="D18" s="206">
        <v>2.7039352755294871E-4</v>
      </c>
      <c r="E18" s="206">
        <v>5.9053597164036083E-4</v>
      </c>
      <c r="F18" s="206">
        <v>9.7427046162047184E-4</v>
      </c>
      <c r="G18" s="206">
        <v>1.3166848193613763E-3</v>
      </c>
      <c r="H18" s="206">
        <v>1.8367954813727977E-3</v>
      </c>
      <c r="I18" s="206">
        <v>2.2092675695248257E-3</v>
      </c>
      <c r="J18" s="206">
        <v>2.8068949203579282E-3</v>
      </c>
      <c r="K18" s="206">
        <v>4.0851238696361829E-3</v>
      </c>
      <c r="L18" s="206">
        <v>6.1186149319656579E-3</v>
      </c>
      <c r="M18" s="206">
        <v>9.0393818926283332E-3</v>
      </c>
      <c r="N18" s="206">
        <v>1.4162454897112991E-2</v>
      </c>
      <c r="O18" s="206">
        <v>1.938522352805519E-2</v>
      </c>
      <c r="P18" s="206">
        <v>2.81952811297283E-2</v>
      </c>
      <c r="Q18" s="206">
        <v>4.3212659465481133E-2</v>
      </c>
      <c r="R18" s="206">
        <v>6.2589561364484847E-2</v>
      </c>
      <c r="S18" s="206">
        <v>9.6227557826967111E-2</v>
      </c>
      <c r="T18" s="206">
        <v>0.15046902154567726</v>
      </c>
      <c r="U18" s="206">
        <v>0.2144322276633096</v>
      </c>
      <c r="V18" s="206">
        <v>0.30175549580895145</v>
      </c>
    </row>
    <row r="19" spans="1:22" x14ac:dyDescent="0.75">
      <c r="A19" s="71">
        <v>2020</v>
      </c>
      <c r="B19" s="206">
        <v>1.8749985756001445E-3</v>
      </c>
      <c r="C19" s="206">
        <v>2.2703270392745211E-4</v>
      </c>
      <c r="D19" s="206">
        <v>2.582955361718707E-4</v>
      </c>
      <c r="E19" s="206">
        <v>5.4770775277314669E-4</v>
      </c>
      <c r="F19" s="206">
        <v>9.3438164299107062E-4</v>
      </c>
      <c r="G19" s="206">
        <v>1.2451436881566759E-3</v>
      </c>
      <c r="H19" s="206">
        <v>1.7680956616511266E-3</v>
      </c>
      <c r="I19" s="206">
        <v>2.1667712101553259E-3</v>
      </c>
      <c r="J19" s="206">
        <v>2.7042102914083782E-3</v>
      </c>
      <c r="K19" s="206">
        <v>3.9147573566375576E-3</v>
      </c>
      <c r="L19" s="206">
        <v>5.9520324381036535E-3</v>
      </c>
      <c r="M19" s="206">
        <v>8.7669150048672612E-3</v>
      </c>
      <c r="N19" s="206">
        <v>1.3732837297500041E-2</v>
      </c>
      <c r="O19" s="206">
        <v>1.9473319936621897E-2</v>
      </c>
      <c r="P19" s="206">
        <v>2.8034496524219733E-2</v>
      </c>
      <c r="Q19" s="206">
        <v>4.1895031906353637E-2</v>
      </c>
      <c r="R19" s="206">
        <v>6.3926451506032406E-2</v>
      </c>
      <c r="S19" s="206">
        <v>9.6561393239852161E-2</v>
      </c>
      <c r="T19" s="206">
        <v>0.15300820441730939</v>
      </c>
      <c r="U19" s="206">
        <v>0.22677077717684294</v>
      </c>
      <c r="V19" s="206">
        <v>0.26555086979441223</v>
      </c>
    </row>
    <row r="20" spans="1:22" x14ac:dyDescent="0.75">
      <c r="A20" s="71">
        <v>2021</v>
      </c>
      <c r="B20" s="206">
        <v>1.8481697833788158E-3</v>
      </c>
      <c r="C20" s="206">
        <v>2.1693947195774779E-4</v>
      </c>
      <c r="D20" s="206">
        <v>2.4360166994206951E-4</v>
      </c>
      <c r="E20" s="206">
        <v>5.0662580186462398E-4</v>
      </c>
      <c r="F20" s="206">
        <v>8.9486622167930677E-4</v>
      </c>
      <c r="G20" s="206">
        <v>1.1877950719850524E-3</v>
      </c>
      <c r="H20" s="206">
        <v>1.6945083094772196E-3</v>
      </c>
      <c r="I20" s="206">
        <v>2.1355423427437624E-3</v>
      </c>
      <c r="J20" s="206">
        <v>2.6630455060493411E-3</v>
      </c>
      <c r="K20" s="206">
        <v>3.788541645641531E-3</v>
      </c>
      <c r="L20" s="206">
        <v>5.8207240460534356E-3</v>
      </c>
      <c r="M20" s="206">
        <v>8.6585803628543827E-3</v>
      </c>
      <c r="N20" s="206">
        <v>1.3964597288495662E-2</v>
      </c>
      <c r="O20" s="206">
        <v>2.0850196951069332E-2</v>
      </c>
      <c r="P20" s="206">
        <v>3.0582944317987665E-2</v>
      </c>
      <c r="Q20" s="206">
        <v>4.5814396716024046E-2</v>
      </c>
      <c r="R20" s="206">
        <v>7.1828633192492872E-2</v>
      </c>
      <c r="S20" s="206">
        <v>0.11146195860720756</v>
      </c>
      <c r="T20" s="206">
        <v>0.17122975024919188</v>
      </c>
      <c r="U20" s="206">
        <v>0.25681510811295238</v>
      </c>
      <c r="V20" s="206">
        <v>0.25802502199946437</v>
      </c>
    </row>
    <row r="25" spans="1:22" x14ac:dyDescent="0.75">
      <c r="B25" s="200"/>
      <c r="C25" s="200"/>
      <c r="D25" s="200"/>
      <c r="E25" s="200"/>
      <c r="F25" s="200"/>
      <c r="G25" s="200"/>
      <c r="H25" s="200"/>
      <c r="I25" s="200"/>
      <c r="J25" s="200"/>
      <c r="K25" s="200"/>
      <c r="L25" s="200"/>
      <c r="M25" s="200"/>
      <c r="N25" s="200"/>
      <c r="O25" s="200"/>
      <c r="P25" s="200"/>
      <c r="Q25" s="200"/>
      <c r="R25" s="200"/>
      <c r="S25" s="200"/>
      <c r="T25" s="200"/>
      <c r="U25" s="200"/>
      <c r="V25" s="200"/>
    </row>
    <row r="26" spans="1:22" x14ac:dyDescent="0.75">
      <c r="B26" s="200"/>
      <c r="C26" s="200"/>
      <c r="D26" s="200"/>
      <c r="E26" s="200"/>
      <c r="F26" s="200"/>
      <c r="G26" s="200"/>
      <c r="H26" s="200"/>
      <c r="I26" s="200"/>
      <c r="J26" s="200"/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</row>
    <row r="27" spans="1:22" x14ac:dyDescent="0.75">
      <c r="B27" s="200"/>
      <c r="C27" s="200"/>
      <c r="D27" s="200"/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00"/>
      <c r="U27" s="200"/>
      <c r="V27" s="200"/>
    </row>
    <row r="28" spans="1:22" x14ac:dyDescent="0.75">
      <c r="B28" s="200"/>
      <c r="C28" s="200"/>
      <c r="D28" s="200"/>
      <c r="E28" s="200"/>
      <c r="F28" s="200"/>
      <c r="G28" s="200"/>
      <c r="H28" s="200"/>
      <c r="I28" s="200"/>
      <c r="J28" s="200"/>
      <c r="K28" s="200"/>
      <c r="L28" s="200"/>
      <c r="M28" s="200"/>
      <c r="N28" s="200"/>
      <c r="O28" s="200"/>
      <c r="P28" s="200"/>
      <c r="Q28" s="200"/>
      <c r="R28" s="200"/>
      <c r="S28" s="200"/>
      <c r="T28" s="200"/>
      <c r="U28" s="200"/>
      <c r="V28" s="200"/>
    </row>
    <row r="29" spans="1:22" x14ac:dyDescent="0.75">
      <c r="B29" s="200"/>
      <c r="C29" s="200"/>
      <c r="D29" s="200"/>
      <c r="E29" s="200"/>
      <c r="F29" s="200"/>
      <c r="G29" s="200"/>
      <c r="H29" s="200"/>
      <c r="I29" s="200"/>
      <c r="J29" s="200"/>
      <c r="K29" s="200"/>
      <c r="L29" s="200"/>
      <c r="M29" s="200"/>
      <c r="N29" s="200"/>
      <c r="O29" s="200"/>
      <c r="P29" s="200"/>
      <c r="Q29" s="200"/>
      <c r="R29" s="200"/>
      <c r="S29" s="200"/>
      <c r="T29" s="200"/>
      <c r="U29" s="200"/>
      <c r="V29" s="200"/>
    </row>
    <row r="30" spans="1:22" x14ac:dyDescent="0.75">
      <c r="B30" s="200"/>
      <c r="C30" s="200"/>
      <c r="D30" s="200"/>
      <c r="E30" s="200"/>
      <c r="F30" s="200"/>
      <c r="G30" s="200"/>
      <c r="H30" s="200"/>
      <c r="I30" s="200"/>
      <c r="J30" s="200"/>
      <c r="K30" s="200"/>
      <c r="L30" s="200"/>
      <c r="M30" s="200"/>
      <c r="N30" s="200"/>
      <c r="O30" s="200"/>
      <c r="P30" s="200"/>
      <c r="Q30" s="200"/>
      <c r="R30" s="200"/>
      <c r="S30" s="200"/>
      <c r="T30" s="200"/>
      <c r="U30" s="200"/>
      <c r="V30" s="200"/>
    </row>
    <row r="31" spans="1:22" x14ac:dyDescent="0.75">
      <c r="B31" s="200"/>
      <c r="C31" s="200"/>
      <c r="D31" s="200"/>
      <c r="E31" s="200"/>
      <c r="F31" s="200"/>
      <c r="G31" s="200"/>
      <c r="H31" s="200"/>
      <c r="I31" s="200"/>
      <c r="J31" s="200"/>
      <c r="K31" s="200"/>
      <c r="L31" s="200"/>
      <c r="M31" s="200"/>
      <c r="N31" s="200"/>
      <c r="O31" s="200"/>
      <c r="P31" s="200"/>
      <c r="Q31" s="200"/>
      <c r="R31" s="200"/>
      <c r="S31" s="200"/>
      <c r="T31" s="200"/>
      <c r="U31" s="200"/>
      <c r="V31" s="200"/>
    </row>
    <row r="32" spans="1:22" x14ac:dyDescent="0.75">
      <c r="B32" s="200"/>
      <c r="C32" s="200"/>
      <c r="D32" s="200"/>
      <c r="E32" s="200"/>
      <c r="F32" s="200"/>
      <c r="G32" s="200"/>
      <c r="H32" s="200"/>
      <c r="I32" s="200"/>
      <c r="J32" s="200"/>
      <c r="K32" s="200"/>
      <c r="L32" s="200"/>
      <c r="M32" s="200"/>
      <c r="N32" s="200"/>
      <c r="O32" s="200"/>
      <c r="P32" s="200"/>
      <c r="Q32" s="200"/>
      <c r="R32" s="200"/>
      <c r="S32" s="200"/>
      <c r="T32" s="200"/>
      <c r="U32" s="200"/>
      <c r="V32" s="200"/>
    </row>
    <row r="33" spans="2:22" x14ac:dyDescent="0.75">
      <c r="B33" s="201"/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01"/>
      <c r="O33" s="201"/>
      <c r="P33" s="201"/>
      <c r="Q33" s="201"/>
      <c r="R33" s="201"/>
      <c r="S33" s="201"/>
      <c r="T33" s="201"/>
      <c r="U33" s="201"/>
      <c r="V33" s="201"/>
    </row>
    <row r="34" spans="2:22" x14ac:dyDescent="0.75"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</row>
    <row r="35" spans="2:22" x14ac:dyDescent="0.75"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</row>
    <row r="36" spans="2:22" x14ac:dyDescent="0.75">
      <c r="B36" s="201"/>
      <c r="C36" s="201"/>
      <c r="D36" s="201"/>
      <c r="E36" s="201"/>
      <c r="F36" s="201"/>
      <c r="G36" s="201"/>
      <c r="H36" s="201"/>
      <c r="I36" s="201"/>
      <c r="J36" s="201"/>
      <c r="K36" s="201"/>
      <c r="L36" s="201"/>
      <c r="M36" s="201"/>
      <c r="N36" s="201"/>
      <c r="O36" s="201"/>
      <c r="P36" s="201"/>
      <c r="Q36" s="201"/>
      <c r="R36" s="201"/>
      <c r="S36" s="201"/>
      <c r="T36" s="201"/>
      <c r="U36" s="201"/>
      <c r="V36" s="201"/>
    </row>
    <row r="37" spans="2:22" x14ac:dyDescent="0.75">
      <c r="B37" s="201"/>
      <c r="C37" s="201"/>
      <c r="D37" s="201"/>
      <c r="E37" s="201"/>
      <c r="F37" s="201"/>
      <c r="G37" s="201"/>
      <c r="H37" s="201"/>
      <c r="I37" s="201"/>
      <c r="J37" s="201"/>
      <c r="K37" s="201"/>
      <c r="L37" s="201"/>
      <c r="M37" s="201"/>
      <c r="N37" s="201"/>
      <c r="O37" s="201"/>
      <c r="P37" s="201"/>
      <c r="Q37" s="201"/>
      <c r="R37" s="201"/>
      <c r="S37" s="201"/>
      <c r="T37" s="201"/>
      <c r="U37" s="201"/>
      <c r="V37" s="201"/>
    </row>
    <row r="38" spans="2:22" x14ac:dyDescent="0.75"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201"/>
      <c r="N38" s="201"/>
      <c r="O38" s="201"/>
      <c r="P38" s="201"/>
      <c r="Q38" s="201"/>
      <c r="R38" s="201"/>
      <c r="S38" s="201"/>
      <c r="T38" s="201"/>
      <c r="U38" s="201"/>
      <c r="V38" s="201"/>
    </row>
    <row r="39" spans="2:22" x14ac:dyDescent="0.75">
      <c r="B39" s="201"/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201"/>
      <c r="P39" s="201"/>
      <c r="Q39" s="201"/>
      <c r="R39" s="201"/>
      <c r="S39" s="201"/>
      <c r="T39" s="201"/>
      <c r="U39" s="201"/>
      <c r="V39" s="201"/>
    </row>
    <row r="40" spans="2:22" x14ac:dyDescent="0.75">
      <c r="B40" s="201"/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1"/>
      <c r="T40" s="201"/>
      <c r="U40" s="201"/>
      <c r="V40" s="201"/>
    </row>
    <row r="41" spans="2:22" x14ac:dyDescent="0.75">
      <c r="B41" s="201"/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</row>
    <row r="42" spans="2:22" x14ac:dyDescent="0.75"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2"/>
    </row>
  </sheetData>
  <conditionalFormatting sqref="B25:V42">
    <cfRule type="colorScale" priority="2">
      <colorScale>
        <cfvo type="min"/>
        <cfvo type="max"/>
        <color rgb="FF7030A0"/>
        <color rgb="FFFFEF9C"/>
      </colorScale>
    </cfRule>
  </conditionalFormatting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C4394-F824-49DD-87BF-9BDDDE9159F6}">
  <dimension ref="A1:DH92"/>
  <sheetViews>
    <sheetView zoomScale="60" zoomScaleNormal="60" workbookViewId="0">
      <selection activeCell="A92" sqref="A92"/>
    </sheetView>
  </sheetViews>
  <sheetFormatPr defaultRowHeight="14.75" x14ac:dyDescent="0.75"/>
  <sheetData>
    <row r="1" spans="1:112" x14ac:dyDescent="0.75">
      <c r="A1" s="91"/>
      <c r="B1" s="91"/>
      <c r="C1" s="91"/>
      <c r="D1" s="92"/>
      <c r="E1" s="91"/>
      <c r="F1" s="91"/>
      <c r="G1" s="91"/>
      <c r="H1" s="91"/>
      <c r="I1" s="91"/>
      <c r="J1" s="91"/>
      <c r="K1" s="91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3"/>
      <c r="BL1" s="93"/>
      <c r="BM1" s="93"/>
      <c r="BN1" s="93"/>
      <c r="BO1" s="93"/>
      <c r="BP1" s="93"/>
      <c r="BQ1" s="93"/>
      <c r="BR1" s="93"/>
      <c r="BS1" s="93"/>
      <c r="BT1" s="93"/>
      <c r="BU1" s="93"/>
      <c r="BV1" s="93"/>
      <c r="BW1" s="93"/>
      <c r="BX1" s="93"/>
      <c r="BY1" s="93"/>
      <c r="BZ1" s="93"/>
      <c r="CA1" s="93"/>
      <c r="CB1" s="93"/>
      <c r="CC1" s="93"/>
      <c r="CD1" s="93"/>
      <c r="CE1" s="93"/>
      <c r="CF1" s="93"/>
      <c r="CG1" s="93"/>
      <c r="CH1" s="93"/>
      <c r="CI1" s="93"/>
      <c r="CJ1" s="93"/>
      <c r="CK1" s="93"/>
      <c r="CL1" s="93"/>
      <c r="CM1" s="93"/>
      <c r="CN1" s="93"/>
      <c r="CO1" s="93"/>
      <c r="CP1" s="93"/>
      <c r="CQ1" s="93"/>
      <c r="CR1" s="93"/>
      <c r="CS1" s="93"/>
      <c r="CT1" s="93"/>
      <c r="CU1" s="93"/>
      <c r="CV1" s="93"/>
      <c r="CW1" s="93"/>
      <c r="CX1" s="93"/>
      <c r="CY1" s="93"/>
      <c r="CZ1" s="93"/>
      <c r="DA1" s="93"/>
      <c r="DB1" s="93"/>
      <c r="DC1" s="93"/>
      <c r="DD1" s="93"/>
      <c r="DE1" s="93"/>
      <c r="DF1" s="93"/>
      <c r="DG1" s="93"/>
      <c r="DH1" s="93"/>
    </row>
    <row r="2" spans="1:112" x14ac:dyDescent="0.75">
      <c r="A2" s="91"/>
      <c r="B2" s="91"/>
      <c r="C2" s="91"/>
      <c r="D2" s="92"/>
      <c r="E2" s="91"/>
      <c r="F2" s="91"/>
      <c r="G2" s="91"/>
      <c r="H2" s="91"/>
      <c r="I2" s="91"/>
      <c r="J2" s="91"/>
      <c r="K2" s="91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3"/>
      <c r="BN2" s="93"/>
      <c r="BO2" s="93"/>
      <c r="BP2" s="93"/>
      <c r="BQ2" s="93"/>
      <c r="BR2" s="93"/>
      <c r="BS2" s="93"/>
      <c r="BT2" s="93"/>
      <c r="BU2" s="93"/>
      <c r="BV2" s="93"/>
      <c r="BW2" s="93"/>
      <c r="BX2" s="93"/>
      <c r="BY2" s="93"/>
      <c r="BZ2" s="93"/>
      <c r="CA2" s="93"/>
      <c r="CB2" s="93"/>
      <c r="CC2" s="93"/>
      <c r="CD2" s="93"/>
      <c r="CE2" s="93"/>
      <c r="CF2" s="93"/>
      <c r="CG2" s="93"/>
      <c r="CH2" s="93"/>
      <c r="CI2" s="93"/>
      <c r="CJ2" s="93"/>
      <c r="CK2" s="93"/>
      <c r="CL2" s="93"/>
      <c r="CM2" s="93"/>
      <c r="CN2" s="93"/>
      <c r="CO2" s="93"/>
      <c r="CP2" s="93"/>
      <c r="CQ2" s="93"/>
      <c r="CR2" s="93"/>
      <c r="CS2" s="93"/>
      <c r="CT2" s="93"/>
      <c r="CU2" s="93"/>
      <c r="CV2" s="93"/>
      <c r="CW2" s="93"/>
      <c r="CX2" s="93"/>
      <c r="CY2" s="93"/>
      <c r="CZ2" s="93"/>
      <c r="DA2" s="93"/>
      <c r="DB2" s="93"/>
      <c r="DC2" s="93"/>
      <c r="DD2" s="93"/>
      <c r="DE2" s="93"/>
      <c r="DF2" s="93"/>
      <c r="DG2" s="93"/>
      <c r="DH2" s="93"/>
    </row>
    <row r="3" spans="1:112" x14ac:dyDescent="0.75">
      <c r="A3" s="91"/>
      <c r="B3" s="91"/>
      <c r="C3" s="91"/>
      <c r="D3" s="92"/>
      <c r="E3" s="91"/>
      <c r="F3" s="91"/>
      <c r="G3" s="91"/>
      <c r="H3" s="91"/>
      <c r="I3" s="91"/>
      <c r="J3" s="91"/>
      <c r="K3" s="91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93"/>
      <c r="BO3" s="93"/>
      <c r="BP3" s="93"/>
      <c r="BQ3" s="93"/>
      <c r="BR3" s="93"/>
      <c r="BS3" s="93"/>
      <c r="BT3" s="93"/>
      <c r="BU3" s="93"/>
      <c r="BV3" s="93"/>
      <c r="BW3" s="93"/>
      <c r="BX3" s="93"/>
      <c r="BY3" s="93"/>
      <c r="BZ3" s="93"/>
      <c r="CA3" s="93"/>
      <c r="CB3" s="93"/>
      <c r="CC3" s="93"/>
      <c r="CD3" s="93"/>
      <c r="CE3" s="93"/>
      <c r="CF3" s="93"/>
      <c r="CG3" s="93"/>
      <c r="CH3" s="93"/>
      <c r="CI3" s="93"/>
      <c r="CJ3" s="93"/>
      <c r="CK3" s="93"/>
      <c r="CL3" s="93"/>
      <c r="CM3" s="93"/>
      <c r="CN3" s="93"/>
      <c r="CO3" s="93"/>
      <c r="CP3" s="93"/>
      <c r="CQ3" s="93"/>
      <c r="CR3" s="93"/>
      <c r="CS3" s="93"/>
      <c r="CT3" s="93"/>
      <c r="CU3" s="93"/>
      <c r="CV3" s="93"/>
      <c r="CW3" s="93"/>
      <c r="CX3" s="93"/>
      <c r="CY3" s="93"/>
      <c r="CZ3" s="93"/>
      <c r="DA3" s="93"/>
      <c r="DB3" s="93"/>
      <c r="DC3" s="93"/>
      <c r="DD3" s="93"/>
      <c r="DE3" s="93"/>
      <c r="DF3" s="93"/>
      <c r="DG3" s="93"/>
      <c r="DH3" s="93"/>
    </row>
    <row r="4" spans="1:112" x14ac:dyDescent="0.75">
      <c r="A4" s="91"/>
      <c r="B4" s="91"/>
      <c r="C4" s="91"/>
      <c r="D4" s="92"/>
      <c r="E4" s="91"/>
      <c r="F4" s="91"/>
      <c r="G4" s="91"/>
      <c r="H4" s="91"/>
      <c r="I4" s="91"/>
      <c r="J4" s="91"/>
      <c r="K4" s="91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93"/>
      <c r="BL4" s="93"/>
      <c r="BM4" s="93"/>
      <c r="BN4" s="93"/>
      <c r="BO4" s="93"/>
      <c r="BP4" s="93"/>
      <c r="BQ4" s="93"/>
      <c r="BR4" s="93"/>
      <c r="BS4" s="93"/>
      <c r="BT4" s="93"/>
      <c r="BU4" s="93"/>
      <c r="BV4" s="93"/>
      <c r="BW4" s="93"/>
      <c r="BX4" s="93"/>
      <c r="BY4" s="93"/>
      <c r="BZ4" s="93"/>
      <c r="CA4" s="93"/>
      <c r="CB4" s="93"/>
      <c r="CC4" s="93"/>
      <c r="CD4" s="93"/>
      <c r="CE4" s="93"/>
      <c r="CF4" s="93"/>
      <c r="CG4" s="93"/>
      <c r="CH4" s="93"/>
      <c r="CI4" s="93"/>
      <c r="CJ4" s="93"/>
      <c r="CK4" s="93"/>
      <c r="CL4" s="93"/>
      <c r="CM4" s="93"/>
      <c r="CN4" s="93"/>
      <c r="CO4" s="93"/>
      <c r="CP4" s="93"/>
      <c r="CQ4" s="93"/>
      <c r="CR4" s="93"/>
      <c r="CS4" s="93"/>
      <c r="CT4" s="93"/>
      <c r="CU4" s="93"/>
      <c r="CV4" s="93"/>
      <c r="CW4" s="93"/>
      <c r="CX4" s="93"/>
      <c r="CY4" s="93"/>
      <c r="CZ4" s="93"/>
      <c r="DA4" s="93"/>
      <c r="DB4" s="93"/>
      <c r="DC4" s="93"/>
      <c r="DD4" s="93"/>
      <c r="DE4" s="93"/>
      <c r="DF4" s="93"/>
      <c r="DG4" s="93"/>
      <c r="DH4" s="93"/>
    </row>
    <row r="5" spans="1:112" ht="15.75" x14ac:dyDescent="0.75">
      <c r="A5" s="91"/>
      <c r="B5" s="91"/>
      <c r="C5" s="91"/>
      <c r="D5" s="92"/>
      <c r="E5" s="94" t="s">
        <v>198</v>
      </c>
      <c r="F5" s="94"/>
      <c r="G5" s="94"/>
      <c r="H5" s="94"/>
      <c r="I5" s="94"/>
      <c r="J5" s="94"/>
      <c r="K5" s="94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93"/>
      <c r="BT5" s="93"/>
      <c r="BU5" s="93"/>
      <c r="BV5" s="93"/>
      <c r="BW5" s="93"/>
      <c r="BX5" s="93"/>
      <c r="BY5" s="93"/>
      <c r="BZ5" s="93"/>
      <c r="CA5" s="93"/>
      <c r="CB5" s="93"/>
      <c r="CC5" s="93"/>
      <c r="CD5" s="93"/>
      <c r="CE5" s="93"/>
      <c r="CF5" s="93"/>
      <c r="CG5" s="93"/>
      <c r="CH5" s="93"/>
      <c r="CI5" s="93"/>
      <c r="CJ5" s="93"/>
      <c r="CK5" s="93"/>
      <c r="CL5" s="93"/>
      <c r="CM5" s="93"/>
      <c r="CN5" s="93"/>
      <c r="CO5" s="93"/>
      <c r="CP5" s="93"/>
      <c r="CQ5" s="93"/>
      <c r="CR5" s="93"/>
      <c r="CS5" s="93"/>
      <c r="CT5" s="93"/>
      <c r="CU5" s="93"/>
      <c r="CV5" s="93"/>
      <c r="CW5" s="93"/>
      <c r="CX5" s="93"/>
      <c r="CY5" s="93"/>
      <c r="CZ5" s="93"/>
      <c r="DA5" s="93"/>
      <c r="DB5" s="93"/>
      <c r="DC5" s="93"/>
      <c r="DD5" s="93"/>
      <c r="DE5" s="93"/>
      <c r="DF5" s="93"/>
      <c r="DG5" s="93"/>
      <c r="DH5" s="93"/>
    </row>
    <row r="6" spans="1:112" x14ac:dyDescent="0.75">
      <c r="A6" s="91"/>
      <c r="B6" s="91"/>
      <c r="C6" s="91"/>
      <c r="D6" s="92"/>
      <c r="E6" s="95" t="s">
        <v>199</v>
      </c>
      <c r="F6" s="95"/>
      <c r="G6" s="95"/>
      <c r="H6" s="95"/>
      <c r="I6" s="95"/>
      <c r="J6" s="95"/>
      <c r="K6" s="95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A6" s="93"/>
      <c r="BB6" s="93"/>
      <c r="BC6" s="93"/>
      <c r="BD6" s="93"/>
      <c r="BE6" s="93"/>
      <c r="BF6" s="93"/>
      <c r="BG6" s="93"/>
      <c r="BH6" s="93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93"/>
      <c r="BT6" s="93"/>
      <c r="BU6" s="93"/>
      <c r="BV6" s="93"/>
      <c r="BW6" s="93"/>
      <c r="BX6" s="93"/>
      <c r="BY6" s="93"/>
      <c r="BZ6" s="93"/>
      <c r="CA6" s="93"/>
      <c r="CB6" s="93"/>
      <c r="CC6" s="93"/>
      <c r="CD6" s="93"/>
      <c r="CE6" s="93"/>
      <c r="CF6" s="93"/>
      <c r="CG6" s="93"/>
      <c r="CH6" s="93"/>
      <c r="CI6" s="93"/>
      <c r="CJ6" s="93"/>
      <c r="CK6" s="93"/>
      <c r="CL6" s="93"/>
      <c r="CM6" s="93"/>
      <c r="CN6" s="93"/>
      <c r="CO6" s="93"/>
      <c r="CP6" s="93"/>
      <c r="CQ6" s="93"/>
      <c r="CR6" s="93"/>
      <c r="CS6" s="93"/>
      <c r="CT6" s="93"/>
      <c r="CU6" s="93"/>
      <c r="CV6" s="93"/>
      <c r="CW6" s="93"/>
      <c r="CX6" s="93"/>
      <c r="CY6" s="93"/>
      <c r="CZ6" s="93"/>
      <c r="DA6" s="93"/>
      <c r="DB6" s="93"/>
      <c r="DC6" s="93"/>
      <c r="DD6" s="93"/>
      <c r="DE6" s="93"/>
      <c r="DF6" s="93"/>
      <c r="DG6" s="93"/>
      <c r="DH6" s="93"/>
    </row>
    <row r="7" spans="1:112" x14ac:dyDescent="0.75">
      <c r="A7" s="91"/>
      <c r="B7" s="91"/>
      <c r="C7" s="91"/>
      <c r="D7" s="92"/>
      <c r="E7" s="95" t="s">
        <v>200</v>
      </c>
      <c r="F7" s="95"/>
      <c r="G7" s="95"/>
      <c r="H7" s="95"/>
      <c r="I7" s="95"/>
      <c r="J7" s="95"/>
      <c r="K7" s="95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3"/>
      <c r="CO7" s="93"/>
      <c r="CP7" s="93"/>
      <c r="CQ7" s="93"/>
      <c r="CR7" s="93"/>
      <c r="CS7" s="93"/>
      <c r="CT7" s="93"/>
      <c r="CU7" s="93"/>
      <c r="CV7" s="93"/>
      <c r="CW7" s="93"/>
      <c r="CX7" s="93"/>
      <c r="CY7" s="93"/>
      <c r="CZ7" s="93"/>
      <c r="DA7" s="93"/>
      <c r="DB7" s="93"/>
      <c r="DC7" s="93"/>
      <c r="DD7" s="93"/>
      <c r="DE7" s="93"/>
      <c r="DF7" s="93"/>
      <c r="DG7" s="93"/>
      <c r="DH7" s="93"/>
    </row>
    <row r="8" spans="1:112" x14ac:dyDescent="0.75">
      <c r="A8" s="91"/>
      <c r="B8" s="91"/>
      <c r="C8" s="91"/>
      <c r="D8" s="92"/>
      <c r="E8" s="91"/>
      <c r="F8" s="91"/>
      <c r="G8" s="91"/>
      <c r="H8" s="91"/>
      <c r="I8" s="91"/>
      <c r="J8" s="91"/>
      <c r="K8" s="91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3"/>
      <c r="CG8" s="93"/>
      <c r="CH8" s="93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3"/>
      <c r="CW8" s="93"/>
      <c r="CX8" s="93"/>
      <c r="CY8" s="93"/>
      <c r="CZ8" s="93"/>
      <c r="DA8" s="93"/>
      <c r="DB8" s="93"/>
      <c r="DC8" s="93"/>
      <c r="DD8" s="93"/>
      <c r="DE8" s="93"/>
      <c r="DF8" s="93"/>
      <c r="DG8" s="93"/>
      <c r="DH8" s="93"/>
    </row>
    <row r="9" spans="1:112" x14ac:dyDescent="0.75">
      <c r="A9" s="91"/>
      <c r="B9" s="91"/>
      <c r="C9" s="91"/>
      <c r="D9" s="92"/>
      <c r="E9" s="96" t="s">
        <v>201</v>
      </c>
      <c r="F9" s="96"/>
      <c r="G9" s="96"/>
      <c r="H9" s="96"/>
      <c r="I9" s="96"/>
      <c r="J9" s="96"/>
      <c r="K9" s="96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93"/>
      <c r="BW9" s="93"/>
      <c r="BX9" s="93"/>
      <c r="BY9" s="93"/>
      <c r="BZ9" s="93"/>
      <c r="CA9" s="93"/>
      <c r="CB9" s="93"/>
      <c r="CC9" s="93"/>
      <c r="CD9" s="93"/>
      <c r="CE9" s="93"/>
      <c r="CF9" s="93"/>
      <c r="CG9" s="93"/>
      <c r="CH9" s="93"/>
      <c r="CI9" s="93"/>
      <c r="CJ9" s="93"/>
      <c r="CK9" s="93"/>
      <c r="CL9" s="93"/>
      <c r="CM9" s="93"/>
      <c r="CN9" s="93"/>
      <c r="CO9" s="93"/>
      <c r="CP9" s="93"/>
      <c r="CQ9" s="93"/>
      <c r="CR9" s="93"/>
      <c r="CS9" s="93"/>
      <c r="CT9" s="93"/>
      <c r="CU9" s="93"/>
      <c r="CV9" s="93"/>
      <c r="CW9" s="93"/>
      <c r="CX9" s="93"/>
      <c r="CY9" s="93"/>
      <c r="CZ9" s="93"/>
      <c r="DA9" s="93"/>
      <c r="DB9" s="93"/>
      <c r="DC9" s="93"/>
      <c r="DD9" s="93"/>
      <c r="DE9" s="93"/>
      <c r="DF9" s="93"/>
      <c r="DG9" s="93"/>
      <c r="DH9" s="93"/>
    </row>
    <row r="10" spans="1:112" x14ac:dyDescent="0.75">
      <c r="A10" s="91"/>
      <c r="B10" s="91"/>
      <c r="C10" s="91"/>
      <c r="D10" s="92"/>
      <c r="E10" s="95" t="s">
        <v>249</v>
      </c>
      <c r="F10" s="95"/>
      <c r="G10" s="95"/>
      <c r="H10" s="95"/>
      <c r="I10" s="95"/>
      <c r="J10" s="95"/>
      <c r="K10" s="95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93"/>
      <c r="BT10" s="93"/>
      <c r="BU10" s="93"/>
      <c r="BV10" s="93"/>
      <c r="BW10" s="93"/>
      <c r="BX10" s="93"/>
      <c r="BY10" s="93"/>
      <c r="BZ10" s="93"/>
      <c r="CA10" s="93"/>
      <c r="CB10" s="93"/>
      <c r="CC10" s="93"/>
      <c r="CD10" s="93"/>
      <c r="CE10" s="93"/>
      <c r="CF10" s="93"/>
      <c r="CG10" s="93"/>
      <c r="CH10" s="93"/>
      <c r="CI10" s="93"/>
      <c r="CJ10" s="93"/>
      <c r="CK10" s="93"/>
      <c r="CL10" s="93"/>
      <c r="CM10" s="93"/>
      <c r="CN10" s="93"/>
      <c r="CO10" s="93"/>
      <c r="CP10" s="93"/>
      <c r="CQ10" s="93"/>
      <c r="CR10" s="93"/>
      <c r="CS10" s="93"/>
      <c r="CT10" s="93"/>
      <c r="CU10" s="93"/>
      <c r="CV10" s="93"/>
      <c r="CW10" s="93"/>
      <c r="CX10" s="93"/>
      <c r="CY10" s="93"/>
      <c r="CZ10" s="93"/>
      <c r="DA10" s="93"/>
      <c r="DB10" s="93"/>
      <c r="DC10" s="93"/>
      <c r="DD10" s="93"/>
      <c r="DE10" s="93"/>
      <c r="DF10" s="93"/>
      <c r="DG10" s="93"/>
      <c r="DH10" s="93"/>
    </row>
    <row r="11" spans="1:112" x14ac:dyDescent="0.75">
      <c r="A11" s="92"/>
      <c r="B11" s="91"/>
      <c r="C11" s="91"/>
      <c r="D11" s="92"/>
      <c r="E11" s="92" t="s">
        <v>203</v>
      </c>
      <c r="F11" s="92"/>
      <c r="G11" s="92"/>
      <c r="H11" s="92"/>
      <c r="I11" s="92"/>
      <c r="J11" s="92"/>
      <c r="K11" s="92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93"/>
      <c r="BW11" s="93"/>
      <c r="BX11" s="93"/>
      <c r="BY11" s="93"/>
      <c r="BZ11" s="93"/>
      <c r="CA11" s="93"/>
      <c r="CB11" s="93"/>
      <c r="CC11" s="93"/>
      <c r="CD11" s="93"/>
      <c r="CE11" s="93"/>
      <c r="CF11" s="93"/>
      <c r="CG11" s="93"/>
      <c r="CH11" s="93"/>
      <c r="CI11" s="93"/>
      <c r="CJ11" s="93"/>
      <c r="CK11" s="93"/>
      <c r="CL11" s="93"/>
      <c r="CM11" s="93"/>
      <c r="CN11" s="93"/>
      <c r="CO11" s="93"/>
      <c r="CP11" s="93"/>
      <c r="CQ11" s="93"/>
      <c r="CR11" s="93"/>
      <c r="CS11" s="93"/>
      <c r="CT11" s="93"/>
      <c r="CU11" s="93"/>
      <c r="CV11" s="93"/>
      <c r="CW11" s="93"/>
      <c r="CX11" s="93"/>
      <c r="CY11" s="93"/>
      <c r="CZ11" s="93"/>
      <c r="DA11" s="93"/>
      <c r="DB11" s="93"/>
      <c r="DC11" s="93"/>
      <c r="DD11" s="93"/>
      <c r="DE11" s="93"/>
      <c r="DF11" s="93"/>
      <c r="DG11" s="93"/>
      <c r="DH11" s="93"/>
    </row>
    <row r="12" spans="1:112" x14ac:dyDescent="0.75">
      <c r="A12" s="91"/>
      <c r="B12" s="91"/>
      <c r="C12" s="91"/>
      <c r="D12" s="92"/>
      <c r="E12" s="97" t="s">
        <v>250</v>
      </c>
      <c r="F12" s="97"/>
      <c r="G12" s="97"/>
      <c r="H12" s="97"/>
      <c r="I12" s="97"/>
      <c r="J12" s="97"/>
      <c r="K12" s="97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93"/>
      <c r="BW12" s="93"/>
      <c r="BX12" s="93"/>
      <c r="BY12" s="93"/>
      <c r="BZ12" s="93"/>
      <c r="CA12" s="93"/>
      <c r="CB12" s="93"/>
      <c r="CC12" s="93"/>
      <c r="CD12" s="93"/>
      <c r="CE12" s="93"/>
      <c r="CF12" s="93"/>
      <c r="CG12" s="93"/>
      <c r="CH12" s="93"/>
      <c r="CI12" s="93"/>
      <c r="CJ12" s="93"/>
      <c r="CK12" s="93"/>
      <c r="CL12" s="93"/>
      <c r="CM12" s="93"/>
      <c r="CN12" s="93"/>
      <c r="CO12" s="93"/>
      <c r="CP12" s="93"/>
      <c r="CQ12" s="93"/>
      <c r="CR12" s="93"/>
      <c r="CS12" s="93"/>
      <c r="CT12" s="93"/>
      <c r="CU12" s="93"/>
      <c r="CV12" s="93"/>
      <c r="CW12" s="93"/>
      <c r="CX12" s="93"/>
      <c r="CY12" s="93"/>
      <c r="CZ12" s="93"/>
      <c r="DA12" s="93"/>
      <c r="DB12" s="93"/>
      <c r="DC12" s="93"/>
      <c r="DD12" s="93"/>
      <c r="DE12" s="93"/>
      <c r="DF12" s="93"/>
      <c r="DG12" s="93"/>
      <c r="DH12" s="93"/>
    </row>
    <row r="13" spans="1:112" x14ac:dyDescent="0.75">
      <c r="A13" s="91"/>
      <c r="B13" s="91"/>
      <c r="C13" s="91"/>
      <c r="D13" s="92"/>
      <c r="E13" s="98" t="s">
        <v>205</v>
      </c>
      <c r="F13" s="98"/>
      <c r="G13" s="98"/>
      <c r="H13" s="98"/>
      <c r="I13" s="98"/>
      <c r="J13" s="98"/>
      <c r="K13" s="98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  <c r="BW13" s="93"/>
      <c r="BX13" s="93"/>
      <c r="BY13" s="93"/>
      <c r="BZ13" s="93"/>
      <c r="CA13" s="93"/>
      <c r="CB13" s="93"/>
      <c r="CC13" s="93"/>
      <c r="CD13" s="93"/>
      <c r="CE13" s="93"/>
      <c r="CF13" s="93"/>
      <c r="CG13" s="93"/>
      <c r="CH13" s="93"/>
      <c r="CI13" s="93"/>
      <c r="CJ13" s="93"/>
      <c r="CK13" s="93"/>
      <c r="CL13" s="93"/>
      <c r="CM13" s="93"/>
      <c r="CN13" s="93"/>
      <c r="CO13" s="93"/>
      <c r="CP13" s="93"/>
      <c r="CQ13" s="93"/>
      <c r="CR13" s="93"/>
      <c r="CS13" s="93"/>
      <c r="CT13" s="93"/>
      <c r="CU13" s="93"/>
      <c r="CV13" s="93"/>
      <c r="CW13" s="93"/>
      <c r="CX13" s="93"/>
      <c r="CY13" s="93"/>
      <c r="CZ13" s="93"/>
      <c r="DA13" s="93"/>
      <c r="DB13" s="93"/>
      <c r="DC13" s="93"/>
      <c r="DD13" s="93"/>
      <c r="DE13" s="93"/>
      <c r="DF13" s="93"/>
      <c r="DG13" s="93"/>
      <c r="DH13" s="93"/>
    </row>
    <row r="14" spans="1:112" x14ac:dyDescent="0.75">
      <c r="A14" s="91"/>
      <c r="B14" s="91"/>
      <c r="C14" s="91"/>
      <c r="D14" s="92"/>
      <c r="E14" s="99" t="s">
        <v>206</v>
      </c>
      <c r="F14" s="99"/>
      <c r="G14" s="99"/>
      <c r="H14" s="99"/>
      <c r="I14" s="99"/>
      <c r="J14" s="99"/>
      <c r="K14" s="99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93"/>
      <c r="BW14" s="93"/>
      <c r="BX14" s="93"/>
      <c r="BY14" s="93"/>
      <c r="BZ14" s="93"/>
      <c r="CA14" s="93"/>
      <c r="CB14" s="93"/>
      <c r="CC14" s="93"/>
      <c r="CD14" s="93"/>
      <c r="CE14" s="93"/>
      <c r="CF14" s="93"/>
      <c r="CG14" s="93"/>
      <c r="CH14" s="93"/>
      <c r="CI14" s="93"/>
      <c r="CJ14" s="93"/>
      <c r="CK14" s="93"/>
      <c r="CL14" s="93"/>
      <c r="CM14" s="93"/>
      <c r="CN14" s="93"/>
      <c r="CO14" s="93"/>
      <c r="CP14" s="93"/>
      <c r="CQ14" s="93"/>
      <c r="CR14" s="93"/>
      <c r="CS14" s="93"/>
      <c r="CT14" s="93"/>
      <c r="CU14" s="93"/>
      <c r="CV14" s="93"/>
      <c r="CW14" s="93"/>
      <c r="CX14" s="93"/>
      <c r="CY14" s="93"/>
      <c r="CZ14" s="93"/>
      <c r="DA14" s="93"/>
      <c r="DB14" s="93"/>
      <c r="DC14" s="93"/>
      <c r="DD14" s="93"/>
      <c r="DE14" s="93"/>
      <c r="DF14" s="93"/>
      <c r="DG14" s="93"/>
      <c r="DH14" s="93"/>
    </row>
    <row r="15" spans="1:112" x14ac:dyDescent="0.75">
      <c r="A15" s="91"/>
      <c r="B15" s="91"/>
      <c r="C15" s="91"/>
      <c r="D15" s="92"/>
      <c r="E15" s="91"/>
      <c r="F15" s="91"/>
      <c r="G15" s="91"/>
      <c r="H15" s="91"/>
      <c r="I15" s="91"/>
      <c r="J15" s="91"/>
      <c r="K15" s="91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  <c r="BW15" s="93"/>
      <c r="BX15" s="93"/>
      <c r="BY15" s="93"/>
      <c r="BZ15" s="93"/>
      <c r="CA15" s="93"/>
      <c r="CB15" s="93"/>
      <c r="CC15" s="93"/>
      <c r="CD15" s="93"/>
      <c r="CE15" s="93"/>
      <c r="CF15" s="93"/>
      <c r="CG15" s="93"/>
      <c r="CH15" s="93"/>
      <c r="CI15" s="93"/>
      <c r="CJ15" s="93"/>
      <c r="CK15" s="93"/>
      <c r="CL15" s="93"/>
      <c r="CM15" s="93"/>
      <c r="CN15" s="93"/>
      <c r="CO15" s="93"/>
      <c r="CP15" s="93"/>
      <c r="CQ15" s="93"/>
      <c r="CR15" s="93"/>
      <c r="CS15" s="93"/>
      <c r="CT15" s="93"/>
      <c r="CU15" s="93"/>
      <c r="CV15" s="93"/>
      <c r="CW15" s="93"/>
      <c r="CX15" s="93"/>
      <c r="CY15" s="93"/>
      <c r="CZ15" s="93"/>
      <c r="DA15" s="93"/>
      <c r="DB15" s="93"/>
      <c r="DC15" s="93"/>
      <c r="DD15" s="93"/>
      <c r="DE15" s="93"/>
      <c r="DF15" s="93"/>
      <c r="DG15" s="93"/>
      <c r="DH15" s="93"/>
    </row>
    <row r="16" spans="1:112" x14ac:dyDescent="0.75">
      <c r="A16" s="69"/>
      <c r="B16" s="69"/>
      <c r="C16" s="69"/>
      <c r="D16" s="69"/>
      <c r="E16" s="100"/>
      <c r="F16" s="101"/>
      <c r="G16" s="101"/>
      <c r="H16" s="101"/>
      <c r="I16" s="102"/>
      <c r="J16" s="100"/>
      <c r="K16" s="69"/>
      <c r="L16" s="103" t="s">
        <v>251</v>
      </c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04"/>
      <c r="BW16" s="104"/>
      <c r="BX16" s="104"/>
      <c r="BY16" s="104"/>
      <c r="BZ16" s="104"/>
      <c r="CA16" s="104"/>
      <c r="CB16" s="104"/>
      <c r="CC16" s="104"/>
      <c r="CD16" s="104"/>
      <c r="CE16" s="104"/>
      <c r="CF16" s="104"/>
      <c r="CG16" s="104"/>
      <c r="CH16" s="104"/>
      <c r="CI16" s="104"/>
      <c r="CJ16" s="104"/>
      <c r="CK16" s="104"/>
      <c r="CL16" s="104"/>
      <c r="CM16" s="104"/>
      <c r="CN16" s="104"/>
      <c r="CO16" s="104"/>
      <c r="CP16" s="104"/>
      <c r="CQ16" s="104"/>
      <c r="CR16" s="104"/>
      <c r="CS16" s="104"/>
      <c r="CT16" s="104"/>
      <c r="CU16" s="104"/>
      <c r="CV16" s="104"/>
      <c r="CW16" s="104"/>
      <c r="CX16" s="104"/>
      <c r="CY16" s="104"/>
      <c r="CZ16" s="104"/>
      <c r="DA16" s="104"/>
      <c r="DB16" s="104"/>
      <c r="DC16" s="104"/>
      <c r="DD16" s="104"/>
      <c r="DE16" s="104"/>
      <c r="DF16" s="104"/>
      <c r="DG16" s="104"/>
      <c r="DH16" s="105"/>
    </row>
    <row r="17" spans="1:112" ht="36" x14ac:dyDescent="0.75">
      <c r="A17" s="106" t="s">
        <v>208</v>
      </c>
      <c r="B17" s="106" t="s">
        <v>209</v>
      </c>
      <c r="C17" s="107" t="s">
        <v>149</v>
      </c>
      <c r="D17" s="107" t="s">
        <v>134</v>
      </c>
      <c r="E17" s="70" t="s">
        <v>210</v>
      </c>
      <c r="F17" s="108" t="s">
        <v>211</v>
      </c>
      <c r="G17" s="108" t="s">
        <v>212</v>
      </c>
      <c r="H17" s="108" t="s">
        <v>213</v>
      </c>
      <c r="I17" s="109" t="s">
        <v>214</v>
      </c>
      <c r="J17" s="70" t="s">
        <v>215</v>
      </c>
      <c r="K17" s="70" t="s">
        <v>34</v>
      </c>
      <c r="L17" s="131">
        <v>0</v>
      </c>
      <c r="M17" s="131">
        <v>1</v>
      </c>
      <c r="N17" s="131">
        <v>2</v>
      </c>
      <c r="O17" s="131">
        <v>3</v>
      </c>
      <c r="P17" s="131">
        <v>4</v>
      </c>
      <c r="Q17" s="131">
        <v>5</v>
      </c>
      <c r="R17" s="131">
        <v>6</v>
      </c>
      <c r="S17" s="131">
        <v>7</v>
      </c>
      <c r="T17" s="131">
        <v>8</v>
      </c>
      <c r="U17" s="131">
        <v>9</v>
      </c>
      <c r="V17" s="131">
        <v>10</v>
      </c>
      <c r="W17" s="131">
        <v>11</v>
      </c>
      <c r="X17" s="131">
        <v>12</v>
      </c>
      <c r="Y17" s="131">
        <v>13</v>
      </c>
      <c r="Z17" s="131">
        <v>14</v>
      </c>
      <c r="AA17" s="131">
        <v>15</v>
      </c>
      <c r="AB17" s="131">
        <v>16</v>
      </c>
      <c r="AC17" s="131">
        <v>17</v>
      </c>
      <c r="AD17" s="131">
        <v>18</v>
      </c>
      <c r="AE17" s="131">
        <v>19</v>
      </c>
      <c r="AF17" s="131">
        <v>20</v>
      </c>
      <c r="AG17" s="131">
        <v>21</v>
      </c>
      <c r="AH17" s="131">
        <v>22</v>
      </c>
      <c r="AI17" s="131">
        <v>23</v>
      </c>
      <c r="AJ17" s="131">
        <v>24</v>
      </c>
      <c r="AK17" s="131">
        <v>25</v>
      </c>
      <c r="AL17" s="131">
        <v>26</v>
      </c>
      <c r="AM17" s="131">
        <v>27</v>
      </c>
      <c r="AN17" s="131">
        <v>28</v>
      </c>
      <c r="AO17" s="131">
        <v>29</v>
      </c>
      <c r="AP17" s="131">
        <v>30</v>
      </c>
      <c r="AQ17" s="131">
        <v>31</v>
      </c>
      <c r="AR17" s="131">
        <v>32</v>
      </c>
      <c r="AS17" s="131">
        <v>33</v>
      </c>
      <c r="AT17" s="131">
        <v>34</v>
      </c>
      <c r="AU17" s="131">
        <v>35</v>
      </c>
      <c r="AV17" s="131">
        <v>36</v>
      </c>
      <c r="AW17" s="131">
        <v>37</v>
      </c>
      <c r="AX17" s="131">
        <v>38</v>
      </c>
      <c r="AY17" s="131">
        <v>39</v>
      </c>
      <c r="AZ17" s="131">
        <v>40</v>
      </c>
      <c r="BA17" s="131">
        <v>41</v>
      </c>
      <c r="BB17" s="131">
        <v>42</v>
      </c>
      <c r="BC17" s="131">
        <v>43</v>
      </c>
      <c r="BD17" s="131">
        <v>44</v>
      </c>
      <c r="BE17" s="131">
        <v>45</v>
      </c>
      <c r="BF17" s="131">
        <v>46</v>
      </c>
      <c r="BG17" s="131">
        <v>47</v>
      </c>
      <c r="BH17" s="131">
        <v>48</v>
      </c>
      <c r="BI17" s="131">
        <v>49</v>
      </c>
      <c r="BJ17" s="131">
        <v>50</v>
      </c>
      <c r="BK17" s="131">
        <v>51</v>
      </c>
      <c r="BL17" s="131">
        <v>52</v>
      </c>
      <c r="BM17" s="131">
        <v>53</v>
      </c>
      <c r="BN17" s="131">
        <v>54</v>
      </c>
      <c r="BO17" s="131">
        <v>55</v>
      </c>
      <c r="BP17" s="131">
        <v>56</v>
      </c>
      <c r="BQ17" s="131">
        <v>57</v>
      </c>
      <c r="BR17" s="131">
        <v>58</v>
      </c>
      <c r="BS17" s="131">
        <v>59</v>
      </c>
      <c r="BT17" s="131">
        <v>60</v>
      </c>
      <c r="BU17" s="131">
        <v>61</v>
      </c>
      <c r="BV17" s="131">
        <v>62</v>
      </c>
      <c r="BW17" s="131">
        <v>63</v>
      </c>
      <c r="BX17" s="131">
        <v>64</v>
      </c>
      <c r="BY17" s="131">
        <v>65</v>
      </c>
      <c r="BZ17" s="131">
        <v>66</v>
      </c>
      <c r="CA17" s="131">
        <v>67</v>
      </c>
      <c r="CB17" s="131">
        <v>68</v>
      </c>
      <c r="CC17" s="131">
        <v>69</v>
      </c>
      <c r="CD17" s="131">
        <v>70</v>
      </c>
      <c r="CE17" s="131">
        <v>71</v>
      </c>
      <c r="CF17" s="131">
        <v>72</v>
      </c>
      <c r="CG17" s="131">
        <v>73</v>
      </c>
      <c r="CH17" s="131">
        <v>74</v>
      </c>
      <c r="CI17" s="131">
        <v>75</v>
      </c>
      <c r="CJ17" s="131">
        <v>76</v>
      </c>
      <c r="CK17" s="131">
        <v>77</v>
      </c>
      <c r="CL17" s="131">
        <v>78</v>
      </c>
      <c r="CM17" s="131">
        <v>79</v>
      </c>
      <c r="CN17" s="131">
        <v>80</v>
      </c>
      <c r="CO17" s="131">
        <v>81</v>
      </c>
      <c r="CP17" s="131">
        <v>82</v>
      </c>
      <c r="CQ17" s="131">
        <v>83</v>
      </c>
      <c r="CR17" s="131">
        <v>84</v>
      </c>
      <c r="CS17" s="131">
        <v>85</v>
      </c>
      <c r="CT17" s="131">
        <v>86</v>
      </c>
      <c r="CU17" s="131">
        <v>87</v>
      </c>
      <c r="CV17" s="131">
        <v>88</v>
      </c>
      <c r="CW17" s="131">
        <v>89</v>
      </c>
      <c r="CX17" s="131">
        <v>90</v>
      </c>
      <c r="CY17" s="131">
        <v>91</v>
      </c>
      <c r="CZ17" s="131">
        <v>92</v>
      </c>
      <c r="DA17" s="131">
        <v>93</v>
      </c>
      <c r="DB17" s="131">
        <v>94</v>
      </c>
      <c r="DC17" s="131">
        <v>95</v>
      </c>
      <c r="DD17" s="131">
        <v>96</v>
      </c>
      <c r="DE17" s="131">
        <v>97</v>
      </c>
      <c r="DF17" s="131">
        <v>98</v>
      </c>
      <c r="DG17" s="131">
        <v>99</v>
      </c>
      <c r="DH17" s="131" t="s">
        <v>216</v>
      </c>
    </row>
    <row r="18" spans="1:112" x14ac:dyDescent="0.75">
      <c r="A18" s="111">
        <v>8717</v>
      </c>
      <c r="B18" s="111" t="s">
        <v>217</v>
      </c>
      <c r="C18" s="129" t="s">
        <v>163</v>
      </c>
      <c r="D18" s="71" t="s">
        <v>218</v>
      </c>
      <c r="E18" s="71">
        <v>764</v>
      </c>
      <c r="F18" s="71" t="s">
        <v>219</v>
      </c>
      <c r="G18" s="71" t="s">
        <v>220</v>
      </c>
      <c r="H18" s="71">
        <v>764</v>
      </c>
      <c r="I18" s="112" t="s">
        <v>221</v>
      </c>
      <c r="J18" s="71">
        <v>920</v>
      </c>
      <c r="K18" s="71">
        <v>1950</v>
      </c>
      <c r="L18" s="132">
        <v>123.167</v>
      </c>
      <c r="M18" s="132">
        <v>20.196999999999999</v>
      </c>
      <c r="N18" s="132">
        <v>14.185</v>
      </c>
      <c r="O18" s="132">
        <v>10.43</v>
      </c>
      <c r="P18" s="132">
        <v>7.8819999999999997</v>
      </c>
      <c r="Q18" s="132">
        <v>5.9850000000000003</v>
      </c>
      <c r="R18" s="132">
        <v>4.5339999999999998</v>
      </c>
      <c r="S18" s="132">
        <v>3.4580000000000002</v>
      </c>
      <c r="T18" s="132">
        <v>2.6989999999999998</v>
      </c>
      <c r="U18" s="132">
        <v>2.2370000000000001</v>
      </c>
      <c r="V18" s="132">
        <v>2.0680000000000001</v>
      </c>
      <c r="W18" s="132">
        <v>2.008</v>
      </c>
      <c r="X18" s="132">
        <v>2.0230000000000001</v>
      </c>
      <c r="Y18" s="132">
        <v>2.0830000000000002</v>
      </c>
      <c r="Z18" s="132">
        <v>2.1970000000000001</v>
      </c>
      <c r="AA18" s="132">
        <v>2.3919999999999999</v>
      </c>
      <c r="AB18" s="132">
        <v>2.6440000000000001</v>
      </c>
      <c r="AC18" s="132">
        <v>2.895</v>
      </c>
      <c r="AD18" s="132">
        <v>3.1190000000000002</v>
      </c>
      <c r="AE18" s="132">
        <v>3.2639999999999998</v>
      </c>
      <c r="AF18" s="132">
        <v>3.3109999999999999</v>
      </c>
      <c r="AG18" s="132">
        <v>3.2930000000000001</v>
      </c>
      <c r="AH18" s="132">
        <v>3.2389999999999999</v>
      </c>
      <c r="AI18" s="132">
        <v>3.16</v>
      </c>
      <c r="AJ18" s="132">
        <v>3.0880000000000001</v>
      </c>
      <c r="AK18" s="132">
        <v>3.052</v>
      </c>
      <c r="AL18" s="132">
        <v>3.0390000000000001</v>
      </c>
      <c r="AM18" s="132">
        <v>3.04</v>
      </c>
      <c r="AN18" s="132">
        <v>3.0670000000000002</v>
      </c>
      <c r="AO18" s="132">
        <v>3.0920000000000001</v>
      </c>
      <c r="AP18" s="132">
        <v>3.0939999999999999</v>
      </c>
      <c r="AQ18" s="132">
        <v>3.069</v>
      </c>
      <c r="AR18" s="132">
        <v>3.0529999999999999</v>
      </c>
      <c r="AS18" s="132">
        <v>3.0489999999999999</v>
      </c>
      <c r="AT18" s="132">
        <v>3.0579999999999998</v>
      </c>
      <c r="AU18" s="132">
        <v>3.0720000000000001</v>
      </c>
      <c r="AV18" s="132">
        <v>3.09</v>
      </c>
      <c r="AW18" s="132">
        <v>3.11</v>
      </c>
      <c r="AX18" s="132">
        <v>3.125</v>
      </c>
      <c r="AY18" s="132">
        <v>3.133</v>
      </c>
      <c r="AZ18" s="132">
        <v>3.149</v>
      </c>
      <c r="BA18" s="132">
        <v>3.169</v>
      </c>
      <c r="BB18" s="132">
        <v>3.1819999999999999</v>
      </c>
      <c r="BC18" s="132">
        <v>3.1850000000000001</v>
      </c>
      <c r="BD18" s="132">
        <v>3.1829999999999998</v>
      </c>
      <c r="BE18" s="132">
        <v>3.1829999999999998</v>
      </c>
      <c r="BF18" s="132">
        <v>3.1829999999999998</v>
      </c>
      <c r="BG18" s="132">
        <v>3.1920000000000002</v>
      </c>
      <c r="BH18" s="132">
        <v>3.2210000000000001</v>
      </c>
      <c r="BI18" s="132">
        <v>3.258</v>
      </c>
      <c r="BJ18" s="132">
        <v>3.2909999999999999</v>
      </c>
      <c r="BK18" s="132">
        <v>3.323</v>
      </c>
      <c r="BL18" s="132">
        <v>3.3290000000000002</v>
      </c>
      <c r="BM18" s="132">
        <v>3.2759999999999998</v>
      </c>
      <c r="BN18" s="132">
        <v>3.1840000000000002</v>
      </c>
      <c r="BO18" s="132">
        <v>3.1</v>
      </c>
      <c r="BP18" s="132">
        <v>3.0230000000000001</v>
      </c>
      <c r="BQ18" s="132">
        <v>2.968</v>
      </c>
      <c r="BR18" s="132">
        <v>2.9780000000000002</v>
      </c>
      <c r="BS18" s="132">
        <v>3.0259999999999998</v>
      </c>
      <c r="BT18" s="132">
        <v>3.0720000000000001</v>
      </c>
      <c r="BU18" s="132">
        <v>3.113</v>
      </c>
      <c r="BV18" s="132">
        <v>3.1640000000000001</v>
      </c>
      <c r="BW18" s="132">
        <v>3.2229999999999999</v>
      </c>
      <c r="BX18" s="132">
        <v>3.2730000000000001</v>
      </c>
      <c r="BY18" s="132">
        <v>3.3250000000000002</v>
      </c>
      <c r="BZ18" s="132">
        <v>3.3919999999999999</v>
      </c>
      <c r="CA18" s="132">
        <v>3.4239999999999999</v>
      </c>
      <c r="CB18" s="132">
        <v>3.339</v>
      </c>
      <c r="CC18" s="132">
        <v>3.1629999999999998</v>
      </c>
      <c r="CD18" s="132">
        <v>2.9860000000000002</v>
      </c>
      <c r="CE18" s="132">
        <v>2.78</v>
      </c>
      <c r="CF18" s="132">
        <v>2.59</v>
      </c>
      <c r="CG18" s="132">
        <v>2.5369999999999999</v>
      </c>
      <c r="CH18" s="132">
        <v>2.5640000000000001</v>
      </c>
      <c r="CI18" s="132">
        <v>2.5539999999999998</v>
      </c>
      <c r="CJ18" s="132">
        <v>2.544</v>
      </c>
      <c r="CK18" s="132">
        <v>2.5129999999999999</v>
      </c>
      <c r="CL18" s="132">
        <v>2.3250000000000002</v>
      </c>
      <c r="CM18" s="132">
        <v>2.0129999999999999</v>
      </c>
      <c r="CN18" s="132">
        <v>1.7170000000000001</v>
      </c>
      <c r="CO18" s="132">
        <v>1.42</v>
      </c>
      <c r="CP18" s="132">
        <v>1.151</v>
      </c>
      <c r="CQ18" s="132">
        <v>1.0329999999999999</v>
      </c>
      <c r="CR18" s="132">
        <v>1.0089999999999999</v>
      </c>
      <c r="CS18" s="132">
        <v>0.96099999999999997</v>
      </c>
      <c r="CT18" s="132">
        <v>0.91500000000000004</v>
      </c>
      <c r="CU18" s="132">
        <v>0.88300000000000001</v>
      </c>
      <c r="CV18" s="132">
        <v>0.8</v>
      </c>
      <c r="CW18" s="132">
        <v>0.68100000000000005</v>
      </c>
      <c r="CX18" s="132">
        <v>0.58299999999999996</v>
      </c>
      <c r="CY18" s="132">
        <v>0.51600000000000001</v>
      </c>
      <c r="CZ18" s="132">
        <v>0.46600000000000003</v>
      </c>
      <c r="DA18" s="132">
        <v>0.39400000000000002</v>
      </c>
      <c r="DB18" s="132">
        <v>0.29499999999999998</v>
      </c>
      <c r="DC18" s="132">
        <v>0.22900000000000001</v>
      </c>
      <c r="DD18" s="132">
        <v>0.20599999999999999</v>
      </c>
      <c r="DE18" s="132">
        <v>0.182</v>
      </c>
      <c r="DF18" s="132">
        <v>0.151</v>
      </c>
      <c r="DG18" s="132">
        <v>0.115</v>
      </c>
      <c r="DH18" s="132">
        <v>0.317</v>
      </c>
    </row>
    <row r="19" spans="1:112" x14ac:dyDescent="0.75">
      <c r="A19" s="111">
        <v>8718</v>
      </c>
      <c r="B19" s="111" t="s">
        <v>217</v>
      </c>
      <c r="C19" s="129" t="s">
        <v>163</v>
      </c>
      <c r="D19" s="71" t="s">
        <v>218</v>
      </c>
      <c r="E19" s="71">
        <v>764</v>
      </c>
      <c r="F19" s="71" t="s">
        <v>219</v>
      </c>
      <c r="G19" s="71" t="s">
        <v>220</v>
      </c>
      <c r="H19" s="71">
        <v>764</v>
      </c>
      <c r="I19" s="112" t="s">
        <v>221</v>
      </c>
      <c r="J19" s="71">
        <v>920</v>
      </c>
      <c r="K19" s="71">
        <v>1951</v>
      </c>
      <c r="L19" s="132">
        <v>123.575</v>
      </c>
      <c r="M19" s="132">
        <v>19.907</v>
      </c>
      <c r="N19" s="132">
        <v>14.493</v>
      </c>
      <c r="O19" s="132">
        <v>10.375999999999999</v>
      </c>
      <c r="P19" s="132">
        <v>7.7809999999999997</v>
      </c>
      <c r="Q19" s="132">
        <v>5.8460000000000001</v>
      </c>
      <c r="R19" s="132">
        <v>4.3899999999999997</v>
      </c>
      <c r="S19" s="132">
        <v>3.3279999999999998</v>
      </c>
      <c r="T19" s="132">
        <v>2.601</v>
      </c>
      <c r="U19" s="132">
        <v>2.1619999999999999</v>
      </c>
      <c r="V19" s="132">
        <v>1.9890000000000001</v>
      </c>
      <c r="W19" s="132">
        <v>1.9159999999999999</v>
      </c>
      <c r="X19" s="132">
        <v>1.9430000000000001</v>
      </c>
      <c r="Y19" s="132">
        <v>2.044</v>
      </c>
      <c r="Z19" s="132">
        <v>2.1850000000000001</v>
      </c>
      <c r="AA19" s="132">
        <v>2.371</v>
      </c>
      <c r="AB19" s="132">
        <v>2.613</v>
      </c>
      <c r="AC19" s="132">
        <v>2.867</v>
      </c>
      <c r="AD19" s="132">
        <v>3.07</v>
      </c>
      <c r="AE19" s="132">
        <v>3.2040000000000002</v>
      </c>
      <c r="AF19" s="132">
        <v>3.2639999999999998</v>
      </c>
      <c r="AG19" s="132">
        <v>3.2509999999999999</v>
      </c>
      <c r="AH19" s="132">
        <v>3.2090000000000001</v>
      </c>
      <c r="AI19" s="132">
        <v>3.1619999999999999</v>
      </c>
      <c r="AJ19" s="132">
        <v>3.105</v>
      </c>
      <c r="AK19" s="132">
        <v>3.0609999999999999</v>
      </c>
      <c r="AL19" s="132">
        <v>3.0459999999999998</v>
      </c>
      <c r="AM19" s="132">
        <v>3.0369999999999999</v>
      </c>
      <c r="AN19" s="132">
        <v>3.028</v>
      </c>
      <c r="AO19" s="132">
        <v>3.0329999999999999</v>
      </c>
      <c r="AP19" s="132">
        <v>3.0369999999999999</v>
      </c>
      <c r="AQ19" s="132">
        <v>3.0249999999999999</v>
      </c>
      <c r="AR19" s="132">
        <v>2.996</v>
      </c>
      <c r="AS19" s="132">
        <v>2.9849999999999999</v>
      </c>
      <c r="AT19" s="132">
        <v>2.988</v>
      </c>
      <c r="AU19" s="132">
        <v>3.0059999999999998</v>
      </c>
      <c r="AV19" s="132">
        <v>3.028</v>
      </c>
      <c r="AW19" s="132">
        <v>3.0529999999999999</v>
      </c>
      <c r="AX19" s="132">
        <v>3.077</v>
      </c>
      <c r="AY19" s="132">
        <v>3.0939999999999999</v>
      </c>
      <c r="AZ19" s="132">
        <v>3.1019999999999999</v>
      </c>
      <c r="BA19" s="132">
        <v>3.1150000000000002</v>
      </c>
      <c r="BB19" s="132">
        <v>3.1320000000000001</v>
      </c>
      <c r="BC19" s="132">
        <v>3.1440000000000001</v>
      </c>
      <c r="BD19" s="132">
        <v>3.149</v>
      </c>
      <c r="BE19" s="132">
        <v>3.1560000000000001</v>
      </c>
      <c r="BF19" s="132">
        <v>3.17</v>
      </c>
      <c r="BG19" s="132">
        <v>3.1869999999999998</v>
      </c>
      <c r="BH19" s="132">
        <v>3.2120000000000002</v>
      </c>
      <c r="BI19" s="132">
        <v>3.2519999999999998</v>
      </c>
      <c r="BJ19" s="132">
        <v>3.2930000000000001</v>
      </c>
      <c r="BK19" s="132">
        <v>3.3180000000000001</v>
      </c>
      <c r="BL19" s="132">
        <v>3.3359999999999999</v>
      </c>
      <c r="BM19" s="132">
        <v>3.3239999999999998</v>
      </c>
      <c r="BN19" s="132">
        <v>3.2570000000000001</v>
      </c>
      <c r="BO19" s="132">
        <v>3.1629999999999998</v>
      </c>
      <c r="BP19" s="132">
        <v>3.085</v>
      </c>
      <c r="BQ19" s="132">
        <v>3.02</v>
      </c>
      <c r="BR19" s="132">
        <v>2.9790000000000001</v>
      </c>
      <c r="BS19" s="132">
        <v>3.0019999999999998</v>
      </c>
      <c r="BT19" s="132">
        <v>3.056</v>
      </c>
      <c r="BU19" s="132">
        <v>3.097</v>
      </c>
      <c r="BV19" s="132">
        <v>3.1230000000000002</v>
      </c>
      <c r="BW19" s="132">
        <v>3.1539999999999999</v>
      </c>
      <c r="BX19" s="132">
        <v>3.1930000000000001</v>
      </c>
      <c r="BY19" s="132">
        <v>3.2280000000000002</v>
      </c>
      <c r="BZ19" s="132">
        <v>3.262</v>
      </c>
      <c r="CA19" s="132">
        <v>3.331</v>
      </c>
      <c r="CB19" s="132">
        <v>3.371</v>
      </c>
      <c r="CC19" s="132">
        <v>3.2919999999999998</v>
      </c>
      <c r="CD19" s="132">
        <v>3.117</v>
      </c>
      <c r="CE19" s="132">
        <v>2.9319999999999999</v>
      </c>
      <c r="CF19" s="132">
        <v>2.71</v>
      </c>
      <c r="CG19" s="132">
        <v>2.5049999999999999</v>
      </c>
      <c r="CH19" s="132">
        <v>2.4319999999999999</v>
      </c>
      <c r="CI19" s="132">
        <v>2.4409999999999998</v>
      </c>
      <c r="CJ19" s="132">
        <v>2.4159999999999999</v>
      </c>
      <c r="CK19" s="132">
        <v>2.3919999999999999</v>
      </c>
      <c r="CL19" s="132">
        <v>2.3479999999999999</v>
      </c>
      <c r="CM19" s="132">
        <v>2.1579999999999999</v>
      </c>
      <c r="CN19" s="132">
        <v>1.8540000000000001</v>
      </c>
      <c r="CO19" s="132">
        <v>1.569</v>
      </c>
      <c r="CP19" s="132">
        <v>1.2869999999999999</v>
      </c>
      <c r="CQ19" s="132">
        <v>1.034</v>
      </c>
      <c r="CR19" s="132">
        <v>0.92100000000000004</v>
      </c>
      <c r="CS19" s="132">
        <v>0.89200000000000002</v>
      </c>
      <c r="CT19" s="132">
        <v>0.84299999999999997</v>
      </c>
      <c r="CU19" s="132">
        <v>0.79600000000000004</v>
      </c>
      <c r="CV19" s="132">
        <v>0.76</v>
      </c>
      <c r="CW19" s="132">
        <v>0.68100000000000005</v>
      </c>
      <c r="CX19" s="132">
        <v>0.57199999999999995</v>
      </c>
      <c r="CY19" s="132">
        <v>0.48399999999999999</v>
      </c>
      <c r="CZ19" s="132">
        <v>0.42299999999999999</v>
      </c>
      <c r="DA19" s="132">
        <v>0.377</v>
      </c>
      <c r="DB19" s="132">
        <v>0.315</v>
      </c>
      <c r="DC19" s="132">
        <v>0.23200000000000001</v>
      </c>
      <c r="DD19" s="132">
        <v>0.17799999999999999</v>
      </c>
      <c r="DE19" s="132">
        <v>0.157</v>
      </c>
      <c r="DF19" s="132">
        <v>0.13700000000000001</v>
      </c>
      <c r="DG19" s="132">
        <v>0.111</v>
      </c>
      <c r="DH19" s="132">
        <v>0.30099999999999999</v>
      </c>
    </row>
    <row r="20" spans="1:112" x14ac:dyDescent="0.75">
      <c r="A20" s="111">
        <v>8719</v>
      </c>
      <c r="B20" s="111" t="s">
        <v>217</v>
      </c>
      <c r="C20" s="129" t="s">
        <v>163</v>
      </c>
      <c r="D20" s="71" t="s">
        <v>218</v>
      </c>
      <c r="E20" s="71">
        <v>764</v>
      </c>
      <c r="F20" s="71" t="s">
        <v>219</v>
      </c>
      <c r="G20" s="71" t="s">
        <v>220</v>
      </c>
      <c r="H20" s="71">
        <v>764</v>
      </c>
      <c r="I20" s="112" t="s">
        <v>221</v>
      </c>
      <c r="J20" s="71">
        <v>920</v>
      </c>
      <c r="K20" s="71">
        <v>1952</v>
      </c>
      <c r="L20" s="132">
        <v>123.748</v>
      </c>
      <c r="M20" s="132">
        <v>19.635999999999999</v>
      </c>
      <c r="N20" s="132">
        <v>14.361000000000001</v>
      </c>
      <c r="O20" s="132">
        <v>10.661</v>
      </c>
      <c r="P20" s="132">
        <v>7.7809999999999997</v>
      </c>
      <c r="Q20" s="132">
        <v>5.6970000000000001</v>
      </c>
      <c r="R20" s="132">
        <v>4.1820000000000004</v>
      </c>
      <c r="S20" s="132">
        <v>3.149</v>
      </c>
      <c r="T20" s="132">
        <v>2.4849999999999999</v>
      </c>
      <c r="U20" s="132">
        <v>2.1019999999999999</v>
      </c>
      <c r="V20" s="132">
        <v>1.929</v>
      </c>
      <c r="W20" s="132">
        <v>1.849</v>
      </c>
      <c r="X20" s="132">
        <v>1.861</v>
      </c>
      <c r="Y20" s="132">
        <v>1.9710000000000001</v>
      </c>
      <c r="Z20" s="132">
        <v>2.1520000000000001</v>
      </c>
      <c r="AA20" s="132">
        <v>2.3660000000000001</v>
      </c>
      <c r="AB20" s="132">
        <v>2.5990000000000002</v>
      </c>
      <c r="AC20" s="132">
        <v>2.843</v>
      </c>
      <c r="AD20" s="132">
        <v>3.0510000000000002</v>
      </c>
      <c r="AE20" s="132">
        <v>3.165</v>
      </c>
      <c r="AF20" s="132">
        <v>3.2149999999999999</v>
      </c>
      <c r="AG20" s="132">
        <v>3.2160000000000002</v>
      </c>
      <c r="AH20" s="132">
        <v>3.1789999999999998</v>
      </c>
      <c r="AI20" s="132">
        <v>3.1429999999999998</v>
      </c>
      <c r="AJ20" s="132">
        <v>3.1160000000000001</v>
      </c>
      <c r="AK20" s="132">
        <v>3.0880000000000001</v>
      </c>
      <c r="AL20" s="132">
        <v>3.0649999999999999</v>
      </c>
      <c r="AM20" s="132">
        <v>3.0539999999999998</v>
      </c>
      <c r="AN20" s="132">
        <v>3.036</v>
      </c>
      <c r="AO20" s="132">
        <v>3.0049999999999999</v>
      </c>
      <c r="AP20" s="132">
        <v>2.99</v>
      </c>
      <c r="AQ20" s="132">
        <v>2.9809999999999999</v>
      </c>
      <c r="AR20" s="132">
        <v>2.9649999999999999</v>
      </c>
      <c r="AS20" s="132">
        <v>2.94</v>
      </c>
      <c r="AT20" s="132">
        <v>2.9359999999999999</v>
      </c>
      <c r="AU20" s="132">
        <v>2.9489999999999998</v>
      </c>
      <c r="AV20" s="132">
        <v>2.9740000000000002</v>
      </c>
      <c r="AW20" s="132">
        <v>3.0030000000000001</v>
      </c>
      <c r="AX20" s="132">
        <v>3.032</v>
      </c>
      <c r="AY20" s="132">
        <v>3.0579999999999998</v>
      </c>
      <c r="AZ20" s="132">
        <v>3.0750000000000002</v>
      </c>
      <c r="BA20" s="132">
        <v>3.081</v>
      </c>
      <c r="BB20" s="132">
        <v>3.0910000000000002</v>
      </c>
      <c r="BC20" s="132">
        <v>3.1070000000000002</v>
      </c>
      <c r="BD20" s="132">
        <v>3.121</v>
      </c>
      <c r="BE20" s="132">
        <v>3.1360000000000001</v>
      </c>
      <c r="BF20" s="132">
        <v>3.1560000000000001</v>
      </c>
      <c r="BG20" s="132">
        <v>3.1869999999999998</v>
      </c>
      <c r="BH20" s="132">
        <v>3.2189999999999999</v>
      </c>
      <c r="BI20" s="132">
        <v>3.2549999999999999</v>
      </c>
      <c r="BJ20" s="132">
        <v>3.298</v>
      </c>
      <c r="BK20" s="132">
        <v>3.3319999999999999</v>
      </c>
      <c r="BL20" s="132">
        <v>3.343</v>
      </c>
      <c r="BM20" s="132">
        <v>3.343</v>
      </c>
      <c r="BN20" s="132">
        <v>3.319</v>
      </c>
      <c r="BO20" s="132">
        <v>3.2490000000000001</v>
      </c>
      <c r="BP20" s="132">
        <v>3.16</v>
      </c>
      <c r="BQ20" s="132">
        <v>3.0950000000000002</v>
      </c>
      <c r="BR20" s="132">
        <v>3.0449999999999999</v>
      </c>
      <c r="BS20" s="132">
        <v>3.016</v>
      </c>
      <c r="BT20" s="132">
        <v>3.044</v>
      </c>
      <c r="BU20" s="132">
        <v>3.093</v>
      </c>
      <c r="BV20" s="132">
        <v>3.1190000000000002</v>
      </c>
      <c r="BW20" s="132">
        <v>3.125</v>
      </c>
      <c r="BX20" s="132">
        <v>3.137</v>
      </c>
      <c r="BY20" s="132">
        <v>3.1629999999999998</v>
      </c>
      <c r="BZ20" s="132">
        <v>3.181</v>
      </c>
      <c r="CA20" s="132">
        <v>3.2189999999999999</v>
      </c>
      <c r="CB20" s="132">
        <v>3.2959999999999998</v>
      </c>
      <c r="CC20" s="132">
        <v>3.34</v>
      </c>
      <c r="CD20" s="132">
        <v>3.26</v>
      </c>
      <c r="CE20" s="132">
        <v>3.0750000000000002</v>
      </c>
      <c r="CF20" s="132">
        <v>2.8730000000000002</v>
      </c>
      <c r="CG20" s="132">
        <v>2.6349999999999998</v>
      </c>
      <c r="CH20" s="132">
        <v>2.4129999999999998</v>
      </c>
      <c r="CI20" s="132">
        <v>2.3260000000000001</v>
      </c>
      <c r="CJ20" s="132">
        <v>2.3199999999999998</v>
      </c>
      <c r="CK20" s="132">
        <v>2.2829999999999999</v>
      </c>
      <c r="CL20" s="132">
        <v>2.246</v>
      </c>
      <c r="CM20" s="132">
        <v>2.19</v>
      </c>
      <c r="CN20" s="132">
        <v>1.998</v>
      </c>
      <c r="CO20" s="132">
        <v>1.704</v>
      </c>
      <c r="CP20" s="132">
        <v>1.431</v>
      </c>
      <c r="CQ20" s="132">
        <v>1.1639999999999999</v>
      </c>
      <c r="CR20" s="132">
        <v>0.92700000000000005</v>
      </c>
      <c r="CS20" s="132">
        <v>0.81899999999999995</v>
      </c>
      <c r="CT20" s="132">
        <v>0.78800000000000003</v>
      </c>
      <c r="CU20" s="132">
        <v>0.73699999999999999</v>
      </c>
      <c r="CV20" s="132">
        <v>0.68899999999999995</v>
      </c>
      <c r="CW20" s="132">
        <v>0.65100000000000002</v>
      </c>
      <c r="CX20" s="132">
        <v>0.57599999999999996</v>
      </c>
      <c r="CY20" s="132">
        <v>0.47899999999999998</v>
      </c>
      <c r="CZ20" s="132">
        <v>0.39900000000000002</v>
      </c>
      <c r="DA20" s="132">
        <v>0.34499999999999997</v>
      </c>
      <c r="DB20" s="132">
        <v>0.30299999999999999</v>
      </c>
      <c r="DC20" s="132">
        <v>0.248</v>
      </c>
      <c r="DD20" s="132">
        <v>0.18099999999999999</v>
      </c>
      <c r="DE20" s="132">
        <v>0.13700000000000001</v>
      </c>
      <c r="DF20" s="132">
        <v>0.11899999999999999</v>
      </c>
      <c r="DG20" s="132">
        <v>0.10100000000000001</v>
      </c>
      <c r="DH20" s="132">
        <v>0.28899999999999998</v>
      </c>
    </row>
    <row r="21" spans="1:112" x14ac:dyDescent="0.75">
      <c r="A21" s="111">
        <v>8720</v>
      </c>
      <c r="B21" s="111" t="s">
        <v>217</v>
      </c>
      <c r="C21" s="129" t="s">
        <v>163</v>
      </c>
      <c r="D21" s="71" t="s">
        <v>218</v>
      </c>
      <c r="E21" s="71">
        <v>764</v>
      </c>
      <c r="F21" s="71" t="s">
        <v>219</v>
      </c>
      <c r="G21" s="71" t="s">
        <v>220</v>
      </c>
      <c r="H21" s="71">
        <v>764</v>
      </c>
      <c r="I21" s="112" t="s">
        <v>221</v>
      </c>
      <c r="J21" s="71">
        <v>920</v>
      </c>
      <c r="K21" s="71">
        <v>1953</v>
      </c>
      <c r="L21" s="132">
        <v>124.06</v>
      </c>
      <c r="M21" s="132">
        <v>19.337</v>
      </c>
      <c r="N21" s="132">
        <v>14.231999999999999</v>
      </c>
      <c r="O21" s="132">
        <v>10.603999999999999</v>
      </c>
      <c r="P21" s="132">
        <v>8.0269999999999992</v>
      </c>
      <c r="Q21" s="132">
        <v>6.0709999999999997</v>
      </c>
      <c r="R21" s="132">
        <v>4.569</v>
      </c>
      <c r="S21" s="132">
        <v>3.39</v>
      </c>
      <c r="T21" s="132">
        <v>2.556</v>
      </c>
      <c r="U21" s="132">
        <v>2.0529999999999999</v>
      </c>
      <c r="V21" s="132">
        <v>1.875</v>
      </c>
      <c r="W21" s="132">
        <v>1.7929999999999999</v>
      </c>
      <c r="X21" s="132">
        <v>1.796</v>
      </c>
      <c r="Y21" s="132">
        <v>1.8879999999999999</v>
      </c>
      <c r="Z21" s="132">
        <v>2.0760000000000001</v>
      </c>
      <c r="AA21" s="132">
        <v>2.3319999999999999</v>
      </c>
      <c r="AB21" s="132">
        <v>2.5960000000000001</v>
      </c>
      <c r="AC21" s="132">
        <v>2.831</v>
      </c>
      <c r="AD21" s="132">
        <v>3.03</v>
      </c>
      <c r="AE21" s="132">
        <v>3.15</v>
      </c>
      <c r="AF21" s="132">
        <v>3.18</v>
      </c>
      <c r="AG21" s="132">
        <v>3.1720000000000002</v>
      </c>
      <c r="AH21" s="132">
        <v>3.149</v>
      </c>
      <c r="AI21" s="132">
        <v>3.1179999999999999</v>
      </c>
      <c r="AJ21" s="132">
        <v>3.1019999999999999</v>
      </c>
      <c r="AK21" s="132">
        <v>3.1040000000000001</v>
      </c>
      <c r="AL21" s="132">
        <v>3.097</v>
      </c>
      <c r="AM21" s="132">
        <v>3.0790000000000002</v>
      </c>
      <c r="AN21" s="132">
        <v>3.0590000000000002</v>
      </c>
      <c r="AO21" s="132">
        <v>3.0190000000000001</v>
      </c>
      <c r="AP21" s="132">
        <v>2.968</v>
      </c>
      <c r="AQ21" s="132">
        <v>2.94</v>
      </c>
      <c r="AR21" s="132">
        <v>2.927</v>
      </c>
      <c r="AS21" s="132">
        <v>2.915</v>
      </c>
      <c r="AT21" s="132">
        <v>2.8980000000000001</v>
      </c>
      <c r="AU21" s="132">
        <v>2.903</v>
      </c>
      <c r="AV21" s="132">
        <v>2.9239999999999999</v>
      </c>
      <c r="AW21" s="132">
        <v>2.956</v>
      </c>
      <c r="AX21" s="132">
        <v>2.9889999999999999</v>
      </c>
      <c r="AY21" s="132">
        <v>3.02</v>
      </c>
      <c r="AZ21" s="132">
        <v>3.0459999999999998</v>
      </c>
      <c r="BA21" s="132">
        <v>3.06</v>
      </c>
      <c r="BB21" s="132">
        <v>3.0630000000000002</v>
      </c>
      <c r="BC21" s="132">
        <v>3.073</v>
      </c>
      <c r="BD21" s="132">
        <v>3.0910000000000002</v>
      </c>
      <c r="BE21" s="132">
        <v>3.1139999999999999</v>
      </c>
      <c r="BF21" s="132">
        <v>3.1419999999999999</v>
      </c>
      <c r="BG21" s="132">
        <v>3.1789999999999998</v>
      </c>
      <c r="BH21" s="132">
        <v>3.226</v>
      </c>
      <c r="BI21" s="132">
        <v>3.2690000000000001</v>
      </c>
      <c r="BJ21" s="132">
        <v>3.3079999999999998</v>
      </c>
      <c r="BK21" s="132">
        <v>3.3439999999999999</v>
      </c>
      <c r="BL21" s="132">
        <v>3.363</v>
      </c>
      <c r="BM21" s="132">
        <v>3.3559999999999999</v>
      </c>
      <c r="BN21" s="132">
        <v>3.343</v>
      </c>
      <c r="BO21" s="132">
        <v>3.3159999999999998</v>
      </c>
      <c r="BP21" s="132">
        <v>3.2519999999999998</v>
      </c>
      <c r="BQ21" s="132">
        <v>3.177</v>
      </c>
      <c r="BR21" s="132">
        <v>3.1269999999999998</v>
      </c>
      <c r="BS21" s="132">
        <v>3.0880000000000001</v>
      </c>
      <c r="BT21" s="132">
        <v>3.0640000000000001</v>
      </c>
      <c r="BU21" s="132">
        <v>3.0870000000000002</v>
      </c>
      <c r="BV21" s="132">
        <v>3.121</v>
      </c>
      <c r="BW21" s="132">
        <v>3.1269999999999998</v>
      </c>
      <c r="BX21" s="132">
        <v>3.1139999999999999</v>
      </c>
      <c r="BY21" s="132">
        <v>3.113</v>
      </c>
      <c r="BZ21" s="132">
        <v>3.1219999999999999</v>
      </c>
      <c r="CA21" s="132">
        <v>3.145</v>
      </c>
      <c r="CB21" s="132">
        <v>3.19</v>
      </c>
      <c r="CC21" s="132">
        <v>3.2719999999999998</v>
      </c>
      <c r="CD21" s="132">
        <v>3.3140000000000001</v>
      </c>
      <c r="CE21" s="132">
        <v>3.2229999999999999</v>
      </c>
      <c r="CF21" s="132">
        <v>3.0190000000000001</v>
      </c>
      <c r="CG21" s="132">
        <v>2.7989999999999999</v>
      </c>
      <c r="CH21" s="132">
        <v>2.5430000000000001</v>
      </c>
      <c r="CI21" s="132">
        <v>2.3109999999999999</v>
      </c>
      <c r="CJ21" s="132">
        <v>2.2130000000000001</v>
      </c>
      <c r="CK21" s="132">
        <v>2.194</v>
      </c>
      <c r="CL21" s="132">
        <v>2.1469999999999998</v>
      </c>
      <c r="CM21" s="132">
        <v>2.0979999999999999</v>
      </c>
      <c r="CN21" s="132">
        <v>2.032</v>
      </c>
      <c r="CO21" s="132">
        <v>1.84</v>
      </c>
      <c r="CP21" s="132">
        <v>1.5580000000000001</v>
      </c>
      <c r="CQ21" s="132">
        <v>1.2969999999999999</v>
      </c>
      <c r="CR21" s="132">
        <v>1.0469999999999999</v>
      </c>
      <c r="CS21" s="132">
        <v>0.82599999999999996</v>
      </c>
      <c r="CT21" s="132">
        <v>0.72399999999999998</v>
      </c>
      <c r="CU21" s="132">
        <v>0.69</v>
      </c>
      <c r="CV21" s="132">
        <v>0.63900000000000001</v>
      </c>
      <c r="CW21" s="132">
        <v>0.59099999999999997</v>
      </c>
      <c r="CX21" s="132">
        <v>0.55200000000000005</v>
      </c>
      <c r="CY21" s="132">
        <v>0.48299999999999998</v>
      </c>
      <c r="CZ21" s="132">
        <v>0.39600000000000002</v>
      </c>
      <c r="DA21" s="132">
        <v>0.32600000000000001</v>
      </c>
      <c r="DB21" s="132">
        <v>0.27800000000000002</v>
      </c>
      <c r="DC21" s="132">
        <v>0.23899999999999999</v>
      </c>
      <c r="DD21" s="132">
        <v>0.19400000000000001</v>
      </c>
      <c r="DE21" s="132">
        <v>0.13900000000000001</v>
      </c>
      <c r="DF21" s="132">
        <v>0.10299999999999999</v>
      </c>
      <c r="DG21" s="132">
        <v>8.7999999999999995E-2</v>
      </c>
      <c r="DH21" s="132">
        <v>0.27300000000000002</v>
      </c>
    </row>
    <row r="22" spans="1:112" x14ac:dyDescent="0.75">
      <c r="A22" s="111">
        <v>8721</v>
      </c>
      <c r="B22" s="111" t="s">
        <v>217</v>
      </c>
      <c r="C22" s="129" t="s">
        <v>163</v>
      </c>
      <c r="D22" s="71" t="s">
        <v>218</v>
      </c>
      <c r="E22" s="71">
        <v>764</v>
      </c>
      <c r="F22" s="71" t="s">
        <v>219</v>
      </c>
      <c r="G22" s="71" t="s">
        <v>220</v>
      </c>
      <c r="H22" s="71">
        <v>764</v>
      </c>
      <c r="I22" s="112" t="s">
        <v>221</v>
      </c>
      <c r="J22" s="71">
        <v>920</v>
      </c>
      <c r="K22" s="71">
        <v>1954</v>
      </c>
      <c r="L22" s="132">
        <v>123.584</v>
      </c>
      <c r="M22" s="132">
        <v>19.119</v>
      </c>
      <c r="N22" s="132">
        <v>14.071999999999999</v>
      </c>
      <c r="O22" s="132">
        <v>10.545999999999999</v>
      </c>
      <c r="P22" s="132">
        <v>8.0069999999999997</v>
      </c>
      <c r="Q22" s="132">
        <v>5.94</v>
      </c>
      <c r="R22" s="132">
        <v>4.3849999999999998</v>
      </c>
      <c r="S22" s="132">
        <v>3.2759999999999998</v>
      </c>
      <c r="T22" s="132">
        <v>2.4870000000000001</v>
      </c>
      <c r="U22" s="132">
        <v>2.0099999999999998</v>
      </c>
      <c r="V22" s="132">
        <v>1.8160000000000001</v>
      </c>
      <c r="W22" s="132">
        <v>1.7290000000000001</v>
      </c>
      <c r="X22" s="132">
        <v>1.7270000000000001</v>
      </c>
      <c r="Y22" s="132">
        <v>1.8069999999999999</v>
      </c>
      <c r="Z22" s="132">
        <v>1.9710000000000001</v>
      </c>
      <c r="AA22" s="132">
        <v>2.23</v>
      </c>
      <c r="AB22" s="132">
        <v>2.536</v>
      </c>
      <c r="AC22" s="132">
        <v>2.802</v>
      </c>
      <c r="AD22" s="132">
        <v>2.9889999999999999</v>
      </c>
      <c r="AE22" s="132">
        <v>3.0979999999999999</v>
      </c>
      <c r="AF22" s="132">
        <v>3.1339999999999999</v>
      </c>
      <c r="AG22" s="132">
        <v>3.1080000000000001</v>
      </c>
      <c r="AH22" s="132">
        <v>3.077</v>
      </c>
      <c r="AI22" s="132">
        <v>3.0590000000000002</v>
      </c>
      <c r="AJ22" s="132">
        <v>3.0489999999999999</v>
      </c>
      <c r="AK22" s="132">
        <v>3.0609999999999999</v>
      </c>
      <c r="AL22" s="132">
        <v>3.0830000000000002</v>
      </c>
      <c r="AM22" s="132">
        <v>3.081</v>
      </c>
      <c r="AN22" s="132">
        <v>3.0539999999999998</v>
      </c>
      <c r="AO22" s="132">
        <v>3.012</v>
      </c>
      <c r="AP22" s="132">
        <v>2.9529999999999998</v>
      </c>
      <c r="AQ22" s="132">
        <v>2.89</v>
      </c>
      <c r="AR22" s="132">
        <v>2.859</v>
      </c>
      <c r="AS22" s="132">
        <v>2.85</v>
      </c>
      <c r="AT22" s="132">
        <v>2.8450000000000002</v>
      </c>
      <c r="AU22" s="132">
        <v>2.8380000000000001</v>
      </c>
      <c r="AV22" s="132">
        <v>2.851</v>
      </c>
      <c r="AW22" s="132">
        <v>2.8780000000000001</v>
      </c>
      <c r="AX22" s="132">
        <v>2.9140000000000001</v>
      </c>
      <c r="AY22" s="132">
        <v>2.948</v>
      </c>
      <c r="AZ22" s="132">
        <v>2.9780000000000002</v>
      </c>
      <c r="BA22" s="132">
        <v>3.0009999999999999</v>
      </c>
      <c r="BB22" s="132">
        <v>3.0129999999999999</v>
      </c>
      <c r="BC22" s="132">
        <v>3.0150000000000001</v>
      </c>
      <c r="BD22" s="132">
        <v>3.0270000000000001</v>
      </c>
      <c r="BE22" s="132">
        <v>3.0529999999999999</v>
      </c>
      <c r="BF22" s="132">
        <v>3.09</v>
      </c>
      <c r="BG22" s="132">
        <v>3.1349999999999998</v>
      </c>
      <c r="BH22" s="132">
        <v>3.1869999999999998</v>
      </c>
      <c r="BI22" s="132">
        <v>3.2450000000000001</v>
      </c>
      <c r="BJ22" s="132">
        <v>3.29</v>
      </c>
      <c r="BK22" s="132">
        <v>3.3210000000000002</v>
      </c>
      <c r="BL22" s="132">
        <v>3.3410000000000002</v>
      </c>
      <c r="BM22" s="132">
        <v>3.343</v>
      </c>
      <c r="BN22" s="132">
        <v>3.323</v>
      </c>
      <c r="BO22" s="132">
        <v>3.3079999999999998</v>
      </c>
      <c r="BP22" s="132">
        <v>3.2879999999999998</v>
      </c>
      <c r="BQ22" s="132">
        <v>3.2389999999999999</v>
      </c>
      <c r="BR22" s="132">
        <v>3.18</v>
      </c>
      <c r="BS22" s="132">
        <v>3.1429999999999998</v>
      </c>
      <c r="BT22" s="132">
        <v>3.11</v>
      </c>
      <c r="BU22" s="132">
        <v>3.08</v>
      </c>
      <c r="BV22" s="132">
        <v>3.0880000000000001</v>
      </c>
      <c r="BW22" s="132">
        <v>3.1019999999999999</v>
      </c>
      <c r="BX22" s="132">
        <v>3.089</v>
      </c>
      <c r="BY22" s="132">
        <v>3.0640000000000001</v>
      </c>
      <c r="BZ22" s="132">
        <v>3.0489999999999999</v>
      </c>
      <c r="CA22" s="132">
        <v>3.0630000000000002</v>
      </c>
      <c r="CB22" s="132">
        <v>3.093</v>
      </c>
      <c r="CC22" s="132">
        <v>3.1429999999999998</v>
      </c>
      <c r="CD22" s="132">
        <v>3.2229999999999999</v>
      </c>
      <c r="CE22" s="132">
        <v>3.2530000000000001</v>
      </c>
      <c r="CF22" s="132">
        <v>3.1419999999999999</v>
      </c>
      <c r="CG22" s="132">
        <v>2.92</v>
      </c>
      <c r="CH22" s="132">
        <v>2.6819999999999999</v>
      </c>
      <c r="CI22" s="132">
        <v>2.4180000000000001</v>
      </c>
      <c r="CJ22" s="132">
        <v>2.1819999999999999</v>
      </c>
      <c r="CK22" s="132">
        <v>2.0779999999999998</v>
      </c>
      <c r="CL22" s="132">
        <v>2.048</v>
      </c>
      <c r="CM22" s="132">
        <v>1.992</v>
      </c>
      <c r="CN22" s="132">
        <v>1.9339999999999999</v>
      </c>
      <c r="CO22" s="132">
        <v>1.86</v>
      </c>
      <c r="CP22" s="132">
        <v>1.6719999999999999</v>
      </c>
      <c r="CQ22" s="132">
        <v>1.405</v>
      </c>
      <c r="CR22" s="132">
        <v>1.161</v>
      </c>
      <c r="CS22" s="132">
        <v>0.92900000000000005</v>
      </c>
      <c r="CT22" s="132">
        <v>0.72699999999999998</v>
      </c>
      <c r="CU22" s="132">
        <v>0.63100000000000001</v>
      </c>
      <c r="CV22" s="132">
        <v>0.59499999999999997</v>
      </c>
      <c r="CW22" s="132">
        <v>0.54600000000000004</v>
      </c>
      <c r="CX22" s="132">
        <v>0.499</v>
      </c>
      <c r="CY22" s="132">
        <v>0.46100000000000002</v>
      </c>
      <c r="CZ22" s="132">
        <v>0.39800000000000002</v>
      </c>
      <c r="DA22" s="132">
        <v>0.32200000000000001</v>
      </c>
      <c r="DB22" s="132">
        <v>0.26200000000000001</v>
      </c>
      <c r="DC22" s="132">
        <v>0.218</v>
      </c>
      <c r="DD22" s="132">
        <v>0.186</v>
      </c>
      <c r="DE22" s="132">
        <v>0.14799999999999999</v>
      </c>
      <c r="DF22" s="132">
        <v>0.105</v>
      </c>
      <c r="DG22" s="132">
        <v>7.6999999999999999E-2</v>
      </c>
      <c r="DH22" s="132">
        <v>0.253</v>
      </c>
    </row>
    <row r="23" spans="1:112" x14ac:dyDescent="0.75">
      <c r="A23" s="111">
        <v>8722</v>
      </c>
      <c r="B23" s="111" t="s">
        <v>217</v>
      </c>
      <c r="C23" s="129" t="s">
        <v>163</v>
      </c>
      <c r="D23" s="71" t="s">
        <v>218</v>
      </c>
      <c r="E23" s="71">
        <v>764</v>
      </c>
      <c r="F23" s="71" t="s">
        <v>219</v>
      </c>
      <c r="G23" s="71" t="s">
        <v>220</v>
      </c>
      <c r="H23" s="71">
        <v>764</v>
      </c>
      <c r="I23" s="112" t="s">
        <v>221</v>
      </c>
      <c r="J23" s="71">
        <v>920</v>
      </c>
      <c r="K23" s="71">
        <v>1955</v>
      </c>
      <c r="L23" s="132">
        <v>122.94799999999999</v>
      </c>
      <c r="M23" s="132">
        <v>18.824000000000002</v>
      </c>
      <c r="N23" s="132">
        <v>13.891999999999999</v>
      </c>
      <c r="O23" s="132">
        <v>10.407999999999999</v>
      </c>
      <c r="P23" s="132">
        <v>7.9450000000000003</v>
      </c>
      <c r="Q23" s="132">
        <v>5.9980000000000002</v>
      </c>
      <c r="R23" s="132">
        <v>4.4059999999999997</v>
      </c>
      <c r="S23" s="132">
        <v>3.2530000000000001</v>
      </c>
      <c r="T23" s="132">
        <v>2.4830000000000001</v>
      </c>
      <c r="U23" s="132">
        <v>1.996</v>
      </c>
      <c r="V23" s="132">
        <v>1.78</v>
      </c>
      <c r="W23" s="132">
        <v>1.677</v>
      </c>
      <c r="X23" s="132">
        <v>1.667</v>
      </c>
      <c r="Y23" s="132">
        <v>1.74</v>
      </c>
      <c r="Z23" s="132">
        <v>1.89</v>
      </c>
      <c r="AA23" s="132">
        <v>2.1219999999999999</v>
      </c>
      <c r="AB23" s="132">
        <v>2.431</v>
      </c>
      <c r="AC23" s="132">
        <v>2.7450000000000001</v>
      </c>
      <c r="AD23" s="132">
        <v>2.9670000000000001</v>
      </c>
      <c r="AE23" s="132">
        <v>3.0649999999999999</v>
      </c>
      <c r="AF23" s="132">
        <v>3.0920000000000001</v>
      </c>
      <c r="AG23" s="132">
        <v>3.0720000000000001</v>
      </c>
      <c r="AH23" s="132">
        <v>3.0230000000000001</v>
      </c>
      <c r="AI23" s="132">
        <v>2.9980000000000002</v>
      </c>
      <c r="AJ23" s="132">
        <v>3</v>
      </c>
      <c r="AK23" s="132">
        <v>3.016</v>
      </c>
      <c r="AL23" s="132">
        <v>3.0489999999999999</v>
      </c>
      <c r="AM23" s="132">
        <v>3.077</v>
      </c>
      <c r="AN23" s="132">
        <v>3.0659999999999998</v>
      </c>
      <c r="AO23" s="132">
        <v>3.0169999999999999</v>
      </c>
      <c r="AP23" s="132">
        <v>2.956</v>
      </c>
      <c r="AQ23" s="132">
        <v>2.8849999999999998</v>
      </c>
      <c r="AR23" s="132">
        <v>2.8210000000000002</v>
      </c>
      <c r="AS23" s="132">
        <v>2.794</v>
      </c>
      <c r="AT23" s="132">
        <v>2.7919999999999998</v>
      </c>
      <c r="AU23" s="132">
        <v>2.7959999999999998</v>
      </c>
      <c r="AV23" s="132">
        <v>2.7970000000000002</v>
      </c>
      <c r="AW23" s="132">
        <v>2.8159999999999998</v>
      </c>
      <c r="AX23" s="132">
        <v>2.847</v>
      </c>
      <c r="AY23" s="132">
        <v>2.8849999999999998</v>
      </c>
      <c r="AZ23" s="132">
        <v>2.9180000000000001</v>
      </c>
      <c r="BA23" s="132">
        <v>2.9460000000000002</v>
      </c>
      <c r="BB23" s="132">
        <v>2.9660000000000002</v>
      </c>
      <c r="BC23" s="132">
        <v>2.976</v>
      </c>
      <c r="BD23" s="132">
        <v>2.9809999999999999</v>
      </c>
      <c r="BE23" s="132">
        <v>3.0019999999999998</v>
      </c>
      <c r="BF23" s="132">
        <v>3.0409999999999999</v>
      </c>
      <c r="BG23" s="132">
        <v>3.0939999999999999</v>
      </c>
      <c r="BH23" s="132">
        <v>3.1549999999999998</v>
      </c>
      <c r="BI23" s="132">
        <v>3.218</v>
      </c>
      <c r="BJ23" s="132">
        <v>3.278</v>
      </c>
      <c r="BK23" s="132">
        <v>3.3149999999999999</v>
      </c>
      <c r="BL23" s="132">
        <v>3.331</v>
      </c>
      <c r="BM23" s="132">
        <v>3.3340000000000001</v>
      </c>
      <c r="BN23" s="132">
        <v>3.3220000000000001</v>
      </c>
      <c r="BO23" s="132">
        <v>3.3</v>
      </c>
      <c r="BP23" s="132">
        <v>3.2919999999999998</v>
      </c>
      <c r="BQ23" s="132">
        <v>3.286</v>
      </c>
      <c r="BR23" s="132">
        <v>3.2530000000000001</v>
      </c>
      <c r="BS23" s="132">
        <v>3.2080000000000002</v>
      </c>
      <c r="BT23" s="132">
        <v>3.177</v>
      </c>
      <c r="BU23" s="132">
        <v>3.1379999999999999</v>
      </c>
      <c r="BV23" s="132">
        <v>3.0920000000000001</v>
      </c>
      <c r="BW23" s="132">
        <v>3.0790000000000002</v>
      </c>
      <c r="BX23" s="132">
        <v>3.0739999999999998</v>
      </c>
      <c r="BY23" s="132">
        <v>3.048</v>
      </c>
      <c r="BZ23" s="132">
        <v>3.0089999999999999</v>
      </c>
      <c r="CA23" s="132">
        <v>2.9980000000000002</v>
      </c>
      <c r="CB23" s="132">
        <v>3.0209999999999999</v>
      </c>
      <c r="CC23" s="132">
        <v>3.056</v>
      </c>
      <c r="CD23" s="132">
        <v>3.1059999999999999</v>
      </c>
      <c r="CE23" s="132">
        <v>3.173</v>
      </c>
      <c r="CF23" s="132">
        <v>3.181</v>
      </c>
      <c r="CG23" s="132">
        <v>3.0489999999999999</v>
      </c>
      <c r="CH23" s="132">
        <v>2.8079999999999998</v>
      </c>
      <c r="CI23" s="132">
        <v>2.5579999999999998</v>
      </c>
      <c r="CJ23" s="132">
        <v>2.29</v>
      </c>
      <c r="CK23" s="132">
        <v>2.0539999999999998</v>
      </c>
      <c r="CL23" s="132">
        <v>1.944</v>
      </c>
      <c r="CM23" s="132">
        <v>1.905</v>
      </c>
      <c r="CN23" s="132">
        <v>1.841</v>
      </c>
      <c r="CO23" s="132">
        <v>1.776</v>
      </c>
      <c r="CP23" s="132">
        <v>1.696</v>
      </c>
      <c r="CQ23" s="132">
        <v>1.514</v>
      </c>
      <c r="CR23" s="132">
        <v>1.2629999999999999</v>
      </c>
      <c r="CS23" s="132">
        <v>1.0349999999999999</v>
      </c>
      <c r="CT23" s="132">
        <v>0.82</v>
      </c>
      <c r="CU23" s="132">
        <v>0.63500000000000001</v>
      </c>
      <c r="CV23" s="132">
        <v>0.54600000000000004</v>
      </c>
      <c r="CW23" s="132">
        <v>0.51</v>
      </c>
      <c r="CX23" s="132">
        <v>0.46300000000000002</v>
      </c>
      <c r="CY23" s="132">
        <v>0.41799999999999998</v>
      </c>
      <c r="CZ23" s="132">
        <v>0.38100000000000001</v>
      </c>
      <c r="DA23" s="132">
        <v>0.32500000000000001</v>
      </c>
      <c r="DB23" s="132">
        <v>0.26</v>
      </c>
      <c r="DC23" s="132">
        <v>0.20699999999999999</v>
      </c>
      <c r="DD23" s="132">
        <v>0.17100000000000001</v>
      </c>
      <c r="DE23" s="132">
        <v>0.14399999999999999</v>
      </c>
      <c r="DF23" s="132">
        <v>0.113</v>
      </c>
      <c r="DG23" s="132">
        <v>7.9000000000000001E-2</v>
      </c>
      <c r="DH23" s="132">
        <v>0.23300000000000001</v>
      </c>
    </row>
    <row r="24" spans="1:112" x14ac:dyDescent="0.75">
      <c r="A24" s="111">
        <v>8723</v>
      </c>
      <c r="B24" s="111" t="s">
        <v>217</v>
      </c>
      <c r="C24" s="129" t="s">
        <v>163</v>
      </c>
      <c r="D24" s="71" t="s">
        <v>218</v>
      </c>
      <c r="E24" s="71">
        <v>764</v>
      </c>
      <c r="F24" s="71" t="s">
        <v>219</v>
      </c>
      <c r="G24" s="71" t="s">
        <v>220</v>
      </c>
      <c r="H24" s="71">
        <v>764</v>
      </c>
      <c r="I24" s="112" t="s">
        <v>221</v>
      </c>
      <c r="J24" s="71">
        <v>920</v>
      </c>
      <c r="K24" s="71">
        <v>1956</v>
      </c>
      <c r="L24" s="132">
        <v>122.29300000000001</v>
      </c>
      <c r="M24" s="132">
        <v>18.457000000000001</v>
      </c>
      <c r="N24" s="132">
        <v>13.69</v>
      </c>
      <c r="O24" s="132">
        <v>10.282999999999999</v>
      </c>
      <c r="P24" s="132">
        <v>7.8460000000000001</v>
      </c>
      <c r="Q24" s="132">
        <v>5.9690000000000003</v>
      </c>
      <c r="R24" s="132">
        <v>4.4809999999999999</v>
      </c>
      <c r="S24" s="132">
        <v>3.31</v>
      </c>
      <c r="T24" s="132">
        <v>2.5070000000000001</v>
      </c>
      <c r="U24" s="132">
        <v>2.0249999999999999</v>
      </c>
      <c r="V24" s="132">
        <v>1.78</v>
      </c>
      <c r="W24" s="132">
        <v>1.655</v>
      </c>
      <c r="X24" s="132">
        <v>1.6279999999999999</v>
      </c>
      <c r="Y24" s="132">
        <v>1.6910000000000001</v>
      </c>
      <c r="Z24" s="132">
        <v>1.833</v>
      </c>
      <c r="AA24" s="132">
        <v>2.0489999999999999</v>
      </c>
      <c r="AB24" s="132">
        <v>2.33</v>
      </c>
      <c r="AC24" s="132">
        <v>2.649</v>
      </c>
      <c r="AD24" s="132">
        <v>2.9239999999999999</v>
      </c>
      <c r="AE24" s="132">
        <v>3.0609999999999999</v>
      </c>
      <c r="AF24" s="132">
        <v>3.077</v>
      </c>
      <c r="AG24" s="132">
        <v>3.048</v>
      </c>
      <c r="AH24" s="132">
        <v>3.0059999999999998</v>
      </c>
      <c r="AI24" s="132">
        <v>2.9630000000000001</v>
      </c>
      <c r="AJ24" s="132">
        <v>2.9569999999999999</v>
      </c>
      <c r="AK24" s="132">
        <v>2.9849999999999999</v>
      </c>
      <c r="AL24" s="132">
        <v>3.0219999999999998</v>
      </c>
      <c r="AM24" s="132">
        <v>3.06</v>
      </c>
      <c r="AN24" s="132">
        <v>3.0790000000000002</v>
      </c>
      <c r="AO24" s="132">
        <v>3.0459999999999998</v>
      </c>
      <c r="AP24" s="132">
        <v>2.9780000000000002</v>
      </c>
      <c r="AQ24" s="132">
        <v>2.9049999999999998</v>
      </c>
      <c r="AR24" s="132">
        <v>2.8319999999999999</v>
      </c>
      <c r="AS24" s="132">
        <v>2.7719999999999998</v>
      </c>
      <c r="AT24" s="132">
        <v>2.7519999999999998</v>
      </c>
      <c r="AU24" s="132">
        <v>2.7589999999999999</v>
      </c>
      <c r="AV24" s="132">
        <v>2.7709999999999999</v>
      </c>
      <c r="AW24" s="132">
        <v>2.778</v>
      </c>
      <c r="AX24" s="132">
        <v>2.802</v>
      </c>
      <c r="AY24" s="132">
        <v>2.835</v>
      </c>
      <c r="AZ24" s="132">
        <v>2.8719999999999999</v>
      </c>
      <c r="BA24" s="132">
        <v>2.903</v>
      </c>
      <c r="BB24" s="132">
        <v>2.927</v>
      </c>
      <c r="BC24" s="132">
        <v>2.9460000000000002</v>
      </c>
      <c r="BD24" s="132">
        <v>2.9590000000000001</v>
      </c>
      <c r="BE24" s="132">
        <v>2.972</v>
      </c>
      <c r="BF24" s="132">
        <v>3.0059999999999998</v>
      </c>
      <c r="BG24" s="132">
        <v>3.0630000000000002</v>
      </c>
      <c r="BH24" s="132">
        <v>3.1320000000000001</v>
      </c>
      <c r="BI24" s="132">
        <v>3.2040000000000002</v>
      </c>
      <c r="BJ24" s="132">
        <v>3.27</v>
      </c>
      <c r="BK24" s="132">
        <v>3.3220000000000001</v>
      </c>
      <c r="BL24" s="132">
        <v>3.3439999999999999</v>
      </c>
      <c r="BM24" s="132">
        <v>3.3420000000000001</v>
      </c>
      <c r="BN24" s="132">
        <v>3.3319999999999999</v>
      </c>
      <c r="BO24" s="132">
        <v>3.3180000000000001</v>
      </c>
      <c r="BP24" s="132">
        <v>3.302</v>
      </c>
      <c r="BQ24" s="132">
        <v>3.3090000000000002</v>
      </c>
      <c r="BR24" s="132">
        <v>3.32</v>
      </c>
      <c r="BS24" s="132">
        <v>3.302</v>
      </c>
      <c r="BT24" s="132">
        <v>3.262</v>
      </c>
      <c r="BU24" s="132">
        <v>3.226</v>
      </c>
      <c r="BV24" s="132">
        <v>3.169</v>
      </c>
      <c r="BW24" s="132">
        <v>3.1019999999999999</v>
      </c>
      <c r="BX24" s="132">
        <v>3.07</v>
      </c>
      <c r="BY24" s="132">
        <v>3.052</v>
      </c>
      <c r="BZ24" s="132">
        <v>3.0129999999999999</v>
      </c>
      <c r="CA24" s="132">
        <v>2.98</v>
      </c>
      <c r="CB24" s="132">
        <v>2.9780000000000002</v>
      </c>
      <c r="CC24" s="132">
        <v>3.0059999999999998</v>
      </c>
      <c r="CD24" s="132">
        <v>3.0419999999999998</v>
      </c>
      <c r="CE24" s="132">
        <v>3.081</v>
      </c>
      <c r="CF24" s="132">
        <v>3.1280000000000001</v>
      </c>
      <c r="CG24" s="132">
        <v>3.1120000000000001</v>
      </c>
      <c r="CH24" s="132">
        <v>2.9540000000000002</v>
      </c>
      <c r="CI24" s="132">
        <v>2.7</v>
      </c>
      <c r="CJ24" s="132">
        <v>2.4430000000000001</v>
      </c>
      <c r="CK24" s="132">
        <v>2.173</v>
      </c>
      <c r="CL24" s="132">
        <v>1.9370000000000001</v>
      </c>
      <c r="CM24" s="132">
        <v>1.8220000000000001</v>
      </c>
      <c r="CN24" s="132">
        <v>1.7749999999999999</v>
      </c>
      <c r="CO24" s="132">
        <v>1.704</v>
      </c>
      <c r="CP24" s="132">
        <v>1.633</v>
      </c>
      <c r="CQ24" s="132">
        <v>1.5489999999999999</v>
      </c>
      <c r="CR24" s="132">
        <v>1.3740000000000001</v>
      </c>
      <c r="CS24" s="132">
        <v>1.137</v>
      </c>
      <c r="CT24" s="132">
        <v>0.92400000000000004</v>
      </c>
      <c r="CU24" s="132">
        <v>0.72499999999999998</v>
      </c>
      <c r="CV24" s="132">
        <v>0.55600000000000005</v>
      </c>
      <c r="CW24" s="132">
        <v>0.47199999999999998</v>
      </c>
      <c r="CX24" s="132">
        <v>0.436</v>
      </c>
      <c r="CY24" s="132">
        <v>0.39100000000000001</v>
      </c>
      <c r="CZ24" s="132">
        <v>0.34899999999999998</v>
      </c>
      <c r="DA24" s="132">
        <v>0.315</v>
      </c>
      <c r="DB24" s="132">
        <v>0.26600000000000001</v>
      </c>
      <c r="DC24" s="132">
        <v>0.21</v>
      </c>
      <c r="DD24" s="132">
        <v>0.16500000000000001</v>
      </c>
      <c r="DE24" s="132">
        <v>0.13400000000000001</v>
      </c>
      <c r="DF24" s="132">
        <v>0.111</v>
      </c>
      <c r="DG24" s="132">
        <v>8.5999999999999993E-2</v>
      </c>
      <c r="DH24" s="132">
        <v>0.224</v>
      </c>
    </row>
    <row r="25" spans="1:112" x14ac:dyDescent="0.75">
      <c r="A25" s="111">
        <v>8724</v>
      </c>
      <c r="B25" s="111" t="s">
        <v>217</v>
      </c>
      <c r="C25" s="129" t="s">
        <v>163</v>
      </c>
      <c r="D25" s="71" t="s">
        <v>218</v>
      </c>
      <c r="E25" s="71">
        <v>764</v>
      </c>
      <c r="F25" s="71" t="s">
        <v>219</v>
      </c>
      <c r="G25" s="71" t="s">
        <v>220</v>
      </c>
      <c r="H25" s="71">
        <v>764</v>
      </c>
      <c r="I25" s="112" t="s">
        <v>221</v>
      </c>
      <c r="J25" s="71">
        <v>920</v>
      </c>
      <c r="K25" s="71">
        <v>1957</v>
      </c>
      <c r="L25" s="132">
        <v>121.548</v>
      </c>
      <c r="M25" s="132">
        <v>18.074000000000002</v>
      </c>
      <c r="N25" s="132">
        <v>13.44</v>
      </c>
      <c r="O25" s="132">
        <v>10.143000000000001</v>
      </c>
      <c r="P25" s="132">
        <v>7.758</v>
      </c>
      <c r="Q25" s="132">
        <v>5.9059999999999997</v>
      </c>
      <c r="R25" s="132">
        <v>4.4820000000000002</v>
      </c>
      <c r="S25" s="132">
        <v>3.4009999999999998</v>
      </c>
      <c r="T25" s="132">
        <v>2.59</v>
      </c>
      <c r="U25" s="132">
        <v>2.073</v>
      </c>
      <c r="V25" s="132">
        <v>1.8069999999999999</v>
      </c>
      <c r="W25" s="132">
        <v>1.655</v>
      </c>
      <c r="X25" s="132">
        <v>1.6080000000000001</v>
      </c>
      <c r="Y25" s="132">
        <v>1.653</v>
      </c>
      <c r="Z25" s="132">
        <v>1.7829999999999999</v>
      </c>
      <c r="AA25" s="132">
        <v>1.9890000000000001</v>
      </c>
      <c r="AB25" s="132">
        <v>2.2509999999999999</v>
      </c>
      <c r="AC25" s="132">
        <v>2.5409999999999999</v>
      </c>
      <c r="AD25" s="132">
        <v>2.8239999999999998</v>
      </c>
      <c r="AE25" s="132">
        <v>3.0190000000000001</v>
      </c>
      <c r="AF25" s="132">
        <v>3.0739999999999998</v>
      </c>
      <c r="AG25" s="132">
        <v>3.0350000000000001</v>
      </c>
      <c r="AH25" s="132">
        <v>2.984</v>
      </c>
      <c r="AI25" s="132">
        <v>2.948</v>
      </c>
      <c r="AJ25" s="132">
        <v>2.9239999999999999</v>
      </c>
      <c r="AK25" s="132">
        <v>2.944</v>
      </c>
      <c r="AL25" s="132">
        <v>2.9929999999999999</v>
      </c>
      <c r="AM25" s="132">
        <v>3.0350000000000001</v>
      </c>
      <c r="AN25" s="132">
        <v>3.0640000000000001</v>
      </c>
      <c r="AO25" s="132">
        <v>3.0609999999999999</v>
      </c>
      <c r="AP25" s="132">
        <v>3.0089999999999999</v>
      </c>
      <c r="AQ25" s="132">
        <v>2.9289999999999998</v>
      </c>
      <c r="AR25" s="132">
        <v>2.8540000000000001</v>
      </c>
      <c r="AS25" s="132">
        <v>2.7850000000000001</v>
      </c>
      <c r="AT25" s="132">
        <v>2.7330000000000001</v>
      </c>
      <c r="AU25" s="132">
        <v>2.722</v>
      </c>
      <c r="AV25" s="132">
        <v>2.7370000000000001</v>
      </c>
      <c r="AW25" s="132">
        <v>2.7559999999999998</v>
      </c>
      <c r="AX25" s="132">
        <v>2.7669999999999999</v>
      </c>
      <c r="AY25" s="132">
        <v>2.7919999999999998</v>
      </c>
      <c r="AZ25" s="132">
        <v>2.8239999999999998</v>
      </c>
      <c r="BA25" s="132">
        <v>2.859</v>
      </c>
      <c r="BB25" s="132">
        <v>2.887</v>
      </c>
      <c r="BC25" s="132">
        <v>2.91</v>
      </c>
      <c r="BD25" s="132">
        <v>2.9319999999999999</v>
      </c>
      <c r="BE25" s="132">
        <v>2.9529999999999998</v>
      </c>
      <c r="BF25" s="132">
        <v>2.98</v>
      </c>
      <c r="BG25" s="132">
        <v>3.0310000000000001</v>
      </c>
      <c r="BH25" s="132">
        <v>3.1030000000000002</v>
      </c>
      <c r="BI25" s="132">
        <v>3.1840000000000002</v>
      </c>
      <c r="BJ25" s="132">
        <v>3.258</v>
      </c>
      <c r="BK25" s="132">
        <v>3.3170000000000002</v>
      </c>
      <c r="BL25" s="132">
        <v>3.3540000000000001</v>
      </c>
      <c r="BM25" s="132">
        <v>3.3580000000000001</v>
      </c>
      <c r="BN25" s="132">
        <v>3.3420000000000001</v>
      </c>
      <c r="BO25" s="132">
        <v>3.3290000000000002</v>
      </c>
      <c r="BP25" s="132">
        <v>3.3220000000000001</v>
      </c>
      <c r="BQ25" s="132">
        <v>3.3220000000000001</v>
      </c>
      <c r="BR25" s="132">
        <v>3.3460000000000001</v>
      </c>
      <c r="BS25" s="132">
        <v>3.3719999999999999</v>
      </c>
      <c r="BT25" s="132">
        <v>3.3610000000000002</v>
      </c>
      <c r="BU25" s="132">
        <v>3.3159999999999998</v>
      </c>
      <c r="BV25" s="132">
        <v>3.262</v>
      </c>
      <c r="BW25" s="132">
        <v>3.1829999999999998</v>
      </c>
      <c r="BX25" s="132">
        <v>3.0960000000000001</v>
      </c>
      <c r="BY25" s="132">
        <v>3.052</v>
      </c>
      <c r="BZ25" s="132">
        <v>3.02</v>
      </c>
      <c r="CA25" s="132">
        <v>2.9860000000000002</v>
      </c>
      <c r="CB25" s="132">
        <v>2.9620000000000002</v>
      </c>
      <c r="CC25" s="132">
        <v>2.9670000000000001</v>
      </c>
      <c r="CD25" s="132">
        <v>2.996</v>
      </c>
      <c r="CE25" s="132">
        <v>3.0219999999999998</v>
      </c>
      <c r="CF25" s="132">
        <v>3.0409999999999999</v>
      </c>
      <c r="CG25" s="132">
        <v>3.0640000000000001</v>
      </c>
      <c r="CH25" s="132">
        <v>3.02</v>
      </c>
      <c r="CI25" s="132">
        <v>2.8450000000000002</v>
      </c>
      <c r="CJ25" s="132">
        <v>2.5819999999999999</v>
      </c>
      <c r="CK25" s="132">
        <v>2.3210000000000002</v>
      </c>
      <c r="CL25" s="132">
        <v>2.0510000000000002</v>
      </c>
      <c r="CM25" s="132">
        <v>1.8169999999999999</v>
      </c>
      <c r="CN25" s="132">
        <v>1.698</v>
      </c>
      <c r="CO25" s="132">
        <v>1.645</v>
      </c>
      <c r="CP25" s="132">
        <v>1.569</v>
      </c>
      <c r="CQ25" s="132">
        <v>1.494</v>
      </c>
      <c r="CR25" s="132">
        <v>1.4079999999999999</v>
      </c>
      <c r="CS25" s="132">
        <v>1.24</v>
      </c>
      <c r="CT25" s="132">
        <v>1.018</v>
      </c>
      <c r="CU25" s="132">
        <v>0.81899999999999995</v>
      </c>
      <c r="CV25" s="132">
        <v>0.63600000000000001</v>
      </c>
      <c r="CW25" s="132">
        <v>0.48199999999999998</v>
      </c>
      <c r="CX25" s="132">
        <v>0.40500000000000003</v>
      </c>
      <c r="CY25" s="132">
        <v>0.37</v>
      </c>
      <c r="CZ25" s="132">
        <v>0.32800000000000001</v>
      </c>
      <c r="DA25" s="132">
        <v>0.28999999999999998</v>
      </c>
      <c r="DB25" s="132">
        <v>0.25900000000000001</v>
      </c>
      <c r="DC25" s="132">
        <v>0.215</v>
      </c>
      <c r="DD25" s="132">
        <v>0.16800000000000001</v>
      </c>
      <c r="DE25" s="132">
        <v>0.13</v>
      </c>
      <c r="DF25" s="132">
        <v>0.104</v>
      </c>
      <c r="DG25" s="132">
        <v>8.5000000000000006E-2</v>
      </c>
      <c r="DH25" s="132">
        <v>0.22500000000000001</v>
      </c>
    </row>
    <row r="26" spans="1:112" x14ac:dyDescent="0.75">
      <c r="A26" s="111">
        <v>8725</v>
      </c>
      <c r="B26" s="111" t="s">
        <v>217</v>
      </c>
      <c r="C26" s="129" t="s">
        <v>163</v>
      </c>
      <c r="D26" s="71" t="s">
        <v>218</v>
      </c>
      <c r="E26" s="71">
        <v>764</v>
      </c>
      <c r="F26" s="71" t="s">
        <v>219</v>
      </c>
      <c r="G26" s="71" t="s">
        <v>220</v>
      </c>
      <c r="H26" s="71">
        <v>764</v>
      </c>
      <c r="I26" s="112" t="s">
        <v>221</v>
      </c>
      <c r="J26" s="71">
        <v>920</v>
      </c>
      <c r="K26" s="71">
        <v>1958</v>
      </c>
      <c r="L26" s="132">
        <v>121.035</v>
      </c>
      <c r="M26" s="132">
        <v>17.803999999999998</v>
      </c>
      <c r="N26" s="132">
        <v>13.263999999999999</v>
      </c>
      <c r="O26" s="132">
        <v>10.036</v>
      </c>
      <c r="P26" s="132">
        <v>7.7130000000000001</v>
      </c>
      <c r="Q26" s="132">
        <v>5.9180000000000001</v>
      </c>
      <c r="R26" s="132">
        <v>4.532</v>
      </c>
      <c r="S26" s="132">
        <v>3.5070000000000001</v>
      </c>
      <c r="T26" s="132">
        <v>2.7589999999999999</v>
      </c>
      <c r="U26" s="132">
        <v>2.2120000000000002</v>
      </c>
      <c r="V26" s="132">
        <v>1.8740000000000001</v>
      </c>
      <c r="W26" s="132">
        <v>1.7030000000000001</v>
      </c>
      <c r="X26" s="132">
        <v>1.63</v>
      </c>
      <c r="Y26" s="132">
        <v>1.653</v>
      </c>
      <c r="Z26" s="132">
        <v>1.764</v>
      </c>
      <c r="AA26" s="132">
        <v>1.9570000000000001</v>
      </c>
      <c r="AB26" s="132">
        <v>2.2090000000000001</v>
      </c>
      <c r="AC26" s="132">
        <v>2.48</v>
      </c>
      <c r="AD26" s="132">
        <v>2.7349999999999999</v>
      </c>
      <c r="AE26" s="132">
        <v>2.9430000000000001</v>
      </c>
      <c r="AF26" s="132">
        <v>3.06</v>
      </c>
      <c r="AG26" s="132">
        <v>3.0609999999999999</v>
      </c>
      <c r="AH26" s="132">
        <v>3</v>
      </c>
      <c r="AI26" s="132">
        <v>2.9540000000000002</v>
      </c>
      <c r="AJ26" s="132">
        <v>2.9369999999999998</v>
      </c>
      <c r="AK26" s="132">
        <v>2.9380000000000002</v>
      </c>
      <c r="AL26" s="132">
        <v>2.9790000000000001</v>
      </c>
      <c r="AM26" s="132">
        <v>3.0329999999999999</v>
      </c>
      <c r="AN26" s="132">
        <v>3.0659999999999998</v>
      </c>
      <c r="AO26" s="132">
        <v>3.0739999999999998</v>
      </c>
      <c r="AP26" s="132">
        <v>3.05</v>
      </c>
      <c r="AQ26" s="132">
        <v>2.9849999999999999</v>
      </c>
      <c r="AR26" s="132">
        <v>2.9020000000000001</v>
      </c>
      <c r="AS26" s="132">
        <v>2.831</v>
      </c>
      <c r="AT26" s="132">
        <v>2.77</v>
      </c>
      <c r="AU26" s="132">
        <v>2.7269999999999999</v>
      </c>
      <c r="AV26" s="132">
        <v>2.7240000000000002</v>
      </c>
      <c r="AW26" s="132">
        <v>2.7450000000000001</v>
      </c>
      <c r="AX26" s="132">
        <v>2.7669999999999999</v>
      </c>
      <c r="AY26" s="132">
        <v>2.78</v>
      </c>
      <c r="AZ26" s="132">
        <v>2.8039999999999998</v>
      </c>
      <c r="BA26" s="132">
        <v>2.8340000000000001</v>
      </c>
      <c r="BB26" s="132">
        <v>2.8660000000000001</v>
      </c>
      <c r="BC26" s="132">
        <v>2.8919999999999999</v>
      </c>
      <c r="BD26" s="132">
        <v>2.9180000000000001</v>
      </c>
      <c r="BE26" s="132">
        <v>2.948</v>
      </c>
      <c r="BF26" s="132">
        <v>2.9820000000000002</v>
      </c>
      <c r="BG26" s="132">
        <v>3.0259999999999998</v>
      </c>
      <c r="BH26" s="132">
        <v>3.093</v>
      </c>
      <c r="BI26" s="132">
        <v>3.177</v>
      </c>
      <c r="BJ26" s="132">
        <v>3.2610000000000001</v>
      </c>
      <c r="BK26" s="132">
        <v>3.3279999999999998</v>
      </c>
      <c r="BL26" s="132">
        <v>3.3719999999999999</v>
      </c>
      <c r="BM26" s="132">
        <v>3.39</v>
      </c>
      <c r="BN26" s="132">
        <v>3.3809999999999998</v>
      </c>
      <c r="BO26" s="132">
        <v>3.3610000000000002</v>
      </c>
      <c r="BP26" s="132">
        <v>3.355</v>
      </c>
      <c r="BQ26" s="132">
        <v>3.363</v>
      </c>
      <c r="BR26" s="132">
        <v>3.38</v>
      </c>
      <c r="BS26" s="132">
        <v>3.42</v>
      </c>
      <c r="BT26" s="132">
        <v>3.4550000000000001</v>
      </c>
      <c r="BU26" s="132">
        <v>3.4390000000000001</v>
      </c>
      <c r="BV26" s="132">
        <v>3.375</v>
      </c>
      <c r="BW26" s="132">
        <v>3.298</v>
      </c>
      <c r="BX26" s="132">
        <v>3.1989999999999998</v>
      </c>
      <c r="BY26" s="132">
        <v>3.097</v>
      </c>
      <c r="BZ26" s="132">
        <v>3.0379999999999998</v>
      </c>
      <c r="CA26" s="132">
        <v>3.012</v>
      </c>
      <c r="CB26" s="132">
        <v>2.9860000000000002</v>
      </c>
      <c r="CC26" s="132">
        <v>2.9689999999999999</v>
      </c>
      <c r="CD26" s="132">
        <v>2.976</v>
      </c>
      <c r="CE26" s="132">
        <v>2.996</v>
      </c>
      <c r="CF26" s="132">
        <v>3.0030000000000001</v>
      </c>
      <c r="CG26" s="132">
        <v>3</v>
      </c>
      <c r="CH26" s="132">
        <v>2.996</v>
      </c>
      <c r="CI26" s="132">
        <v>2.9289999999999998</v>
      </c>
      <c r="CJ26" s="132">
        <v>2.74</v>
      </c>
      <c r="CK26" s="132">
        <v>2.4700000000000002</v>
      </c>
      <c r="CL26" s="132">
        <v>2.206</v>
      </c>
      <c r="CM26" s="132">
        <v>1.9359999999999999</v>
      </c>
      <c r="CN26" s="132">
        <v>1.704</v>
      </c>
      <c r="CO26" s="132">
        <v>1.583</v>
      </c>
      <c r="CP26" s="132">
        <v>1.524</v>
      </c>
      <c r="CQ26" s="132">
        <v>1.4450000000000001</v>
      </c>
      <c r="CR26" s="132">
        <v>1.3680000000000001</v>
      </c>
      <c r="CS26" s="132">
        <v>1.2809999999999999</v>
      </c>
      <c r="CT26" s="132">
        <v>1.119</v>
      </c>
      <c r="CU26" s="132">
        <v>0.91</v>
      </c>
      <c r="CV26" s="132">
        <v>0.72399999999999998</v>
      </c>
      <c r="CW26" s="132">
        <v>0.55600000000000005</v>
      </c>
      <c r="CX26" s="132">
        <v>0.41599999999999998</v>
      </c>
      <c r="CY26" s="132">
        <v>0.34599999999999997</v>
      </c>
      <c r="CZ26" s="132">
        <v>0.313</v>
      </c>
      <c r="DA26" s="132">
        <v>0.27400000000000002</v>
      </c>
      <c r="DB26" s="132">
        <v>0.24</v>
      </c>
      <c r="DC26" s="132">
        <v>0.21199999999999999</v>
      </c>
      <c r="DD26" s="132">
        <v>0.17399999999999999</v>
      </c>
      <c r="DE26" s="132">
        <v>0.13300000000000001</v>
      </c>
      <c r="DF26" s="132">
        <v>0.10199999999999999</v>
      </c>
      <c r="DG26" s="132">
        <v>0.08</v>
      </c>
      <c r="DH26" s="132">
        <v>0.22600000000000001</v>
      </c>
    </row>
    <row r="27" spans="1:112" x14ac:dyDescent="0.75">
      <c r="A27" s="111">
        <v>8726</v>
      </c>
      <c r="B27" s="111" t="s">
        <v>217</v>
      </c>
      <c r="C27" s="129" t="s">
        <v>163</v>
      </c>
      <c r="D27" s="71" t="s">
        <v>218</v>
      </c>
      <c r="E27" s="71">
        <v>764</v>
      </c>
      <c r="F27" s="71" t="s">
        <v>219</v>
      </c>
      <c r="G27" s="71" t="s">
        <v>220</v>
      </c>
      <c r="H27" s="71">
        <v>764</v>
      </c>
      <c r="I27" s="112" t="s">
        <v>221</v>
      </c>
      <c r="J27" s="71">
        <v>920</v>
      </c>
      <c r="K27" s="71">
        <v>1959</v>
      </c>
      <c r="L27" s="132">
        <v>120.307</v>
      </c>
      <c r="M27" s="132">
        <v>17.337</v>
      </c>
      <c r="N27" s="132">
        <v>12.941000000000001</v>
      </c>
      <c r="O27" s="132">
        <v>9.8070000000000004</v>
      </c>
      <c r="P27" s="132">
        <v>7.5540000000000003</v>
      </c>
      <c r="Q27" s="132">
        <v>5.8129999999999997</v>
      </c>
      <c r="R27" s="132">
        <v>4.4459999999999997</v>
      </c>
      <c r="S27" s="132">
        <v>3.4169999999999998</v>
      </c>
      <c r="T27" s="132">
        <v>2.698</v>
      </c>
      <c r="U27" s="132">
        <v>2.234</v>
      </c>
      <c r="V27" s="132">
        <v>1.966</v>
      </c>
      <c r="W27" s="132">
        <v>1.736</v>
      </c>
      <c r="X27" s="132">
        <v>1.649</v>
      </c>
      <c r="Y27" s="132">
        <v>1.6479999999999999</v>
      </c>
      <c r="Z27" s="132">
        <v>1.7370000000000001</v>
      </c>
      <c r="AA27" s="132">
        <v>1.9079999999999999</v>
      </c>
      <c r="AB27" s="132">
        <v>2.145</v>
      </c>
      <c r="AC27" s="132">
        <v>2.4049999999999998</v>
      </c>
      <c r="AD27" s="132">
        <v>2.641</v>
      </c>
      <c r="AE27" s="132">
        <v>2.82</v>
      </c>
      <c r="AF27" s="132">
        <v>2.952</v>
      </c>
      <c r="AG27" s="132">
        <v>3.0150000000000001</v>
      </c>
      <c r="AH27" s="132">
        <v>2.9929999999999999</v>
      </c>
      <c r="AI27" s="132">
        <v>2.9380000000000002</v>
      </c>
      <c r="AJ27" s="132">
        <v>2.9119999999999999</v>
      </c>
      <c r="AK27" s="132">
        <v>2.92</v>
      </c>
      <c r="AL27" s="132">
        <v>2.9420000000000002</v>
      </c>
      <c r="AM27" s="132">
        <v>2.9870000000000001</v>
      </c>
      <c r="AN27" s="132">
        <v>3.0329999999999999</v>
      </c>
      <c r="AO27" s="132">
        <v>3.0449999999999999</v>
      </c>
      <c r="AP27" s="132">
        <v>3.0329999999999999</v>
      </c>
      <c r="AQ27" s="132">
        <v>2.9969999999999999</v>
      </c>
      <c r="AR27" s="132">
        <v>2.9289999999999998</v>
      </c>
      <c r="AS27" s="132">
        <v>2.8519999999999999</v>
      </c>
      <c r="AT27" s="132">
        <v>2.79</v>
      </c>
      <c r="AU27" s="132">
        <v>2.738</v>
      </c>
      <c r="AV27" s="132">
        <v>2.7029999999999998</v>
      </c>
      <c r="AW27" s="132">
        <v>2.7069999999999999</v>
      </c>
      <c r="AX27" s="132">
        <v>2.7320000000000002</v>
      </c>
      <c r="AY27" s="132">
        <v>2.7570000000000001</v>
      </c>
      <c r="AZ27" s="132">
        <v>2.7690000000000001</v>
      </c>
      <c r="BA27" s="132">
        <v>2.7919999999999998</v>
      </c>
      <c r="BB27" s="132">
        <v>2.819</v>
      </c>
      <c r="BC27" s="132">
        <v>2.8490000000000002</v>
      </c>
      <c r="BD27" s="132">
        <v>2.8780000000000001</v>
      </c>
      <c r="BE27" s="132">
        <v>2.9119999999999999</v>
      </c>
      <c r="BF27" s="132">
        <v>2.9550000000000001</v>
      </c>
      <c r="BG27" s="132">
        <v>3.0059999999999998</v>
      </c>
      <c r="BH27" s="132">
        <v>3.0659999999999998</v>
      </c>
      <c r="BI27" s="132">
        <v>3.1440000000000001</v>
      </c>
      <c r="BJ27" s="132">
        <v>3.2330000000000001</v>
      </c>
      <c r="BK27" s="132">
        <v>3.3109999999999999</v>
      </c>
      <c r="BL27" s="132">
        <v>3.363</v>
      </c>
      <c r="BM27" s="132">
        <v>3.3889999999999998</v>
      </c>
      <c r="BN27" s="132">
        <v>3.3929999999999998</v>
      </c>
      <c r="BO27" s="132">
        <v>3.38</v>
      </c>
      <c r="BP27" s="132">
        <v>3.3679999999999999</v>
      </c>
      <c r="BQ27" s="132">
        <v>3.3759999999999999</v>
      </c>
      <c r="BR27" s="132">
        <v>3.4020000000000001</v>
      </c>
      <c r="BS27" s="132">
        <v>3.4350000000000001</v>
      </c>
      <c r="BT27" s="132">
        <v>3.4849999999999999</v>
      </c>
      <c r="BU27" s="132">
        <v>3.5179999999999998</v>
      </c>
      <c r="BV27" s="132">
        <v>3.4849999999999999</v>
      </c>
      <c r="BW27" s="132">
        <v>3.3980000000000001</v>
      </c>
      <c r="BX27" s="132">
        <v>3.3</v>
      </c>
      <c r="BY27" s="132">
        <v>3.1869999999999998</v>
      </c>
      <c r="BZ27" s="132">
        <v>3.07</v>
      </c>
      <c r="CA27" s="132">
        <v>3.016</v>
      </c>
      <c r="CB27" s="132">
        <v>2.9990000000000001</v>
      </c>
      <c r="CC27" s="132">
        <v>2.9809999999999999</v>
      </c>
      <c r="CD27" s="132">
        <v>2.9649999999999999</v>
      </c>
      <c r="CE27" s="132">
        <v>2.964</v>
      </c>
      <c r="CF27" s="132">
        <v>2.9670000000000001</v>
      </c>
      <c r="CG27" s="132">
        <v>2.952</v>
      </c>
      <c r="CH27" s="132">
        <v>2.923</v>
      </c>
      <c r="CI27" s="132">
        <v>2.8959999999999999</v>
      </c>
      <c r="CJ27" s="132">
        <v>2.8119999999999998</v>
      </c>
      <c r="CK27" s="132">
        <v>2.6120000000000001</v>
      </c>
      <c r="CL27" s="132">
        <v>2.339</v>
      </c>
      <c r="CM27" s="132">
        <v>2.0760000000000001</v>
      </c>
      <c r="CN27" s="132">
        <v>1.81</v>
      </c>
      <c r="CO27" s="132">
        <v>1.583</v>
      </c>
      <c r="CP27" s="132">
        <v>1.4610000000000001</v>
      </c>
      <c r="CQ27" s="132">
        <v>1.399</v>
      </c>
      <c r="CR27" s="132">
        <v>1.319</v>
      </c>
      <c r="CS27" s="132">
        <v>1.2410000000000001</v>
      </c>
      <c r="CT27" s="132">
        <v>1.153</v>
      </c>
      <c r="CU27" s="132">
        <v>0.999</v>
      </c>
      <c r="CV27" s="132">
        <v>0.80400000000000005</v>
      </c>
      <c r="CW27" s="132">
        <v>0.63300000000000001</v>
      </c>
      <c r="CX27" s="132">
        <v>0.48</v>
      </c>
      <c r="CY27" s="132">
        <v>0.35499999999999998</v>
      </c>
      <c r="CZ27" s="132">
        <v>0.29099999999999998</v>
      </c>
      <c r="DA27" s="132">
        <v>0.26100000000000001</v>
      </c>
      <c r="DB27" s="132">
        <v>0.22600000000000001</v>
      </c>
      <c r="DC27" s="132">
        <v>0.19600000000000001</v>
      </c>
      <c r="DD27" s="132">
        <v>0.17</v>
      </c>
      <c r="DE27" s="132">
        <v>0.13800000000000001</v>
      </c>
      <c r="DF27" s="132">
        <v>0.104</v>
      </c>
      <c r="DG27" s="132">
        <v>7.8E-2</v>
      </c>
      <c r="DH27" s="132">
        <v>0.224</v>
      </c>
    </row>
    <row r="28" spans="1:112" x14ac:dyDescent="0.75">
      <c r="A28" s="111">
        <v>8727</v>
      </c>
      <c r="B28" s="111" t="s">
        <v>217</v>
      </c>
      <c r="C28" s="129" t="s">
        <v>163</v>
      </c>
      <c r="D28" s="71" t="s">
        <v>218</v>
      </c>
      <c r="E28" s="71">
        <v>764</v>
      </c>
      <c r="F28" s="71" t="s">
        <v>219</v>
      </c>
      <c r="G28" s="71" t="s">
        <v>220</v>
      </c>
      <c r="H28" s="71">
        <v>764</v>
      </c>
      <c r="I28" s="112" t="s">
        <v>221</v>
      </c>
      <c r="J28" s="71">
        <v>920</v>
      </c>
      <c r="K28" s="71">
        <v>1960</v>
      </c>
      <c r="L28" s="132">
        <v>119.488</v>
      </c>
      <c r="M28" s="132">
        <v>16.919</v>
      </c>
      <c r="N28" s="132">
        <v>12.627000000000001</v>
      </c>
      <c r="O28" s="132">
        <v>9.5839999999999996</v>
      </c>
      <c r="P28" s="132">
        <v>7.3929999999999998</v>
      </c>
      <c r="Q28" s="132">
        <v>5.6879999999999997</v>
      </c>
      <c r="R28" s="132">
        <v>4.3620000000000001</v>
      </c>
      <c r="S28" s="132">
        <v>3.3530000000000002</v>
      </c>
      <c r="T28" s="132">
        <v>2.629</v>
      </c>
      <c r="U28" s="132">
        <v>2.1629999999999998</v>
      </c>
      <c r="V28" s="132">
        <v>1.907</v>
      </c>
      <c r="W28" s="132">
        <v>1.7490000000000001</v>
      </c>
      <c r="X28" s="132">
        <v>1.6140000000000001</v>
      </c>
      <c r="Y28" s="132">
        <v>1.601</v>
      </c>
      <c r="Z28" s="132">
        <v>1.6639999999999999</v>
      </c>
      <c r="AA28" s="132">
        <v>1.806</v>
      </c>
      <c r="AB28" s="132">
        <v>2.0099999999999998</v>
      </c>
      <c r="AC28" s="132">
        <v>2.2450000000000001</v>
      </c>
      <c r="AD28" s="132">
        <v>2.4609999999999999</v>
      </c>
      <c r="AE28" s="132">
        <v>2.6160000000000001</v>
      </c>
      <c r="AF28" s="132">
        <v>2.7170000000000001</v>
      </c>
      <c r="AG28" s="132">
        <v>2.794</v>
      </c>
      <c r="AH28" s="132">
        <v>2.831</v>
      </c>
      <c r="AI28" s="132">
        <v>2.8149999999999999</v>
      </c>
      <c r="AJ28" s="132">
        <v>2.7810000000000001</v>
      </c>
      <c r="AK28" s="132">
        <v>2.7810000000000001</v>
      </c>
      <c r="AL28" s="132">
        <v>2.8079999999999998</v>
      </c>
      <c r="AM28" s="132">
        <v>2.8340000000000001</v>
      </c>
      <c r="AN28" s="132">
        <v>2.87</v>
      </c>
      <c r="AO28" s="132">
        <v>2.8929999999999998</v>
      </c>
      <c r="AP28" s="132">
        <v>2.8860000000000001</v>
      </c>
      <c r="AQ28" s="132">
        <v>2.863</v>
      </c>
      <c r="AR28" s="132">
        <v>2.8260000000000001</v>
      </c>
      <c r="AS28" s="132">
        <v>2.766</v>
      </c>
      <c r="AT28" s="132">
        <v>2.7</v>
      </c>
      <c r="AU28" s="132">
        <v>2.649</v>
      </c>
      <c r="AV28" s="132">
        <v>2.6080000000000001</v>
      </c>
      <c r="AW28" s="132">
        <v>2.581</v>
      </c>
      <c r="AX28" s="132">
        <v>2.589</v>
      </c>
      <c r="AY28" s="132">
        <v>2.6150000000000002</v>
      </c>
      <c r="AZ28" s="132">
        <v>2.6389999999999998</v>
      </c>
      <c r="BA28" s="132">
        <v>2.6480000000000001</v>
      </c>
      <c r="BB28" s="132">
        <v>2.6680000000000001</v>
      </c>
      <c r="BC28" s="132">
        <v>2.6920000000000002</v>
      </c>
      <c r="BD28" s="132">
        <v>2.7240000000000002</v>
      </c>
      <c r="BE28" s="132">
        <v>2.76</v>
      </c>
      <c r="BF28" s="132">
        <v>2.8050000000000002</v>
      </c>
      <c r="BG28" s="132">
        <v>2.8620000000000001</v>
      </c>
      <c r="BH28" s="132">
        <v>2.927</v>
      </c>
      <c r="BI28" s="132">
        <v>2.9950000000000001</v>
      </c>
      <c r="BJ28" s="132">
        <v>3.0750000000000002</v>
      </c>
      <c r="BK28" s="132">
        <v>3.153</v>
      </c>
      <c r="BL28" s="132">
        <v>3.214</v>
      </c>
      <c r="BM28" s="132">
        <v>3.2480000000000002</v>
      </c>
      <c r="BN28" s="132">
        <v>3.2589999999999999</v>
      </c>
      <c r="BO28" s="132">
        <v>3.26</v>
      </c>
      <c r="BP28" s="132">
        <v>3.254</v>
      </c>
      <c r="BQ28" s="132">
        <v>3.2559999999999998</v>
      </c>
      <c r="BR28" s="132">
        <v>3.282</v>
      </c>
      <c r="BS28" s="132">
        <v>3.3220000000000001</v>
      </c>
      <c r="BT28" s="132">
        <v>3.3620000000000001</v>
      </c>
      <c r="BU28" s="132">
        <v>3.407</v>
      </c>
      <c r="BV28" s="132">
        <v>3.4220000000000002</v>
      </c>
      <c r="BW28" s="132">
        <v>3.3679999999999999</v>
      </c>
      <c r="BX28" s="132">
        <v>3.2650000000000001</v>
      </c>
      <c r="BY28" s="132">
        <v>3.157</v>
      </c>
      <c r="BZ28" s="132">
        <v>3.0329999999999999</v>
      </c>
      <c r="CA28" s="132">
        <v>2.9260000000000002</v>
      </c>
      <c r="CB28" s="132">
        <v>2.883</v>
      </c>
      <c r="CC28" s="132">
        <v>2.8730000000000002</v>
      </c>
      <c r="CD28" s="132">
        <v>2.8570000000000002</v>
      </c>
      <c r="CE28" s="132">
        <v>2.8340000000000001</v>
      </c>
      <c r="CF28" s="132">
        <v>2.8170000000000002</v>
      </c>
      <c r="CG28" s="132">
        <v>2.7989999999999999</v>
      </c>
      <c r="CH28" s="132">
        <v>2.7610000000000001</v>
      </c>
      <c r="CI28" s="132">
        <v>2.714</v>
      </c>
      <c r="CJ28" s="132">
        <v>2.67</v>
      </c>
      <c r="CK28" s="132">
        <v>2.5750000000000002</v>
      </c>
      <c r="CL28" s="132">
        <v>2.3769999999999998</v>
      </c>
      <c r="CM28" s="132">
        <v>2.1150000000000002</v>
      </c>
      <c r="CN28" s="132">
        <v>1.865</v>
      </c>
      <c r="CO28" s="132">
        <v>1.6160000000000001</v>
      </c>
      <c r="CP28" s="132">
        <v>1.4039999999999999</v>
      </c>
      <c r="CQ28" s="132">
        <v>1.288</v>
      </c>
      <c r="CR28" s="132">
        <v>1.226</v>
      </c>
      <c r="CS28" s="132">
        <v>1.1499999999999999</v>
      </c>
      <c r="CT28" s="132">
        <v>1.0740000000000001</v>
      </c>
      <c r="CU28" s="132">
        <v>0.99099999999999999</v>
      </c>
      <c r="CV28" s="132">
        <v>0.85</v>
      </c>
      <c r="CW28" s="132">
        <v>0.67600000000000005</v>
      </c>
      <c r="CX28" s="132">
        <v>0.52600000000000002</v>
      </c>
      <c r="CY28" s="132">
        <v>0.39400000000000002</v>
      </c>
      <c r="CZ28" s="132">
        <v>0.28799999999999998</v>
      </c>
      <c r="DA28" s="132">
        <v>0.23400000000000001</v>
      </c>
      <c r="DB28" s="132">
        <v>0.20699999999999999</v>
      </c>
      <c r="DC28" s="132">
        <v>0.17799999999999999</v>
      </c>
      <c r="DD28" s="132">
        <v>0.152</v>
      </c>
      <c r="DE28" s="132">
        <v>0.13</v>
      </c>
      <c r="DF28" s="132">
        <v>0.104</v>
      </c>
      <c r="DG28" s="132">
        <v>7.6999999999999999E-2</v>
      </c>
      <c r="DH28" s="132">
        <v>0.21199999999999999</v>
      </c>
    </row>
    <row r="29" spans="1:112" x14ac:dyDescent="0.75">
      <c r="A29" s="111">
        <v>8728</v>
      </c>
      <c r="B29" s="111" t="s">
        <v>217</v>
      </c>
      <c r="C29" s="129" t="s">
        <v>163</v>
      </c>
      <c r="D29" s="71" t="s">
        <v>218</v>
      </c>
      <c r="E29" s="71">
        <v>764</v>
      </c>
      <c r="F29" s="71" t="s">
        <v>219</v>
      </c>
      <c r="G29" s="71" t="s">
        <v>220</v>
      </c>
      <c r="H29" s="71">
        <v>764</v>
      </c>
      <c r="I29" s="112" t="s">
        <v>221</v>
      </c>
      <c r="J29" s="71">
        <v>920</v>
      </c>
      <c r="K29" s="71">
        <v>1961</v>
      </c>
      <c r="L29" s="132">
        <v>118.94499999999999</v>
      </c>
      <c r="M29" s="132">
        <v>16.678999999999998</v>
      </c>
      <c r="N29" s="132">
        <v>12.316000000000001</v>
      </c>
      <c r="O29" s="132">
        <v>9.3450000000000006</v>
      </c>
      <c r="P29" s="132">
        <v>7.22</v>
      </c>
      <c r="Q29" s="132">
        <v>5.5570000000000004</v>
      </c>
      <c r="R29" s="132">
        <v>4.25</v>
      </c>
      <c r="S29" s="132">
        <v>3.2629999999999999</v>
      </c>
      <c r="T29" s="132">
        <v>2.5510000000000002</v>
      </c>
      <c r="U29" s="132">
        <v>2.0859999999999999</v>
      </c>
      <c r="V29" s="132">
        <v>1.847</v>
      </c>
      <c r="W29" s="132">
        <v>1.6970000000000001</v>
      </c>
      <c r="X29" s="132">
        <v>1.6259999999999999</v>
      </c>
      <c r="Y29" s="132">
        <v>1.5680000000000001</v>
      </c>
      <c r="Z29" s="132">
        <v>1.617</v>
      </c>
      <c r="AA29" s="132">
        <v>1.73</v>
      </c>
      <c r="AB29" s="132">
        <v>1.903</v>
      </c>
      <c r="AC29" s="132">
        <v>2.1040000000000001</v>
      </c>
      <c r="AD29" s="132">
        <v>2.2959999999999998</v>
      </c>
      <c r="AE29" s="132">
        <v>2.4369999999999998</v>
      </c>
      <c r="AF29" s="132">
        <v>2.52</v>
      </c>
      <c r="AG29" s="132">
        <v>2.57</v>
      </c>
      <c r="AH29" s="132">
        <v>2.621</v>
      </c>
      <c r="AI29" s="132">
        <v>2.661</v>
      </c>
      <c r="AJ29" s="132">
        <v>2.6629999999999998</v>
      </c>
      <c r="AK29" s="132">
        <v>2.6539999999999999</v>
      </c>
      <c r="AL29" s="132">
        <v>2.6720000000000002</v>
      </c>
      <c r="AM29" s="132">
        <v>2.7029999999999998</v>
      </c>
      <c r="AN29" s="132">
        <v>2.72</v>
      </c>
      <c r="AO29" s="132">
        <v>2.7349999999999999</v>
      </c>
      <c r="AP29" s="132">
        <v>2.74</v>
      </c>
      <c r="AQ29" s="132">
        <v>2.722</v>
      </c>
      <c r="AR29" s="132">
        <v>2.6970000000000001</v>
      </c>
      <c r="AS29" s="132">
        <v>2.6659999999999999</v>
      </c>
      <c r="AT29" s="132">
        <v>2.6160000000000001</v>
      </c>
      <c r="AU29" s="132">
        <v>2.5619999999999998</v>
      </c>
      <c r="AV29" s="132">
        <v>2.5219999999999998</v>
      </c>
      <c r="AW29" s="132">
        <v>2.4889999999999999</v>
      </c>
      <c r="AX29" s="132">
        <v>2.4670000000000001</v>
      </c>
      <c r="AY29" s="132">
        <v>2.476</v>
      </c>
      <c r="AZ29" s="132">
        <v>2.5009999999999999</v>
      </c>
      <c r="BA29" s="132">
        <v>2.5209999999999999</v>
      </c>
      <c r="BB29" s="132">
        <v>2.5289999999999999</v>
      </c>
      <c r="BC29" s="132">
        <v>2.5459999999999998</v>
      </c>
      <c r="BD29" s="132">
        <v>2.5720000000000001</v>
      </c>
      <c r="BE29" s="132">
        <v>2.609</v>
      </c>
      <c r="BF29" s="132">
        <v>2.6560000000000001</v>
      </c>
      <c r="BG29" s="132">
        <v>2.714</v>
      </c>
      <c r="BH29" s="132">
        <v>2.7839999999999998</v>
      </c>
      <c r="BI29" s="132">
        <v>2.8559999999999999</v>
      </c>
      <c r="BJ29" s="132">
        <v>2.9260000000000002</v>
      </c>
      <c r="BK29" s="132">
        <v>2.996</v>
      </c>
      <c r="BL29" s="132">
        <v>3.0590000000000002</v>
      </c>
      <c r="BM29" s="132">
        <v>3.101</v>
      </c>
      <c r="BN29" s="132">
        <v>3.121</v>
      </c>
      <c r="BO29" s="132">
        <v>3.1280000000000001</v>
      </c>
      <c r="BP29" s="132">
        <v>3.1360000000000001</v>
      </c>
      <c r="BQ29" s="132">
        <v>3.1440000000000001</v>
      </c>
      <c r="BR29" s="132">
        <v>3.1619999999999999</v>
      </c>
      <c r="BS29" s="132">
        <v>3.2010000000000001</v>
      </c>
      <c r="BT29" s="132">
        <v>3.2469999999999999</v>
      </c>
      <c r="BU29" s="132">
        <v>3.282</v>
      </c>
      <c r="BV29" s="132">
        <v>3.31</v>
      </c>
      <c r="BW29" s="132">
        <v>3.3039999999999998</v>
      </c>
      <c r="BX29" s="132">
        <v>3.2330000000000001</v>
      </c>
      <c r="BY29" s="132">
        <v>3.121</v>
      </c>
      <c r="BZ29" s="132">
        <v>3.004</v>
      </c>
      <c r="CA29" s="132">
        <v>2.89</v>
      </c>
      <c r="CB29" s="132">
        <v>2.7959999999999998</v>
      </c>
      <c r="CC29" s="132">
        <v>2.76</v>
      </c>
      <c r="CD29" s="132">
        <v>2.7509999999999999</v>
      </c>
      <c r="CE29" s="132">
        <v>2.7280000000000002</v>
      </c>
      <c r="CF29" s="132">
        <v>2.6920000000000002</v>
      </c>
      <c r="CG29" s="132">
        <v>2.6579999999999999</v>
      </c>
      <c r="CH29" s="132">
        <v>2.6190000000000002</v>
      </c>
      <c r="CI29" s="132">
        <v>2.5640000000000001</v>
      </c>
      <c r="CJ29" s="132">
        <v>2.5030000000000001</v>
      </c>
      <c r="CK29" s="132">
        <v>2.4470000000000001</v>
      </c>
      <c r="CL29" s="132">
        <v>2.3460000000000001</v>
      </c>
      <c r="CM29" s="132">
        <v>2.1520000000000001</v>
      </c>
      <c r="CN29" s="132">
        <v>1.903</v>
      </c>
      <c r="CO29" s="132">
        <v>1.667</v>
      </c>
      <c r="CP29" s="132">
        <v>1.4359999999999999</v>
      </c>
      <c r="CQ29" s="132">
        <v>1.24</v>
      </c>
      <c r="CR29" s="132">
        <v>1.1319999999999999</v>
      </c>
      <c r="CS29" s="132">
        <v>1.071</v>
      </c>
      <c r="CT29" s="132">
        <v>0.998</v>
      </c>
      <c r="CU29" s="132">
        <v>0.92600000000000005</v>
      </c>
      <c r="CV29" s="132">
        <v>0.84599999999999997</v>
      </c>
      <c r="CW29" s="132">
        <v>0.71899999999999997</v>
      </c>
      <c r="CX29" s="132">
        <v>0.56599999999999995</v>
      </c>
      <c r="CY29" s="132">
        <v>0.435</v>
      </c>
      <c r="CZ29" s="132">
        <v>0.32200000000000001</v>
      </c>
      <c r="DA29" s="132">
        <v>0.23200000000000001</v>
      </c>
      <c r="DB29" s="132">
        <v>0.187</v>
      </c>
      <c r="DC29" s="132">
        <v>0.16400000000000001</v>
      </c>
      <c r="DD29" s="132">
        <v>0.13900000000000001</v>
      </c>
      <c r="DE29" s="132">
        <v>0.11700000000000001</v>
      </c>
      <c r="DF29" s="132">
        <v>9.9000000000000005E-2</v>
      </c>
      <c r="DG29" s="132">
        <v>7.8E-2</v>
      </c>
      <c r="DH29" s="132">
        <v>0.20499999999999999</v>
      </c>
    </row>
    <row r="30" spans="1:112" x14ac:dyDescent="0.75">
      <c r="A30" s="111">
        <v>8729</v>
      </c>
      <c r="B30" s="111" t="s">
        <v>217</v>
      </c>
      <c r="C30" s="129" t="s">
        <v>163</v>
      </c>
      <c r="D30" s="71" t="s">
        <v>218</v>
      </c>
      <c r="E30" s="71">
        <v>764</v>
      </c>
      <c r="F30" s="71" t="s">
        <v>219</v>
      </c>
      <c r="G30" s="71" t="s">
        <v>220</v>
      </c>
      <c r="H30" s="71">
        <v>764</v>
      </c>
      <c r="I30" s="112" t="s">
        <v>221</v>
      </c>
      <c r="J30" s="71">
        <v>920</v>
      </c>
      <c r="K30" s="71">
        <v>1962</v>
      </c>
      <c r="L30" s="132">
        <v>118.468</v>
      </c>
      <c r="M30" s="132">
        <v>16.489000000000001</v>
      </c>
      <c r="N30" s="132">
        <v>12.15</v>
      </c>
      <c r="O30" s="132">
        <v>9.1270000000000007</v>
      </c>
      <c r="P30" s="132">
        <v>7.0540000000000003</v>
      </c>
      <c r="Q30" s="132">
        <v>5.4740000000000002</v>
      </c>
      <c r="R30" s="132">
        <v>4.234</v>
      </c>
      <c r="S30" s="132">
        <v>3.2919999999999998</v>
      </c>
      <c r="T30" s="132">
        <v>2.6150000000000002</v>
      </c>
      <c r="U30" s="132">
        <v>2.1640000000000001</v>
      </c>
      <c r="V30" s="132">
        <v>1.913</v>
      </c>
      <c r="W30" s="132">
        <v>1.764</v>
      </c>
      <c r="X30" s="132">
        <v>1.6910000000000001</v>
      </c>
      <c r="Y30" s="132">
        <v>1.69</v>
      </c>
      <c r="Z30" s="132">
        <v>1.6919999999999999</v>
      </c>
      <c r="AA30" s="132">
        <v>1.794</v>
      </c>
      <c r="AB30" s="132">
        <v>1.9430000000000001</v>
      </c>
      <c r="AC30" s="132">
        <v>2.12</v>
      </c>
      <c r="AD30" s="132">
        <v>2.29</v>
      </c>
      <c r="AE30" s="132">
        <v>2.4169999999999998</v>
      </c>
      <c r="AF30" s="132">
        <v>2.4940000000000002</v>
      </c>
      <c r="AG30" s="132">
        <v>2.532</v>
      </c>
      <c r="AH30" s="132">
        <v>2.5619999999999998</v>
      </c>
      <c r="AI30" s="132">
        <v>2.6190000000000002</v>
      </c>
      <c r="AJ30" s="132">
        <v>2.6760000000000002</v>
      </c>
      <c r="AK30" s="132">
        <v>2.702</v>
      </c>
      <c r="AL30" s="132">
        <v>2.7109999999999999</v>
      </c>
      <c r="AM30" s="132">
        <v>2.7349999999999999</v>
      </c>
      <c r="AN30" s="132">
        <v>2.758</v>
      </c>
      <c r="AO30" s="132">
        <v>2.7559999999999998</v>
      </c>
      <c r="AP30" s="132">
        <v>2.7530000000000001</v>
      </c>
      <c r="AQ30" s="132">
        <v>2.746</v>
      </c>
      <c r="AR30" s="132">
        <v>2.7250000000000001</v>
      </c>
      <c r="AS30" s="132">
        <v>2.7029999999999998</v>
      </c>
      <c r="AT30" s="132">
        <v>2.6789999999999998</v>
      </c>
      <c r="AU30" s="132">
        <v>2.6379999999999999</v>
      </c>
      <c r="AV30" s="132">
        <v>2.5910000000000002</v>
      </c>
      <c r="AW30" s="132">
        <v>2.5569999999999999</v>
      </c>
      <c r="AX30" s="132">
        <v>2.528</v>
      </c>
      <c r="AY30" s="132">
        <v>2.508</v>
      </c>
      <c r="AZ30" s="132">
        <v>2.5169999999999999</v>
      </c>
      <c r="BA30" s="132">
        <v>2.54</v>
      </c>
      <c r="BB30" s="132">
        <v>2.5579999999999998</v>
      </c>
      <c r="BC30" s="132">
        <v>2.5640000000000001</v>
      </c>
      <c r="BD30" s="132">
        <v>2.5840000000000001</v>
      </c>
      <c r="BE30" s="132">
        <v>2.6179999999999999</v>
      </c>
      <c r="BF30" s="132">
        <v>2.6680000000000001</v>
      </c>
      <c r="BG30" s="132">
        <v>2.73</v>
      </c>
      <c r="BH30" s="132">
        <v>2.8039999999999998</v>
      </c>
      <c r="BI30" s="132">
        <v>2.8860000000000001</v>
      </c>
      <c r="BJ30" s="132">
        <v>2.964</v>
      </c>
      <c r="BK30" s="132">
        <v>3.0289999999999999</v>
      </c>
      <c r="BL30" s="132">
        <v>3.0880000000000001</v>
      </c>
      <c r="BM30" s="132">
        <v>3.1360000000000001</v>
      </c>
      <c r="BN30" s="132">
        <v>3.1669999999999998</v>
      </c>
      <c r="BO30" s="132">
        <v>3.1840000000000002</v>
      </c>
      <c r="BP30" s="132">
        <v>3.198</v>
      </c>
      <c r="BQ30" s="132">
        <v>3.2189999999999999</v>
      </c>
      <c r="BR30" s="132">
        <v>3.2440000000000002</v>
      </c>
      <c r="BS30" s="132">
        <v>3.2770000000000001</v>
      </c>
      <c r="BT30" s="132">
        <v>3.3250000000000002</v>
      </c>
      <c r="BU30" s="132">
        <v>3.3679999999999999</v>
      </c>
      <c r="BV30" s="132">
        <v>3.3889999999999998</v>
      </c>
      <c r="BW30" s="132">
        <v>3.3969999999999998</v>
      </c>
      <c r="BX30" s="132">
        <v>3.3719999999999999</v>
      </c>
      <c r="BY30" s="132">
        <v>3.2869999999999999</v>
      </c>
      <c r="BZ30" s="132">
        <v>3.1579999999999999</v>
      </c>
      <c r="CA30" s="132">
        <v>3.044</v>
      </c>
      <c r="CB30" s="132">
        <v>2.9380000000000002</v>
      </c>
      <c r="CC30" s="132">
        <v>2.8479999999999999</v>
      </c>
      <c r="CD30" s="132">
        <v>2.8130000000000002</v>
      </c>
      <c r="CE30" s="132">
        <v>2.798</v>
      </c>
      <c r="CF30" s="132">
        <v>2.7610000000000001</v>
      </c>
      <c r="CG30" s="132">
        <v>2.7069999999999999</v>
      </c>
      <c r="CH30" s="132">
        <v>2.653</v>
      </c>
      <c r="CI30" s="132">
        <v>2.5960000000000001</v>
      </c>
      <c r="CJ30" s="132">
        <v>2.5249999999999999</v>
      </c>
      <c r="CK30" s="132">
        <v>2.4510000000000001</v>
      </c>
      <c r="CL30" s="132">
        <v>2.3809999999999998</v>
      </c>
      <c r="CM30" s="132">
        <v>2.2679999999999998</v>
      </c>
      <c r="CN30" s="132">
        <v>2.0670000000000002</v>
      </c>
      <c r="CO30" s="132">
        <v>1.8169999999999999</v>
      </c>
      <c r="CP30" s="132">
        <v>1.5820000000000001</v>
      </c>
      <c r="CQ30" s="132">
        <v>1.355</v>
      </c>
      <c r="CR30" s="132">
        <v>1.163</v>
      </c>
      <c r="CS30" s="132">
        <v>1.056</v>
      </c>
      <c r="CT30" s="132">
        <v>0.99399999999999999</v>
      </c>
      <c r="CU30" s="132">
        <v>0.92100000000000004</v>
      </c>
      <c r="CV30" s="132">
        <v>0.84699999999999998</v>
      </c>
      <c r="CW30" s="132">
        <v>0.76700000000000002</v>
      </c>
      <c r="CX30" s="132">
        <v>0.64500000000000002</v>
      </c>
      <c r="CY30" s="132">
        <v>0.502</v>
      </c>
      <c r="CZ30" s="132">
        <v>0.38200000000000001</v>
      </c>
      <c r="DA30" s="132">
        <v>0.28000000000000003</v>
      </c>
      <c r="DB30" s="132">
        <v>0.2</v>
      </c>
      <c r="DC30" s="132">
        <v>0.158</v>
      </c>
      <c r="DD30" s="132">
        <v>0.13700000000000001</v>
      </c>
      <c r="DE30" s="132">
        <v>0.115</v>
      </c>
      <c r="DF30" s="132">
        <v>9.5000000000000001E-2</v>
      </c>
      <c r="DG30" s="132">
        <v>7.9000000000000001E-2</v>
      </c>
      <c r="DH30" s="132">
        <v>0.215</v>
      </c>
    </row>
    <row r="31" spans="1:112" x14ac:dyDescent="0.75">
      <c r="A31" s="111">
        <v>8730</v>
      </c>
      <c r="B31" s="111" t="s">
        <v>217</v>
      </c>
      <c r="C31" s="129" t="s">
        <v>163</v>
      </c>
      <c r="D31" s="71" t="s">
        <v>218</v>
      </c>
      <c r="E31" s="71">
        <v>764</v>
      </c>
      <c r="F31" s="71" t="s">
        <v>219</v>
      </c>
      <c r="G31" s="71" t="s">
        <v>220</v>
      </c>
      <c r="H31" s="71">
        <v>764</v>
      </c>
      <c r="I31" s="112" t="s">
        <v>221</v>
      </c>
      <c r="J31" s="71">
        <v>920</v>
      </c>
      <c r="K31" s="71">
        <v>1963</v>
      </c>
      <c r="L31" s="132">
        <v>117.679</v>
      </c>
      <c r="M31" s="132">
        <v>15.922000000000001</v>
      </c>
      <c r="N31" s="132">
        <v>11.967000000000001</v>
      </c>
      <c r="O31" s="132">
        <v>8.968</v>
      </c>
      <c r="P31" s="132">
        <v>6.8520000000000003</v>
      </c>
      <c r="Q31" s="132">
        <v>5.2670000000000003</v>
      </c>
      <c r="R31" s="132">
        <v>4.08</v>
      </c>
      <c r="S31" s="132">
        <v>3.214</v>
      </c>
      <c r="T31" s="132">
        <v>2.605</v>
      </c>
      <c r="U31" s="132">
        <v>2.2029999999999998</v>
      </c>
      <c r="V31" s="132">
        <v>1.9530000000000001</v>
      </c>
      <c r="W31" s="132">
        <v>1.8009999999999999</v>
      </c>
      <c r="X31" s="132">
        <v>1.738</v>
      </c>
      <c r="Y31" s="132">
        <v>1.744</v>
      </c>
      <c r="Z31" s="132">
        <v>1.8109999999999999</v>
      </c>
      <c r="AA31" s="132">
        <v>1.869</v>
      </c>
      <c r="AB31" s="132">
        <v>2.0089999999999999</v>
      </c>
      <c r="AC31" s="132">
        <v>2.1619999999999999</v>
      </c>
      <c r="AD31" s="132">
        <v>2.3069999999999999</v>
      </c>
      <c r="AE31" s="132">
        <v>2.411</v>
      </c>
      <c r="AF31" s="132">
        <v>2.476</v>
      </c>
      <c r="AG31" s="132">
        <v>2.5089999999999999</v>
      </c>
      <c r="AH31" s="132">
        <v>2.528</v>
      </c>
      <c r="AI31" s="132">
        <v>2.5630000000000002</v>
      </c>
      <c r="AJ31" s="132">
        <v>2.637</v>
      </c>
      <c r="AK31" s="132">
        <v>2.7189999999999999</v>
      </c>
      <c r="AL31" s="132">
        <v>2.7650000000000001</v>
      </c>
      <c r="AM31" s="132">
        <v>2.7789999999999999</v>
      </c>
      <c r="AN31" s="132">
        <v>2.7949999999999999</v>
      </c>
      <c r="AO31" s="132">
        <v>2.7989999999999999</v>
      </c>
      <c r="AP31" s="132">
        <v>2.778</v>
      </c>
      <c r="AQ31" s="132">
        <v>2.7639999999999998</v>
      </c>
      <c r="AR31" s="132">
        <v>2.7530000000000001</v>
      </c>
      <c r="AS31" s="132">
        <v>2.7360000000000002</v>
      </c>
      <c r="AT31" s="132">
        <v>2.7210000000000001</v>
      </c>
      <c r="AU31" s="132">
        <v>2.706</v>
      </c>
      <c r="AV31" s="132">
        <v>2.6720000000000002</v>
      </c>
      <c r="AW31" s="132">
        <v>2.6320000000000001</v>
      </c>
      <c r="AX31" s="132">
        <v>2.601</v>
      </c>
      <c r="AY31" s="132">
        <v>2.5739999999999998</v>
      </c>
      <c r="AZ31" s="132">
        <v>2.5539999999999998</v>
      </c>
      <c r="BA31" s="132">
        <v>2.5609999999999999</v>
      </c>
      <c r="BB31" s="132">
        <v>2.5819999999999999</v>
      </c>
      <c r="BC31" s="132">
        <v>2.6</v>
      </c>
      <c r="BD31" s="132">
        <v>2.609</v>
      </c>
      <c r="BE31" s="132">
        <v>2.637</v>
      </c>
      <c r="BF31" s="132">
        <v>2.6829999999999998</v>
      </c>
      <c r="BG31" s="132">
        <v>2.7490000000000001</v>
      </c>
      <c r="BH31" s="132">
        <v>2.8279999999999998</v>
      </c>
      <c r="BI31" s="132">
        <v>2.915</v>
      </c>
      <c r="BJ31" s="132">
        <v>3.0019999999999998</v>
      </c>
      <c r="BK31" s="132">
        <v>3.0760000000000001</v>
      </c>
      <c r="BL31" s="132">
        <v>3.13</v>
      </c>
      <c r="BM31" s="132">
        <v>3.1739999999999999</v>
      </c>
      <c r="BN31" s="132">
        <v>3.2109999999999999</v>
      </c>
      <c r="BO31" s="132">
        <v>3.24</v>
      </c>
      <c r="BP31" s="132">
        <v>3.2629999999999999</v>
      </c>
      <c r="BQ31" s="132">
        <v>3.2909999999999999</v>
      </c>
      <c r="BR31" s="132">
        <v>3.33</v>
      </c>
      <c r="BS31" s="132">
        <v>3.371</v>
      </c>
      <c r="BT31" s="132">
        <v>3.4129999999999998</v>
      </c>
      <c r="BU31" s="132">
        <v>3.4569999999999999</v>
      </c>
      <c r="BV31" s="132">
        <v>3.4860000000000002</v>
      </c>
      <c r="BW31" s="132">
        <v>3.4870000000000001</v>
      </c>
      <c r="BX31" s="132">
        <v>3.476</v>
      </c>
      <c r="BY31" s="132">
        <v>3.4380000000000002</v>
      </c>
      <c r="BZ31" s="132">
        <v>3.335</v>
      </c>
      <c r="CA31" s="132">
        <v>3.2109999999999999</v>
      </c>
      <c r="CB31" s="132">
        <v>3.1040000000000001</v>
      </c>
      <c r="CC31" s="132">
        <v>3.0009999999999999</v>
      </c>
      <c r="CD31" s="132">
        <v>2.911</v>
      </c>
      <c r="CE31" s="132">
        <v>2.8679999999999999</v>
      </c>
      <c r="CF31" s="132">
        <v>2.8380000000000001</v>
      </c>
      <c r="CG31" s="132">
        <v>2.782</v>
      </c>
      <c r="CH31" s="132">
        <v>2.7080000000000002</v>
      </c>
      <c r="CI31" s="132">
        <v>2.6360000000000001</v>
      </c>
      <c r="CJ31" s="132">
        <v>2.5630000000000002</v>
      </c>
      <c r="CK31" s="132">
        <v>2.4790000000000001</v>
      </c>
      <c r="CL31" s="132">
        <v>2.391</v>
      </c>
      <c r="CM31" s="132">
        <v>2.3090000000000002</v>
      </c>
      <c r="CN31" s="132">
        <v>2.1850000000000001</v>
      </c>
      <c r="CO31" s="132">
        <v>1.9790000000000001</v>
      </c>
      <c r="CP31" s="132">
        <v>1.7290000000000001</v>
      </c>
      <c r="CQ31" s="132">
        <v>1.4970000000000001</v>
      </c>
      <c r="CR31" s="132">
        <v>1.274</v>
      </c>
      <c r="CS31" s="132">
        <v>1.087</v>
      </c>
      <c r="CT31" s="132">
        <v>0.98199999999999998</v>
      </c>
      <c r="CU31" s="132">
        <v>0.91900000000000004</v>
      </c>
      <c r="CV31" s="132">
        <v>0.84499999999999997</v>
      </c>
      <c r="CW31" s="132">
        <v>0.77</v>
      </c>
      <c r="CX31" s="132">
        <v>0.69099999999999995</v>
      </c>
      <c r="CY31" s="132">
        <v>0.57499999999999996</v>
      </c>
      <c r="CZ31" s="132">
        <v>0.443</v>
      </c>
      <c r="DA31" s="132">
        <v>0.33300000000000002</v>
      </c>
      <c r="DB31" s="132">
        <v>0.24099999999999999</v>
      </c>
      <c r="DC31" s="132">
        <v>0.16800000000000001</v>
      </c>
      <c r="DD31" s="132">
        <v>0.13200000000000001</v>
      </c>
      <c r="DE31" s="132">
        <v>0.113</v>
      </c>
      <c r="DF31" s="132">
        <v>9.2999999999999999E-2</v>
      </c>
      <c r="DG31" s="132">
        <v>7.5999999999999998E-2</v>
      </c>
      <c r="DH31" s="132">
        <v>0.223</v>
      </c>
    </row>
    <row r="32" spans="1:112" x14ac:dyDescent="0.75">
      <c r="A32" s="111">
        <v>8731</v>
      </c>
      <c r="B32" s="111" t="s">
        <v>217</v>
      </c>
      <c r="C32" s="129" t="s">
        <v>163</v>
      </c>
      <c r="D32" s="71" t="s">
        <v>218</v>
      </c>
      <c r="E32" s="71">
        <v>764</v>
      </c>
      <c r="F32" s="71" t="s">
        <v>219</v>
      </c>
      <c r="G32" s="71" t="s">
        <v>220</v>
      </c>
      <c r="H32" s="71">
        <v>764</v>
      </c>
      <c r="I32" s="112" t="s">
        <v>221</v>
      </c>
      <c r="J32" s="71">
        <v>920</v>
      </c>
      <c r="K32" s="71">
        <v>1964</v>
      </c>
      <c r="L32" s="132">
        <v>116.227</v>
      </c>
      <c r="M32" s="132">
        <v>15.436</v>
      </c>
      <c r="N32" s="132">
        <v>11.621</v>
      </c>
      <c r="O32" s="132">
        <v>8.8759999999999994</v>
      </c>
      <c r="P32" s="132">
        <v>6.7679999999999998</v>
      </c>
      <c r="Q32" s="132">
        <v>5.1710000000000003</v>
      </c>
      <c r="R32" s="132">
        <v>3.9929999999999999</v>
      </c>
      <c r="S32" s="132">
        <v>3.157</v>
      </c>
      <c r="T32" s="132">
        <v>2.5840000000000001</v>
      </c>
      <c r="U32" s="132">
        <v>2.2029999999999998</v>
      </c>
      <c r="V32" s="132">
        <v>1.962</v>
      </c>
      <c r="W32" s="132">
        <v>1.8129999999999999</v>
      </c>
      <c r="X32" s="132">
        <v>1.748</v>
      </c>
      <c r="Y32" s="132">
        <v>1.762</v>
      </c>
      <c r="Z32" s="132">
        <v>1.837</v>
      </c>
      <c r="AA32" s="132">
        <v>1.962</v>
      </c>
      <c r="AB32" s="132">
        <v>2.0529999999999999</v>
      </c>
      <c r="AC32" s="132">
        <v>2.1909999999999998</v>
      </c>
      <c r="AD32" s="132">
        <v>2.3039999999999998</v>
      </c>
      <c r="AE32" s="132">
        <v>2.379</v>
      </c>
      <c r="AF32" s="132">
        <v>2.4180000000000001</v>
      </c>
      <c r="AG32" s="132">
        <v>2.4380000000000002</v>
      </c>
      <c r="AH32" s="132">
        <v>2.4510000000000001</v>
      </c>
      <c r="AI32" s="132">
        <v>2.4750000000000001</v>
      </c>
      <c r="AJ32" s="132">
        <v>2.5259999999999998</v>
      </c>
      <c r="AK32" s="132">
        <v>2.6230000000000002</v>
      </c>
      <c r="AL32" s="132">
        <v>2.7229999999999999</v>
      </c>
      <c r="AM32" s="132">
        <v>2.7730000000000001</v>
      </c>
      <c r="AN32" s="132">
        <v>2.78</v>
      </c>
      <c r="AO32" s="132">
        <v>2.7749999999999999</v>
      </c>
      <c r="AP32" s="132">
        <v>2.7610000000000001</v>
      </c>
      <c r="AQ32" s="132">
        <v>2.73</v>
      </c>
      <c r="AR32" s="132">
        <v>2.7120000000000002</v>
      </c>
      <c r="AS32" s="132">
        <v>2.706</v>
      </c>
      <c r="AT32" s="132">
        <v>2.6960000000000002</v>
      </c>
      <c r="AU32" s="132">
        <v>2.69</v>
      </c>
      <c r="AV32" s="132">
        <v>2.6829999999999998</v>
      </c>
      <c r="AW32" s="132">
        <v>2.657</v>
      </c>
      <c r="AX32" s="132">
        <v>2.621</v>
      </c>
      <c r="AY32" s="132">
        <v>2.593</v>
      </c>
      <c r="AZ32" s="132">
        <v>2.5659999999999998</v>
      </c>
      <c r="BA32" s="132">
        <v>2.544</v>
      </c>
      <c r="BB32" s="132">
        <v>2.5489999999999999</v>
      </c>
      <c r="BC32" s="132">
        <v>2.569</v>
      </c>
      <c r="BD32" s="132">
        <v>2.589</v>
      </c>
      <c r="BE32" s="132">
        <v>2.6059999999999999</v>
      </c>
      <c r="BF32" s="132">
        <v>2.645</v>
      </c>
      <c r="BG32" s="132">
        <v>2.7069999999999999</v>
      </c>
      <c r="BH32" s="132">
        <v>2.7879999999999998</v>
      </c>
      <c r="BI32" s="132">
        <v>2.8780000000000001</v>
      </c>
      <c r="BJ32" s="132">
        <v>2.968</v>
      </c>
      <c r="BK32" s="132">
        <v>3.05</v>
      </c>
      <c r="BL32" s="132">
        <v>3.1110000000000002</v>
      </c>
      <c r="BM32" s="132">
        <v>3.149</v>
      </c>
      <c r="BN32" s="132">
        <v>3.181</v>
      </c>
      <c r="BO32" s="132">
        <v>3.2149999999999999</v>
      </c>
      <c r="BP32" s="132">
        <v>3.2509999999999999</v>
      </c>
      <c r="BQ32" s="132">
        <v>3.2879999999999998</v>
      </c>
      <c r="BR32" s="132">
        <v>3.3340000000000001</v>
      </c>
      <c r="BS32" s="132">
        <v>3.3879999999999999</v>
      </c>
      <c r="BT32" s="132">
        <v>3.4359999999999999</v>
      </c>
      <c r="BU32" s="132">
        <v>3.4729999999999999</v>
      </c>
      <c r="BV32" s="132">
        <v>3.5019999999999998</v>
      </c>
      <c r="BW32" s="132">
        <v>3.51</v>
      </c>
      <c r="BX32" s="132">
        <v>3.4910000000000001</v>
      </c>
      <c r="BY32" s="132">
        <v>3.468</v>
      </c>
      <c r="BZ32" s="132">
        <v>3.4140000000000001</v>
      </c>
      <c r="CA32" s="132">
        <v>3.319</v>
      </c>
      <c r="CB32" s="132">
        <v>3.2040000000000002</v>
      </c>
      <c r="CC32" s="132">
        <v>3.1040000000000001</v>
      </c>
      <c r="CD32" s="132">
        <v>3.0030000000000001</v>
      </c>
      <c r="CE32" s="132">
        <v>2.903</v>
      </c>
      <c r="CF32" s="132">
        <v>2.8450000000000002</v>
      </c>
      <c r="CG32" s="132">
        <v>2.7970000000000002</v>
      </c>
      <c r="CH32" s="132">
        <v>2.7210000000000001</v>
      </c>
      <c r="CI32" s="132">
        <v>2.6309999999999998</v>
      </c>
      <c r="CJ32" s="132">
        <v>2.5459999999999998</v>
      </c>
      <c r="CK32" s="132">
        <v>2.4620000000000002</v>
      </c>
      <c r="CL32" s="132">
        <v>2.3660000000000001</v>
      </c>
      <c r="CM32" s="132">
        <v>2.2679999999999998</v>
      </c>
      <c r="CN32" s="132">
        <v>2.177</v>
      </c>
      <c r="CO32" s="132">
        <v>2.0470000000000002</v>
      </c>
      <c r="CP32" s="132">
        <v>1.843</v>
      </c>
      <c r="CQ32" s="132">
        <v>1.6</v>
      </c>
      <c r="CR32" s="132">
        <v>1.3779999999999999</v>
      </c>
      <c r="CS32" s="132">
        <v>1.165</v>
      </c>
      <c r="CT32" s="132">
        <v>0.98799999999999999</v>
      </c>
      <c r="CU32" s="132">
        <v>0.88600000000000001</v>
      </c>
      <c r="CV32" s="132">
        <v>0.82299999999999995</v>
      </c>
      <c r="CW32" s="132">
        <v>0.75</v>
      </c>
      <c r="CX32" s="132">
        <v>0.67800000000000005</v>
      </c>
      <c r="CY32" s="132">
        <v>0.60199999999999998</v>
      </c>
      <c r="CZ32" s="132">
        <v>0.496</v>
      </c>
      <c r="DA32" s="132">
        <v>0.378</v>
      </c>
      <c r="DB32" s="132">
        <v>0.28000000000000003</v>
      </c>
      <c r="DC32" s="132">
        <v>0.19800000000000001</v>
      </c>
      <c r="DD32" s="132">
        <v>0.13700000000000001</v>
      </c>
      <c r="DE32" s="132">
        <v>0.106</v>
      </c>
      <c r="DF32" s="132">
        <v>0.09</v>
      </c>
      <c r="DG32" s="132">
        <v>7.2999999999999995E-2</v>
      </c>
      <c r="DH32" s="132">
        <v>0.222</v>
      </c>
    </row>
    <row r="33" spans="1:112" x14ac:dyDescent="0.75">
      <c r="A33" s="111">
        <v>8732</v>
      </c>
      <c r="B33" s="111" t="s">
        <v>217</v>
      </c>
      <c r="C33" s="129" t="s">
        <v>163</v>
      </c>
      <c r="D33" s="71" t="s">
        <v>218</v>
      </c>
      <c r="E33" s="71">
        <v>764</v>
      </c>
      <c r="F33" s="71" t="s">
        <v>219</v>
      </c>
      <c r="G33" s="71" t="s">
        <v>220</v>
      </c>
      <c r="H33" s="71">
        <v>764</v>
      </c>
      <c r="I33" s="112" t="s">
        <v>221</v>
      </c>
      <c r="J33" s="71">
        <v>920</v>
      </c>
      <c r="K33" s="71">
        <v>1965</v>
      </c>
      <c r="L33" s="132">
        <v>114.279</v>
      </c>
      <c r="M33" s="132">
        <v>15.000999999999999</v>
      </c>
      <c r="N33" s="132">
        <v>11.284000000000001</v>
      </c>
      <c r="O33" s="132">
        <v>8.6319999999999997</v>
      </c>
      <c r="P33" s="132">
        <v>6.7069999999999999</v>
      </c>
      <c r="Q33" s="132">
        <v>5.2270000000000003</v>
      </c>
      <c r="R33" s="132">
        <v>4.0819999999999999</v>
      </c>
      <c r="S33" s="132">
        <v>3.2189999999999999</v>
      </c>
      <c r="T33" s="132">
        <v>2.6040000000000001</v>
      </c>
      <c r="U33" s="132">
        <v>2.1960000000000002</v>
      </c>
      <c r="V33" s="132">
        <v>1.9590000000000001</v>
      </c>
      <c r="W33" s="132">
        <v>1.8180000000000001</v>
      </c>
      <c r="X33" s="132">
        <v>1.756</v>
      </c>
      <c r="Y33" s="132">
        <v>1.77</v>
      </c>
      <c r="Z33" s="132">
        <v>1.855</v>
      </c>
      <c r="AA33" s="132">
        <v>1.99</v>
      </c>
      <c r="AB33" s="132">
        <v>2.1520000000000001</v>
      </c>
      <c r="AC33" s="132">
        <v>2.2349999999999999</v>
      </c>
      <c r="AD33" s="132">
        <v>2.3319999999999999</v>
      </c>
      <c r="AE33" s="132">
        <v>2.3740000000000001</v>
      </c>
      <c r="AF33" s="132">
        <v>2.383</v>
      </c>
      <c r="AG33" s="132">
        <v>2.3780000000000001</v>
      </c>
      <c r="AH33" s="132">
        <v>2.38</v>
      </c>
      <c r="AI33" s="132">
        <v>2.3969999999999998</v>
      </c>
      <c r="AJ33" s="132">
        <v>2.4359999999999999</v>
      </c>
      <c r="AK33" s="132">
        <v>2.5099999999999998</v>
      </c>
      <c r="AL33" s="132">
        <v>2.6230000000000002</v>
      </c>
      <c r="AM33" s="132">
        <v>2.7290000000000001</v>
      </c>
      <c r="AN33" s="132">
        <v>2.7709999999999999</v>
      </c>
      <c r="AO33" s="132">
        <v>2.7570000000000001</v>
      </c>
      <c r="AP33" s="132">
        <v>2.7349999999999999</v>
      </c>
      <c r="AQ33" s="132">
        <v>2.71</v>
      </c>
      <c r="AR33" s="132">
        <v>2.6749999999999998</v>
      </c>
      <c r="AS33" s="132">
        <v>2.6619999999999999</v>
      </c>
      <c r="AT33" s="132">
        <v>2.6629999999999998</v>
      </c>
      <c r="AU33" s="132">
        <v>2.6619999999999999</v>
      </c>
      <c r="AV33" s="132">
        <v>2.665</v>
      </c>
      <c r="AW33" s="132">
        <v>2.665</v>
      </c>
      <c r="AX33" s="132">
        <v>2.6429999999999998</v>
      </c>
      <c r="AY33" s="132">
        <v>2.61</v>
      </c>
      <c r="AZ33" s="132">
        <v>2.5819999999999999</v>
      </c>
      <c r="BA33" s="132">
        <v>2.5529999999999999</v>
      </c>
      <c r="BB33" s="132">
        <v>2.5289999999999999</v>
      </c>
      <c r="BC33" s="132">
        <v>2.5329999999999999</v>
      </c>
      <c r="BD33" s="132">
        <v>2.556</v>
      </c>
      <c r="BE33" s="132">
        <v>2.5830000000000002</v>
      </c>
      <c r="BF33" s="132">
        <v>2.6110000000000002</v>
      </c>
      <c r="BG33" s="132">
        <v>2.6659999999999999</v>
      </c>
      <c r="BH33" s="132">
        <v>2.742</v>
      </c>
      <c r="BI33" s="132">
        <v>2.8340000000000001</v>
      </c>
      <c r="BJ33" s="132">
        <v>2.927</v>
      </c>
      <c r="BK33" s="132">
        <v>3.012</v>
      </c>
      <c r="BL33" s="132">
        <v>3.0819999999999999</v>
      </c>
      <c r="BM33" s="132">
        <v>3.1269999999999998</v>
      </c>
      <c r="BN33" s="132">
        <v>3.153</v>
      </c>
      <c r="BO33" s="132">
        <v>3.1819999999999999</v>
      </c>
      <c r="BP33" s="132">
        <v>3.2229999999999999</v>
      </c>
      <c r="BQ33" s="132">
        <v>3.2719999999999998</v>
      </c>
      <c r="BR33" s="132">
        <v>3.3279999999999998</v>
      </c>
      <c r="BS33" s="132">
        <v>3.3879999999999999</v>
      </c>
      <c r="BT33" s="132">
        <v>3.45</v>
      </c>
      <c r="BU33" s="132">
        <v>3.4929999999999999</v>
      </c>
      <c r="BV33" s="132">
        <v>3.5139999999999998</v>
      </c>
      <c r="BW33" s="132">
        <v>3.5219999999999998</v>
      </c>
      <c r="BX33" s="132">
        <v>3.51</v>
      </c>
      <c r="BY33" s="132">
        <v>3.4780000000000002</v>
      </c>
      <c r="BZ33" s="132">
        <v>3.4390000000000001</v>
      </c>
      <c r="CA33" s="132">
        <v>3.3929999999999998</v>
      </c>
      <c r="CB33" s="132">
        <v>3.3079999999999998</v>
      </c>
      <c r="CC33" s="132">
        <v>3.202</v>
      </c>
      <c r="CD33" s="132">
        <v>3.1030000000000002</v>
      </c>
      <c r="CE33" s="132">
        <v>2.992</v>
      </c>
      <c r="CF33" s="132">
        <v>2.8759999999999999</v>
      </c>
      <c r="CG33" s="132">
        <v>2.7989999999999999</v>
      </c>
      <c r="CH33" s="132">
        <v>2.73</v>
      </c>
      <c r="CI33" s="132">
        <v>2.6389999999999998</v>
      </c>
      <c r="CJ33" s="132">
        <v>2.5369999999999999</v>
      </c>
      <c r="CK33" s="132">
        <v>2.4409999999999998</v>
      </c>
      <c r="CL33" s="132">
        <v>2.3450000000000002</v>
      </c>
      <c r="CM33" s="132">
        <v>2.2410000000000001</v>
      </c>
      <c r="CN33" s="132">
        <v>2.1349999999999998</v>
      </c>
      <c r="CO33" s="132">
        <v>2.0369999999999999</v>
      </c>
      <c r="CP33" s="132">
        <v>1.905</v>
      </c>
      <c r="CQ33" s="132">
        <v>1.704</v>
      </c>
      <c r="CR33" s="132">
        <v>1.4710000000000001</v>
      </c>
      <c r="CS33" s="132">
        <v>1.2589999999999999</v>
      </c>
      <c r="CT33" s="132">
        <v>1.0580000000000001</v>
      </c>
      <c r="CU33" s="132">
        <v>0.89100000000000001</v>
      </c>
      <c r="CV33" s="132">
        <v>0.79200000000000004</v>
      </c>
      <c r="CW33" s="132">
        <v>0.73</v>
      </c>
      <c r="CX33" s="132">
        <v>0.66</v>
      </c>
      <c r="CY33" s="132">
        <v>0.59</v>
      </c>
      <c r="CZ33" s="132">
        <v>0.51900000000000002</v>
      </c>
      <c r="DA33" s="132">
        <v>0.42299999999999999</v>
      </c>
      <c r="DB33" s="132">
        <v>0.31900000000000001</v>
      </c>
      <c r="DC33" s="132">
        <v>0.23</v>
      </c>
      <c r="DD33" s="132">
        <v>0.16200000000000001</v>
      </c>
      <c r="DE33" s="132">
        <v>0.111</v>
      </c>
      <c r="DF33" s="132">
        <v>8.5000000000000006E-2</v>
      </c>
      <c r="DG33" s="132">
        <v>7.0000000000000007E-2</v>
      </c>
      <c r="DH33" s="132">
        <v>0.219</v>
      </c>
    </row>
    <row r="34" spans="1:112" x14ac:dyDescent="0.75">
      <c r="A34" s="111">
        <v>8733</v>
      </c>
      <c r="B34" s="111" t="s">
        <v>217</v>
      </c>
      <c r="C34" s="129" t="s">
        <v>163</v>
      </c>
      <c r="D34" s="71" t="s">
        <v>218</v>
      </c>
      <c r="E34" s="71">
        <v>764</v>
      </c>
      <c r="F34" s="71" t="s">
        <v>219</v>
      </c>
      <c r="G34" s="71" t="s">
        <v>220</v>
      </c>
      <c r="H34" s="71">
        <v>764</v>
      </c>
      <c r="I34" s="112" t="s">
        <v>221</v>
      </c>
      <c r="J34" s="71">
        <v>920</v>
      </c>
      <c r="K34" s="71">
        <v>1966</v>
      </c>
      <c r="L34" s="132">
        <v>111.877</v>
      </c>
      <c r="M34" s="132">
        <v>14.53</v>
      </c>
      <c r="N34" s="132">
        <v>10.986000000000001</v>
      </c>
      <c r="O34" s="132">
        <v>8.3949999999999996</v>
      </c>
      <c r="P34" s="132">
        <v>6.5330000000000004</v>
      </c>
      <c r="Q34" s="132">
        <v>5.109</v>
      </c>
      <c r="R34" s="132">
        <v>4.0179999999999998</v>
      </c>
      <c r="S34" s="132">
        <v>3.202</v>
      </c>
      <c r="T34" s="132">
        <v>2.6139999999999999</v>
      </c>
      <c r="U34" s="132">
        <v>2.2200000000000002</v>
      </c>
      <c r="V34" s="132">
        <v>1.982</v>
      </c>
      <c r="W34" s="132">
        <v>1.8440000000000001</v>
      </c>
      <c r="X34" s="132">
        <v>1.7889999999999999</v>
      </c>
      <c r="Y34" s="132">
        <v>1.806</v>
      </c>
      <c r="Z34" s="132">
        <v>1.8919999999999999</v>
      </c>
      <c r="AA34" s="132">
        <v>2.0419999999999998</v>
      </c>
      <c r="AB34" s="132">
        <v>2.2200000000000002</v>
      </c>
      <c r="AC34" s="132">
        <v>2.379</v>
      </c>
      <c r="AD34" s="132">
        <v>2.4169999999999998</v>
      </c>
      <c r="AE34" s="132">
        <v>2.44</v>
      </c>
      <c r="AF34" s="132">
        <v>2.415</v>
      </c>
      <c r="AG34" s="132">
        <v>2.3809999999999998</v>
      </c>
      <c r="AH34" s="132">
        <v>2.3580000000000001</v>
      </c>
      <c r="AI34" s="132">
        <v>2.3639999999999999</v>
      </c>
      <c r="AJ34" s="132">
        <v>2.3969999999999998</v>
      </c>
      <c r="AK34" s="132">
        <v>2.4580000000000002</v>
      </c>
      <c r="AL34" s="132">
        <v>2.5499999999999998</v>
      </c>
      <c r="AM34" s="132">
        <v>2.67</v>
      </c>
      <c r="AN34" s="132">
        <v>2.7679999999999998</v>
      </c>
      <c r="AO34" s="132">
        <v>2.7909999999999999</v>
      </c>
      <c r="AP34" s="132">
        <v>2.7589999999999999</v>
      </c>
      <c r="AQ34" s="132">
        <v>2.726</v>
      </c>
      <c r="AR34" s="132">
        <v>2.6970000000000001</v>
      </c>
      <c r="AS34" s="132">
        <v>2.6669999999999998</v>
      </c>
      <c r="AT34" s="132">
        <v>2.66</v>
      </c>
      <c r="AU34" s="132">
        <v>2.67</v>
      </c>
      <c r="AV34" s="132">
        <v>2.6779999999999999</v>
      </c>
      <c r="AW34" s="132">
        <v>2.6869999999999998</v>
      </c>
      <c r="AX34" s="132">
        <v>2.6920000000000002</v>
      </c>
      <c r="AY34" s="132">
        <v>2.6720000000000002</v>
      </c>
      <c r="AZ34" s="132">
        <v>2.6389999999999998</v>
      </c>
      <c r="BA34" s="132">
        <v>2.609</v>
      </c>
      <c r="BB34" s="132">
        <v>2.5779999999999998</v>
      </c>
      <c r="BC34" s="132">
        <v>2.552</v>
      </c>
      <c r="BD34" s="132">
        <v>2.5590000000000002</v>
      </c>
      <c r="BE34" s="132">
        <v>2.589</v>
      </c>
      <c r="BF34" s="132">
        <v>2.629</v>
      </c>
      <c r="BG34" s="132">
        <v>2.6720000000000002</v>
      </c>
      <c r="BH34" s="132">
        <v>2.742</v>
      </c>
      <c r="BI34" s="132">
        <v>2.83</v>
      </c>
      <c r="BJ34" s="132">
        <v>2.927</v>
      </c>
      <c r="BK34" s="132">
        <v>3.0169999999999999</v>
      </c>
      <c r="BL34" s="132">
        <v>3.09</v>
      </c>
      <c r="BM34" s="132">
        <v>3.145</v>
      </c>
      <c r="BN34" s="132">
        <v>3.1789999999999998</v>
      </c>
      <c r="BO34" s="132">
        <v>3.202</v>
      </c>
      <c r="BP34" s="132">
        <v>3.2389999999999999</v>
      </c>
      <c r="BQ34" s="132">
        <v>3.294</v>
      </c>
      <c r="BR34" s="132">
        <v>3.363</v>
      </c>
      <c r="BS34" s="132">
        <v>3.4350000000000001</v>
      </c>
      <c r="BT34" s="132">
        <v>3.504</v>
      </c>
      <c r="BU34" s="132">
        <v>3.5609999999999999</v>
      </c>
      <c r="BV34" s="132">
        <v>3.5880000000000001</v>
      </c>
      <c r="BW34" s="132">
        <v>3.5870000000000002</v>
      </c>
      <c r="BX34" s="132">
        <v>3.5739999999999998</v>
      </c>
      <c r="BY34" s="132">
        <v>3.5489999999999999</v>
      </c>
      <c r="BZ34" s="132">
        <v>3.5019999999999998</v>
      </c>
      <c r="CA34" s="132">
        <v>3.47</v>
      </c>
      <c r="CB34" s="132">
        <v>3.4350000000000001</v>
      </c>
      <c r="CC34" s="132">
        <v>3.3570000000000002</v>
      </c>
      <c r="CD34" s="132">
        <v>3.2509999999999999</v>
      </c>
      <c r="CE34" s="132">
        <v>3.1419999999999999</v>
      </c>
      <c r="CF34" s="132">
        <v>3.012</v>
      </c>
      <c r="CG34" s="132">
        <v>2.8740000000000001</v>
      </c>
      <c r="CH34" s="132">
        <v>2.7749999999999999</v>
      </c>
      <c r="CI34" s="132">
        <v>2.6890000000000001</v>
      </c>
      <c r="CJ34" s="132">
        <v>2.5840000000000001</v>
      </c>
      <c r="CK34" s="132">
        <v>2.4700000000000002</v>
      </c>
      <c r="CL34" s="132">
        <v>2.363</v>
      </c>
      <c r="CM34" s="132">
        <v>2.258</v>
      </c>
      <c r="CN34" s="132">
        <v>2.1440000000000001</v>
      </c>
      <c r="CO34" s="132">
        <v>2.0310000000000001</v>
      </c>
      <c r="CP34" s="132">
        <v>1.927</v>
      </c>
      <c r="CQ34" s="132">
        <v>1.7909999999999999</v>
      </c>
      <c r="CR34" s="132">
        <v>1.593</v>
      </c>
      <c r="CS34" s="132">
        <v>1.367</v>
      </c>
      <c r="CT34" s="132">
        <v>1.1619999999999999</v>
      </c>
      <c r="CU34" s="132">
        <v>0.96899999999999997</v>
      </c>
      <c r="CV34" s="132">
        <v>0.80900000000000005</v>
      </c>
      <c r="CW34" s="132">
        <v>0.71399999999999997</v>
      </c>
      <c r="CX34" s="132">
        <v>0.65200000000000002</v>
      </c>
      <c r="CY34" s="132">
        <v>0.58399999999999996</v>
      </c>
      <c r="CZ34" s="132">
        <v>0.51800000000000002</v>
      </c>
      <c r="DA34" s="132">
        <v>0.45100000000000001</v>
      </c>
      <c r="DB34" s="132">
        <v>0.36399999999999999</v>
      </c>
      <c r="DC34" s="132">
        <v>0.26800000000000002</v>
      </c>
      <c r="DD34" s="132">
        <v>0.192</v>
      </c>
      <c r="DE34" s="132">
        <v>0.13300000000000001</v>
      </c>
      <c r="DF34" s="132">
        <v>0.09</v>
      </c>
      <c r="DG34" s="132">
        <v>6.8000000000000005E-2</v>
      </c>
      <c r="DH34" s="132">
        <v>0.22</v>
      </c>
    </row>
    <row r="35" spans="1:112" x14ac:dyDescent="0.75">
      <c r="A35" s="111">
        <v>8734</v>
      </c>
      <c r="B35" s="111" t="s">
        <v>217</v>
      </c>
      <c r="C35" s="129" t="s">
        <v>163</v>
      </c>
      <c r="D35" s="71" t="s">
        <v>218</v>
      </c>
      <c r="E35" s="71">
        <v>764</v>
      </c>
      <c r="F35" s="71" t="s">
        <v>219</v>
      </c>
      <c r="G35" s="71" t="s">
        <v>220</v>
      </c>
      <c r="H35" s="71">
        <v>764</v>
      </c>
      <c r="I35" s="112" t="s">
        <v>221</v>
      </c>
      <c r="J35" s="71">
        <v>920</v>
      </c>
      <c r="K35" s="71">
        <v>1967</v>
      </c>
      <c r="L35" s="132">
        <v>109.145</v>
      </c>
      <c r="M35" s="132">
        <v>13.914999999999999</v>
      </c>
      <c r="N35" s="132">
        <v>10.622</v>
      </c>
      <c r="O35" s="132">
        <v>8.1590000000000007</v>
      </c>
      <c r="P35" s="132">
        <v>6.3419999999999996</v>
      </c>
      <c r="Q35" s="132">
        <v>4.9509999999999996</v>
      </c>
      <c r="R35" s="132">
        <v>3.9060000000000001</v>
      </c>
      <c r="S35" s="132">
        <v>3.1480000000000001</v>
      </c>
      <c r="T35" s="132">
        <v>2.6139999999999999</v>
      </c>
      <c r="U35" s="132">
        <v>2.2480000000000002</v>
      </c>
      <c r="V35" s="132">
        <v>2.0110000000000001</v>
      </c>
      <c r="W35" s="132">
        <v>1.8720000000000001</v>
      </c>
      <c r="X35" s="132">
        <v>1.82</v>
      </c>
      <c r="Y35" s="132">
        <v>1.845</v>
      </c>
      <c r="Z35" s="132">
        <v>1.9370000000000001</v>
      </c>
      <c r="AA35" s="132">
        <v>2.09</v>
      </c>
      <c r="AB35" s="132">
        <v>2.286</v>
      </c>
      <c r="AC35" s="132">
        <v>2.4649999999999999</v>
      </c>
      <c r="AD35" s="132">
        <v>2.5779999999999998</v>
      </c>
      <c r="AE35" s="132">
        <v>2.5350000000000001</v>
      </c>
      <c r="AF35" s="132">
        <v>2.4889999999999999</v>
      </c>
      <c r="AG35" s="132">
        <v>2.419</v>
      </c>
      <c r="AH35" s="132">
        <v>2.3660000000000001</v>
      </c>
      <c r="AI35" s="132">
        <v>2.3479999999999999</v>
      </c>
      <c r="AJ35" s="132">
        <v>2.3690000000000002</v>
      </c>
      <c r="AK35" s="132">
        <v>2.4249999999999998</v>
      </c>
      <c r="AL35" s="132">
        <v>2.504</v>
      </c>
      <c r="AM35" s="132">
        <v>2.6019999999999999</v>
      </c>
      <c r="AN35" s="132">
        <v>2.7160000000000002</v>
      </c>
      <c r="AO35" s="132">
        <v>2.7970000000000002</v>
      </c>
      <c r="AP35" s="132">
        <v>2.8010000000000002</v>
      </c>
      <c r="AQ35" s="132">
        <v>2.758</v>
      </c>
      <c r="AR35" s="132">
        <v>2.7210000000000001</v>
      </c>
      <c r="AS35" s="132">
        <v>2.6960000000000002</v>
      </c>
      <c r="AT35" s="132">
        <v>2.673</v>
      </c>
      <c r="AU35" s="132">
        <v>2.6760000000000002</v>
      </c>
      <c r="AV35" s="132">
        <v>2.694</v>
      </c>
      <c r="AW35" s="132">
        <v>2.7080000000000002</v>
      </c>
      <c r="AX35" s="132">
        <v>2.7229999999999999</v>
      </c>
      <c r="AY35" s="132">
        <v>2.73</v>
      </c>
      <c r="AZ35" s="132">
        <v>2.7109999999999999</v>
      </c>
      <c r="BA35" s="132">
        <v>2.6749999999999998</v>
      </c>
      <c r="BB35" s="132">
        <v>2.6429999999999998</v>
      </c>
      <c r="BC35" s="132">
        <v>2.61</v>
      </c>
      <c r="BD35" s="132">
        <v>2.5870000000000002</v>
      </c>
      <c r="BE35" s="132">
        <v>2.6019999999999999</v>
      </c>
      <c r="BF35" s="132">
        <v>2.6440000000000001</v>
      </c>
      <c r="BG35" s="132">
        <v>2.7</v>
      </c>
      <c r="BH35" s="132">
        <v>2.7589999999999999</v>
      </c>
      <c r="BI35" s="132">
        <v>2.8410000000000002</v>
      </c>
      <c r="BJ35" s="132">
        <v>2.9340000000000002</v>
      </c>
      <c r="BK35" s="132">
        <v>3.0270000000000001</v>
      </c>
      <c r="BL35" s="132">
        <v>3.105</v>
      </c>
      <c r="BM35" s="132">
        <v>3.1640000000000001</v>
      </c>
      <c r="BN35" s="132">
        <v>3.2069999999999999</v>
      </c>
      <c r="BO35" s="132">
        <v>3.2389999999999999</v>
      </c>
      <c r="BP35" s="132">
        <v>3.27</v>
      </c>
      <c r="BQ35" s="132">
        <v>3.3220000000000001</v>
      </c>
      <c r="BR35" s="132">
        <v>3.3980000000000001</v>
      </c>
      <c r="BS35" s="132">
        <v>3.484</v>
      </c>
      <c r="BT35" s="132">
        <v>3.5659999999999998</v>
      </c>
      <c r="BU35" s="132">
        <v>3.6320000000000001</v>
      </c>
      <c r="BV35" s="132">
        <v>3.673</v>
      </c>
      <c r="BW35" s="132">
        <v>3.6779999999999999</v>
      </c>
      <c r="BX35" s="132">
        <v>3.6549999999999998</v>
      </c>
      <c r="BY35" s="132">
        <v>3.6280000000000001</v>
      </c>
      <c r="BZ35" s="132">
        <v>3.5870000000000002</v>
      </c>
      <c r="CA35" s="132">
        <v>3.5470000000000002</v>
      </c>
      <c r="CB35" s="132">
        <v>3.5259999999999998</v>
      </c>
      <c r="CC35" s="132">
        <v>3.5</v>
      </c>
      <c r="CD35" s="132">
        <v>3.423</v>
      </c>
      <c r="CE35" s="132">
        <v>3.306</v>
      </c>
      <c r="CF35" s="132">
        <v>3.1760000000000002</v>
      </c>
      <c r="CG35" s="132">
        <v>3.0230000000000001</v>
      </c>
      <c r="CH35" s="132">
        <v>2.8610000000000002</v>
      </c>
      <c r="CI35" s="132">
        <v>2.7440000000000002</v>
      </c>
      <c r="CJ35" s="132">
        <v>2.6440000000000001</v>
      </c>
      <c r="CK35" s="132">
        <v>2.5270000000000001</v>
      </c>
      <c r="CL35" s="132">
        <v>2.4020000000000001</v>
      </c>
      <c r="CM35" s="132">
        <v>2.2850000000000001</v>
      </c>
      <c r="CN35" s="132">
        <v>2.17</v>
      </c>
      <c r="CO35" s="132">
        <v>2.0499999999999998</v>
      </c>
      <c r="CP35" s="132">
        <v>1.931</v>
      </c>
      <c r="CQ35" s="132">
        <v>1.821</v>
      </c>
      <c r="CR35" s="132">
        <v>1.6830000000000001</v>
      </c>
      <c r="CS35" s="132">
        <v>1.4870000000000001</v>
      </c>
      <c r="CT35" s="132">
        <v>1.268</v>
      </c>
      <c r="CU35" s="132">
        <v>1.07</v>
      </c>
      <c r="CV35" s="132">
        <v>0.88500000000000001</v>
      </c>
      <c r="CW35" s="132">
        <v>0.73199999999999998</v>
      </c>
      <c r="CX35" s="132">
        <v>0.64</v>
      </c>
      <c r="CY35" s="132">
        <v>0.57999999999999996</v>
      </c>
      <c r="CZ35" s="132">
        <v>0.51500000000000001</v>
      </c>
      <c r="DA35" s="132">
        <v>0.45200000000000001</v>
      </c>
      <c r="DB35" s="132">
        <v>0.39</v>
      </c>
      <c r="DC35" s="132">
        <v>0.308</v>
      </c>
      <c r="DD35" s="132">
        <v>0.22500000000000001</v>
      </c>
      <c r="DE35" s="132">
        <v>0.16</v>
      </c>
      <c r="DF35" s="132">
        <v>0.109</v>
      </c>
      <c r="DG35" s="132">
        <v>7.2999999999999995E-2</v>
      </c>
      <c r="DH35" s="132">
        <v>0.221</v>
      </c>
    </row>
    <row r="36" spans="1:112" x14ac:dyDescent="0.75">
      <c r="A36" s="111">
        <v>8735</v>
      </c>
      <c r="B36" s="111" t="s">
        <v>217</v>
      </c>
      <c r="C36" s="129" t="s">
        <v>163</v>
      </c>
      <c r="D36" s="71" t="s">
        <v>218</v>
      </c>
      <c r="E36" s="71">
        <v>764</v>
      </c>
      <c r="F36" s="71" t="s">
        <v>219</v>
      </c>
      <c r="G36" s="71" t="s">
        <v>220</v>
      </c>
      <c r="H36" s="71">
        <v>764</v>
      </c>
      <c r="I36" s="112" t="s">
        <v>221</v>
      </c>
      <c r="J36" s="71">
        <v>920</v>
      </c>
      <c r="K36" s="71">
        <v>1968</v>
      </c>
      <c r="L36" s="132">
        <v>105.997</v>
      </c>
      <c r="M36" s="132">
        <v>13.263999999999999</v>
      </c>
      <c r="N36" s="132">
        <v>10.17</v>
      </c>
      <c r="O36" s="132">
        <v>7.8860000000000001</v>
      </c>
      <c r="P36" s="132">
        <v>6.16</v>
      </c>
      <c r="Q36" s="132">
        <v>4.8360000000000003</v>
      </c>
      <c r="R36" s="132">
        <v>3.8420000000000001</v>
      </c>
      <c r="S36" s="132">
        <v>3.1259999999999999</v>
      </c>
      <c r="T36" s="132">
        <v>2.629</v>
      </c>
      <c r="U36" s="132">
        <v>2.2869999999999999</v>
      </c>
      <c r="V36" s="132">
        <v>2.0430000000000001</v>
      </c>
      <c r="W36" s="132">
        <v>1.905</v>
      </c>
      <c r="X36" s="132">
        <v>1.8540000000000001</v>
      </c>
      <c r="Y36" s="132">
        <v>1.8839999999999999</v>
      </c>
      <c r="Z36" s="132">
        <v>1.9850000000000001</v>
      </c>
      <c r="AA36" s="132">
        <v>2.1459999999999999</v>
      </c>
      <c r="AB36" s="132">
        <v>2.3460000000000001</v>
      </c>
      <c r="AC36" s="132">
        <v>2.5470000000000002</v>
      </c>
      <c r="AD36" s="132">
        <v>2.6819999999999999</v>
      </c>
      <c r="AE36" s="132">
        <v>2.7120000000000002</v>
      </c>
      <c r="AF36" s="132">
        <v>2.593</v>
      </c>
      <c r="AG36" s="132">
        <v>2.5</v>
      </c>
      <c r="AH36" s="132">
        <v>2.411</v>
      </c>
      <c r="AI36" s="132">
        <v>2.363</v>
      </c>
      <c r="AJ36" s="132">
        <v>2.3610000000000002</v>
      </c>
      <c r="AK36" s="132">
        <v>2.4039999999999999</v>
      </c>
      <c r="AL36" s="132">
        <v>2.4780000000000002</v>
      </c>
      <c r="AM36" s="132">
        <v>2.5640000000000001</v>
      </c>
      <c r="AN36" s="132">
        <v>2.6560000000000001</v>
      </c>
      <c r="AO36" s="132">
        <v>2.7530000000000001</v>
      </c>
      <c r="AP36" s="132">
        <v>2.8149999999999999</v>
      </c>
      <c r="AQ36" s="132">
        <v>2.8079999999999998</v>
      </c>
      <c r="AR36" s="132">
        <v>2.762</v>
      </c>
      <c r="AS36" s="132">
        <v>2.7290000000000001</v>
      </c>
      <c r="AT36" s="132">
        <v>2.7109999999999999</v>
      </c>
      <c r="AU36" s="132">
        <v>2.6970000000000001</v>
      </c>
      <c r="AV36" s="132">
        <v>2.7080000000000002</v>
      </c>
      <c r="AW36" s="132">
        <v>2.734</v>
      </c>
      <c r="AX36" s="132">
        <v>2.7530000000000001</v>
      </c>
      <c r="AY36" s="132">
        <v>2.77</v>
      </c>
      <c r="AZ36" s="132">
        <v>2.778</v>
      </c>
      <c r="BA36" s="132">
        <v>2.7570000000000001</v>
      </c>
      <c r="BB36" s="132">
        <v>2.718</v>
      </c>
      <c r="BC36" s="132">
        <v>2.6850000000000001</v>
      </c>
      <c r="BD36" s="132">
        <v>2.6539999999999999</v>
      </c>
      <c r="BE36" s="132">
        <v>2.6389999999999998</v>
      </c>
      <c r="BF36" s="132">
        <v>2.6659999999999999</v>
      </c>
      <c r="BG36" s="132">
        <v>2.7250000000000001</v>
      </c>
      <c r="BH36" s="132">
        <v>2.7970000000000002</v>
      </c>
      <c r="BI36" s="132">
        <v>2.8679999999999999</v>
      </c>
      <c r="BJ36" s="132">
        <v>2.9550000000000001</v>
      </c>
      <c r="BK36" s="132">
        <v>3.0449999999999999</v>
      </c>
      <c r="BL36" s="132">
        <v>3.1269999999999998</v>
      </c>
      <c r="BM36" s="132">
        <v>3.1909999999999998</v>
      </c>
      <c r="BN36" s="132">
        <v>3.238</v>
      </c>
      <c r="BO36" s="132">
        <v>3.28</v>
      </c>
      <c r="BP36" s="132">
        <v>3.319</v>
      </c>
      <c r="BQ36" s="132">
        <v>3.3660000000000001</v>
      </c>
      <c r="BR36" s="132">
        <v>3.4380000000000002</v>
      </c>
      <c r="BS36" s="132">
        <v>3.532</v>
      </c>
      <c r="BT36" s="132">
        <v>3.629</v>
      </c>
      <c r="BU36" s="132">
        <v>3.7090000000000001</v>
      </c>
      <c r="BV36" s="132">
        <v>3.758</v>
      </c>
      <c r="BW36" s="132">
        <v>3.7770000000000001</v>
      </c>
      <c r="BX36" s="132">
        <v>3.7589999999999999</v>
      </c>
      <c r="BY36" s="132">
        <v>3.722</v>
      </c>
      <c r="BZ36" s="132">
        <v>3.6779999999999999</v>
      </c>
      <c r="CA36" s="132">
        <v>3.6440000000000001</v>
      </c>
      <c r="CB36" s="132">
        <v>3.6150000000000002</v>
      </c>
      <c r="CC36" s="132">
        <v>3.6040000000000001</v>
      </c>
      <c r="CD36" s="132">
        <v>3.58</v>
      </c>
      <c r="CE36" s="132">
        <v>3.4929999999999999</v>
      </c>
      <c r="CF36" s="132">
        <v>3.3540000000000001</v>
      </c>
      <c r="CG36" s="132">
        <v>3.2</v>
      </c>
      <c r="CH36" s="132">
        <v>3.0190000000000001</v>
      </c>
      <c r="CI36" s="132">
        <v>2.8370000000000002</v>
      </c>
      <c r="CJ36" s="132">
        <v>2.7050000000000001</v>
      </c>
      <c r="CK36" s="132">
        <v>2.5920000000000001</v>
      </c>
      <c r="CL36" s="132">
        <v>2.464</v>
      </c>
      <c r="CM36" s="132">
        <v>2.33</v>
      </c>
      <c r="CN36" s="132">
        <v>2.2029999999999998</v>
      </c>
      <c r="CO36" s="132">
        <v>2.081</v>
      </c>
      <c r="CP36" s="132">
        <v>1.9550000000000001</v>
      </c>
      <c r="CQ36" s="132">
        <v>1.831</v>
      </c>
      <c r="CR36" s="132">
        <v>1.7170000000000001</v>
      </c>
      <c r="CS36" s="132">
        <v>1.577</v>
      </c>
      <c r="CT36" s="132">
        <v>1.3839999999999999</v>
      </c>
      <c r="CU36" s="132">
        <v>1.171</v>
      </c>
      <c r="CV36" s="132">
        <v>0.97899999999999998</v>
      </c>
      <c r="CW36" s="132">
        <v>0.80200000000000005</v>
      </c>
      <c r="CX36" s="132">
        <v>0.65800000000000003</v>
      </c>
      <c r="CY36" s="132">
        <v>0.56999999999999995</v>
      </c>
      <c r="CZ36" s="132">
        <v>0.51200000000000001</v>
      </c>
      <c r="DA36" s="132">
        <v>0.45100000000000001</v>
      </c>
      <c r="DB36" s="132">
        <v>0.39300000000000002</v>
      </c>
      <c r="DC36" s="132">
        <v>0.33400000000000002</v>
      </c>
      <c r="DD36" s="132">
        <v>0.26100000000000001</v>
      </c>
      <c r="DE36" s="132">
        <v>0.188</v>
      </c>
      <c r="DF36" s="132">
        <v>0.13200000000000001</v>
      </c>
      <c r="DG36" s="132">
        <v>8.8999999999999996E-2</v>
      </c>
      <c r="DH36" s="132">
        <v>0.22700000000000001</v>
      </c>
    </row>
    <row r="37" spans="1:112" x14ac:dyDescent="0.75">
      <c r="A37" s="111">
        <v>8736</v>
      </c>
      <c r="B37" s="111" t="s">
        <v>217</v>
      </c>
      <c r="C37" s="129" t="s">
        <v>163</v>
      </c>
      <c r="D37" s="71" t="s">
        <v>218</v>
      </c>
      <c r="E37" s="71">
        <v>764</v>
      </c>
      <c r="F37" s="71" t="s">
        <v>219</v>
      </c>
      <c r="G37" s="71" t="s">
        <v>220</v>
      </c>
      <c r="H37" s="71">
        <v>764</v>
      </c>
      <c r="I37" s="112" t="s">
        <v>221</v>
      </c>
      <c r="J37" s="71">
        <v>920</v>
      </c>
      <c r="K37" s="71">
        <v>1969</v>
      </c>
      <c r="L37" s="132">
        <v>102.261</v>
      </c>
      <c r="M37" s="132">
        <v>12.576000000000001</v>
      </c>
      <c r="N37" s="132">
        <v>9.6890000000000001</v>
      </c>
      <c r="O37" s="132">
        <v>7.5439999999999996</v>
      </c>
      <c r="P37" s="132">
        <v>5.9480000000000004</v>
      </c>
      <c r="Q37" s="132">
        <v>4.7370000000000001</v>
      </c>
      <c r="R37" s="132">
        <v>3.8210000000000002</v>
      </c>
      <c r="S37" s="132">
        <v>3.1429999999999998</v>
      </c>
      <c r="T37" s="132">
        <v>2.6549999999999998</v>
      </c>
      <c r="U37" s="132">
        <v>2.3050000000000002</v>
      </c>
      <c r="V37" s="132">
        <v>2.0369999999999999</v>
      </c>
      <c r="W37" s="132">
        <v>1.8979999999999999</v>
      </c>
      <c r="X37" s="132">
        <v>1.85</v>
      </c>
      <c r="Y37" s="132">
        <v>1.8819999999999999</v>
      </c>
      <c r="Z37" s="132">
        <v>1.988</v>
      </c>
      <c r="AA37" s="132">
        <v>2.1589999999999998</v>
      </c>
      <c r="AB37" s="132">
        <v>2.3660000000000001</v>
      </c>
      <c r="AC37" s="132">
        <v>2.5680000000000001</v>
      </c>
      <c r="AD37" s="132">
        <v>2.7240000000000002</v>
      </c>
      <c r="AE37" s="132">
        <v>2.774</v>
      </c>
      <c r="AF37" s="132">
        <v>2.726</v>
      </c>
      <c r="AG37" s="132">
        <v>2.56</v>
      </c>
      <c r="AH37" s="132">
        <v>2.4489999999999998</v>
      </c>
      <c r="AI37" s="132">
        <v>2.3660000000000001</v>
      </c>
      <c r="AJ37" s="132">
        <v>2.335</v>
      </c>
      <c r="AK37" s="132">
        <v>2.3540000000000001</v>
      </c>
      <c r="AL37" s="132">
        <v>2.415</v>
      </c>
      <c r="AM37" s="132">
        <v>2.4929999999999999</v>
      </c>
      <c r="AN37" s="132">
        <v>2.5710000000000002</v>
      </c>
      <c r="AO37" s="132">
        <v>2.6440000000000001</v>
      </c>
      <c r="AP37" s="132">
        <v>2.7229999999999999</v>
      </c>
      <c r="AQ37" s="132">
        <v>2.7730000000000001</v>
      </c>
      <c r="AR37" s="132">
        <v>2.762</v>
      </c>
      <c r="AS37" s="132">
        <v>2.72</v>
      </c>
      <c r="AT37" s="132">
        <v>2.6949999999999998</v>
      </c>
      <c r="AU37" s="132">
        <v>2.6859999999999999</v>
      </c>
      <c r="AV37" s="132">
        <v>2.68</v>
      </c>
      <c r="AW37" s="132">
        <v>2.698</v>
      </c>
      <c r="AX37" s="132">
        <v>2.7290000000000001</v>
      </c>
      <c r="AY37" s="132">
        <v>2.75</v>
      </c>
      <c r="AZ37" s="132">
        <v>2.7679999999999998</v>
      </c>
      <c r="BA37" s="132">
        <v>2.774</v>
      </c>
      <c r="BB37" s="132">
        <v>2.75</v>
      </c>
      <c r="BC37" s="132">
        <v>2.7109999999999999</v>
      </c>
      <c r="BD37" s="132">
        <v>2.68</v>
      </c>
      <c r="BE37" s="132">
        <v>2.6579999999999999</v>
      </c>
      <c r="BF37" s="132">
        <v>2.6539999999999999</v>
      </c>
      <c r="BG37" s="132">
        <v>2.6970000000000001</v>
      </c>
      <c r="BH37" s="132">
        <v>2.77</v>
      </c>
      <c r="BI37" s="132">
        <v>2.8530000000000002</v>
      </c>
      <c r="BJ37" s="132">
        <v>2.9279999999999999</v>
      </c>
      <c r="BK37" s="132">
        <v>3.01</v>
      </c>
      <c r="BL37" s="132">
        <v>3.0870000000000002</v>
      </c>
      <c r="BM37" s="132">
        <v>3.1539999999999999</v>
      </c>
      <c r="BN37" s="132">
        <v>3.2050000000000001</v>
      </c>
      <c r="BO37" s="132">
        <v>3.25</v>
      </c>
      <c r="BP37" s="132">
        <v>3.2989999999999999</v>
      </c>
      <c r="BQ37" s="132">
        <v>3.3530000000000002</v>
      </c>
      <c r="BR37" s="132">
        <v>3.4180000000000001</v>
      </c>
      <c r="BS37" s="132">
        <v>3.508</v>
      </c>
      <c r="BT37" s="132">
        <v>3.6120000000000001</v>
      </c>
      <c r="BU37" s="132">
        <v>3.7050000000000001</v>
      </c>
      <c r="BV37" s="132">
        <v>3.7679999999999998</v>
      </c>
      <c r="BW37" s="132">
        <v>3.794</v>
      </c>
      <c r="BX37" s="132">
        <v>3.7890000000000001</v>
      </c>
      <c r="BY37" s="132">
        <v>3.7559999999999998</v>
      </c>
      <c r="BZ37" s="132">
        <v>3.702</v>
      </c>
      <c r="CA37" s="132">
        <v>3.665</v>
      </c>
      <c r="CB37" s="132">
        <v>3.6429999999999998</v>
      </c>
      <c r="CC37" s="132">
        <v>3.6230000000000002</v>
      </c>
      <c r="CD37" s="132">
        <v>3.6150000000000002</v>
      </c>
      <c r="CE37" s="132">
        <v>3.5819999999999999</v>
      </c>
      <c r="CF37" s="132">
        <v>3.4750000000000001</v>
      </c>
      <c r="CG37" s="132">
        <v>3.3130000000000002</v>
      </c>
      <c r="CH37" s="132">
        <v>3.1339999999999999</v>
      </c>
      <c r="CI37" s="132">
        <v>2.9359999999999999</v>
      </c>
      <c r="CJ37" s="132">
        <v>2.7410000000000001</v>
      </c>
      <c r="CK37" s="132">
        <v>2.5979999999999999</v>
      </c>
      <c r="CL37" s="132">
        <v>2.476</v>
      </c>
      <c r="CM37" s="132">
        <v>2.34</v>
      </c>
      <c r="CN37" s="132">
        <v>2.1989999999999998</v>
      </c>
      <c r="CO37" s="132">
        <v>2.0680000000000001</v>
      </c>
      <c r="CP37" s="132">
        <v>1.9430000000000001</v>
      </c>
      <c r="CQ37" s="132">
        <v>1.8149999999999999</v>
      </c>
      <c r="CR37" s="132">
        <v>1.6910000000000001</v>
      </c>
      <c r="CS37" s="132">
        <v>1.5760000000000001</v>
      </c>
      <c r="CT37" s="132">
        <v>1.4359999999999999</v>
      </c>
      <c r="CU37" s="132">
        <v>1.2509999999999999</v>
      </c>
      <c r="CV37" s="132">
        <v>1.0489999999999999</v>
      </c>
      <c r="CW37" s="132">
        <v>0.86899999999999999</v>
      </c>
      <c r="CX37" s="132">
        <v>0.70499999999999996</v>
      </c>
      <c r="CY37" s="132">
        <v>0.57199999999999995</v>
      </c>
      <c r="CZ37" s="132">
        <v>0.49099999999999999</v>
      </c>
      <c r="DA37" s="132">
        <v>0.438</v>
      </c>
      <c r="DB37" s="132">
        <v>0.38200000000000001</v>
      </c>
      <c r="DC37" s="132">
        <v>0.33</v>
      </c>
      <c r="DD37" s="132">
        <v>0.27600000000000002</v>
      </c>
      <c r="DE37" s="132">
        <v>0.214</v>
      </c>
      <c r="DF37" s="132">
        <v>0.152</v>
      </c>
      <c r="DG37" s="132">
        <v>0.105</v>
      </c>
      <c r="DH37" s="132">
        <v>0.24</v>
      </c>
    </row>
    <row r="38" spans="1:112" x14ac:dyDescent="0.75">
      <c r="A38" s="111">
        <v>8737</v>
      </c>
      <c r="B38" s="111" t="s">
        <v>217</v>
      </c>
      <c r="C38" s="129" t="s">
        <v>163</v>
      </c>
      <c r="D38" s="71" t="s">
        <v>218</v>
      </c>
      <c r="E38" s="71">
        <v>764</v>
      </c>
      <c r="F38" s="71" t="s">
        <v>219</v>
      </c>
      <c r="G38" s="71" t="s">
        <v>220</v>
      </c>
      <c r="H38" s="71">
        <v>764</v>
      </c>
      <c r="I38" s="112" t="s">
        <v>221</v>
      </c>
      <c r="J38" s="71">
        <v>920</v>
      </c>
      <c r="K38" s="71">
        <v>1970</v>
      </c>
      <c r="L38" s="132">
        <v>98.087000000000003</v>
      </c>
      <c r="M38" s="132">
        <v>11.894</v>
      </c>
      <c r="N38" s="132">
        <v>9.1709999999999994</v>
      </c>
      <c r="O38" s="132">
        <v>7.1749999999999998</v>
      </c>
      <c r="P38" s="132">
        <v>5.68</v>
      </c>
      <c r="Q38" s="132">
        <v>4.556</v>
      </c>
      <c r="R38" s="132">
        <v>3.7240000000000002</v>
      </c>
      <c r="S38" s="132">
        <v>3.1110000000000002</v>
      </c>
      <c r="T38" s="132">
        <v>2.66</v>
      </c>
      <c r="U38" s="132">
        <v>2.3220000000000001</v>
      </c>
      <c r="V38" s="132">
        <v>2.0470000000000002</v>
      </c>
      <c r="W38" s="132">
        <v>1.887</v>
      </c>
      <c r="X38" s="132">
        <v>1.8380000000000001</v>
      </c>
      <c r="Y38" s="132">
        <v>1.8720000000000001</v>
      </c>
      <c r="Z38" s="132">
        <v>1.9810000000000001</v>
      </c>
      <c r="AA38" s="132">
        <v>2.1560000000000001</v>
      </c>
      <c r="AB38" s="132">
        <v>2.3740000000000001</v>
      </c>
      <c r="AC38" s="132">
        <v>2.5830000000000002</v>
      </c>
      <c r="AD38" s="132">
        <v>2.74</v>
      </c>
      <c r="AE38" s="132">
        <v>2.8109999999999999</v>
      </c>
      <c r="AF38" s="132">
        <v>2.782</v>
      </c>
      <c r="AG38" s="132">
        <v>2.6840000000000002</v>
      </c>
      <c r="AH38" s="132">
        <v>2.5009999999999999</v>
      </c>
      <c r="AI38" s="132">
        <v>2.3980000000000001</v>
      </c>
      <c r="AJ38" s="132">
        <v>2.3330000000000002</v>
      </c>
      <c r="AK38" s="132">
        <v>2.3239999999999998</v>
      </c>
      <c r="AL38" s="132">
        <v>2.359</v>
      </c>
      <c r="AM38" s="132">
        <v>2.4249999999999998</v>
      </c>
      <c r="AN38" s="132">
        <v>2.4950000000000001</v>
      </c>
      <c r="AO38" s="132">
        <v>2.5550000000000002</v>
      </c>
      <c r="AP38" s="132">
        <v>2.61</v>
      </c>
      <c r="AQ38" s="132">
        <v>2.6760000000000002</v>
      </c>
      <c r="AR38" s="132">
        <v>2.722</v>
      </c>
      <c r="AS38" s="132">
        <v>2.7149999999999999</v>
      </c>
      <c r="AT38" s="132">
        <v>2.68</v>
      </c>
      <c r="AU38" s="132">
        <v>2.6640000000000001</v>
      </c>
      <c r="AV38" s="132">
        <v>2.6640000000000001</v>
      </c>
      <c r="AW38" s="132">
        <v>2.6640000000000001</v>
      </c>
      <c r="AX38" s="132">
        <v>2.6869999999999998</v>
      </c>
      <c r="AY38" s="132">
        <v>2.7189999999999999</v>
      </c>
      <c r="AZ38" s="132">
        <v>2.7410000000000001</v>
      </c>
      <c r="BA38" s="132">
        <v>2.7570000000000001</v>
      </c>
      <c r="BB38" s="132">
        <v>2.7610000000000001</v>
      </c>
      <c r="BC38" s="132">
        <v>2.7360000000000002</v>
      </c>
      <c r="BD38" s="132">
        <v>2.7</v>
      </c>
      <c r="BE38" s="132">
        <v>2.6779999999999999</v>
      </c>
      <c r="BF38" s="132">
        <v>2.6669999999999998</v>
      </c>
      <c r="BG38" s="132">
        <v>2.6789999999999998</v>
      </c>
      <c r="BH38" s="132">
        <v>2.7360000000000002</v>
      </c>
      <c r="BI38" s="132">
        <v>2.8210000000000002</v>
      </c>
      <c r="BJ38" s="132">
        <v>2.907</v>
      </c>
      <c r="BK38" s="132">
        <v>2.976</v>
      </c>
      <c r="BL38" s="132">
        <v>3.0459999999999998</v>
      </c>
      <c r="BM38" s="132">
        <v>3.1070000000000002</v>
      </c>
      <c r="BN38" s="132">
        <v>3.161</v>
      </c>
      <c r="BO38" s="132">
        <v>3.21</v>
      </c>
      <c r="BP38" s="132">
        <v>3.262</v>
      </c>
      <c r="BQ38" s="132">
        <v>3.3250000000000002</v>
      </c>
      <c r="BR38" s="132">
        <v>3.399</v>
      </c>
      <c r="BS38" s="132">
        <v>3.48</v>
      </c>
      <c r="BT38" s="132">
        <v>3.5790000000000002</v>
      </c>
      <c r="BU38" s="132">
        <v>3.68</v>
      </c>
      <c r="BV38" s="132">
        <v>3.758</v>
      </c>
      <c r="BW38" s="132">
        <v>3.7959999999999998</v>
      </c>
      <c r="BX38" s="132">
        <v>3.7989999999999999</v>
      </c>
      <c r="BY38" s="132">
        <v>3.78</v>
      </c>
      <c r="BZ38" s="132">
        <v>3.7290000000000001</v>
      </c>
      <c r="CA38" s="132">
        <v>3.681</v>
      </c>
      <c r="CB38" s="132">
        <v>3.657</v>
      </c>
      <c r="CC38" s="132">
        <v>3.6440000000000001</v>
      </c>
      <c r="CD38" s="132">
        <v>3.6280000000000001</v>
      </c>
      <c r="CE38" s="132">
        <v>3.6110000000000002</v>
      </c>
      <c r="CF38" s="132">
        <v>3.5579999999999998</v>
      </c>
      <c r="CG38" s="132">
        <v>3.4289999999999998</v>
      </c>
      <c r="CH38" s="132">
        <v>3.242</v>
      </c>
      <c r="CI38" s="132">
        <v>3.0449999999999999</v>
      </c>
      <c r="CJ38" s="132">
        <v>2.8340000000000001</v>
      </c>
      <c r="CK38" s="132">
        <v>2.63</v>
      </c>
      <c r="CL38" s="132">
        <v>2.4790000000000001</v>
      </c>
      <c r="CM38" s="132">
        <v>2.3490000000000002</v>
      </c>
      <c r="CN38" s="132">
        <v>2.2069999999999999</v>
      </c>
      <c r="CO38" s="132">
        <v>2.0630000000000002</v>
      </c>
      <c r="CP38" s="132">
        <v>1.93</v>
      </c>
      <c r="CQ38" s="132">
        <v>1.804</v>
      </c>
      <c r="CR38" s="132">
        <v>1.6759999999999999</v>
      </c>
      <c r="CS38" s="132">
        <v>1.552</v>
      </c>
      <c r="CT38" s="132">
        <v>1.4370000000000001</v>
      </c>
      <c r="CU38" s="132">
        <v>1.3</v>
      </c>
      <c r="CV38" s="132">
        <v>1.1220000000000001</v>
      </c>
      <c r="CW38" s="132">
        <v>0.93100000000000005</v>
      </c>
      <c r="CX38" s="132">
        <v>0.76400000000000001</v>
      </c>
      <c r="CY38" s="132">
        <v>0.61399999999999999</v>
      </c>
      <c r="CZ38" s="132">
        <v>0.49399999999999999</v>
      </c>
      <c r="DA38" s="132">
        <v>0.42099999999999999</v>
      </c>
      <c r="DB38" s="132">
        <v>0.372</v>
      </c>
      <c r="DC38" s="132">
        <v>0.32400000000000001</v>
      </c>
      <c r="DD38" s="132">
        <v>0.27500000000000002</v>
      </c>
      <c r="DE38" s="132">
        <v>0.22800000000000001</v>
      </c>
      <c r="DF38" s="132">
        <v>0.17499999999999999</v>
      </c>
      <c r="DG38" s="132">
        <v>0.123</v>
      </c>
      <c r="DH38" s="132">
        <v>0.26700000000000002</v>
      </c>
    </row>
    <row r="39" spans="1:112" x14ac:dyDescent="0.75">
      <c r="A39" s="111">
        <v>8738</v>
      </c>
      <c r="B39" s="111" t="s">
        <v>217</v>
      </c>
      <c r="C39" s="129" t="s">
        <v>163</v>
      </c>
      <c r="D39" s="71" t="s">
        <v>218</v>
      </c>
      <c r="E39" s="71">
        <v>764</v>
      </c>
      <c r="F39" s="71" t="s">
        <v>219</v>
      </c>
      <c r="G39" s="71" t="s">
        <v>220</v>
      </c>
      <c r="H39" s="71">
        <v>764</v>
      </c>
      <c r="I39" s="112" t="s">
        <v>221</v>
      </c>
      <c r="J39" s="71">
        <v>920</v>
      </c>
      <c r="K39" s="71">
        <v>1971</v>
      </c>
      <c r="L39" s="132">
        <v>93.741</v>
      </c>
      <c r="M39" s="132">
        <v>11.162000000000001</v>
      </c>
      <c r="N39" s="132">
        <v>8.6630000000000003</v>
      </c>
      <c r="O39" s="132">
        <v>6.7809999999999997</v>
      </c>
      <c r="P39" s="132">
        <v>5.3929999999999998</v>
      </c>
      <c r="Q39" s="132">
        <v>4.351</v>
      </c>
      <c r="R39" s="132">
        <v>3.5750000000000002</v>
      </c>
      <c r="S39" s="132">
        <v>3.0089999999999999</v>
      </c>
      <c r="T39" s="132">
        <v>2.597</v>
      </c>
      <c r="U39" s="132">
        <v>2.2930000000000001</v>
      </c>
      <c r="V39" s="132">
        <v>2.0590000000000002</v>
      </c>
      <c r="W39" s="132">
        <v>1.8939999999999999</v>
      </c>
      <c r="X39" s="132">
        <v>1.8240000000000001</v>
      </c>
      <c r="Y39" s="132">
        <v>1.8580000000000001</v>
      </c>
      <c r="Z39" s="132">
        <v>1.9690000000000001</v>
      </c>
      <c r="AA39" s="132">
        <v>2.1469999999999998</v>
      </c>
      <c r="AB39" s="132">
        <v>2.3690000000000002</v>
      </c>
      <c r="AC39" s="132">
        <v>2.5910000000000002</v>
      </c>
      <c r="AD39" s="132">
        <v>2.7559999999999998</v>
      </c>
      <c r="AE39" s="132">
        <v>2.827</v>
      </c>
      <c r="AF39" s="132">
        <v>2.819</v>
      </c>
      <c r="AG39" s="132">
        <v>2.738</v>
      </c>
      <c r="AH39" s="132">
        <v>2.6219999999999999</v>
      </c>
      <c r="AI39" s="132">
        <v>2.4489999999999998</v>
      </c>
      <c r="AJ39" s="132">
        <v>2.3650000000000002</v>
      </c>
      <c r="AK39" s="132">
        <v>2.323</v>
      </c>
      <c r="AL39" s="132">
        <v>2.33</v>
      </c>
      <c r="AM39" s="132">
        <v>2.371</v>
      </c>
      <c r="AN39" s="132">
        <v>2.4279999999999999</v>
      </c>
      <c r="AO39" s="132">
        <v>2.4809999999999999</v>
      </c>
      <c r="AP39" s="132">
        <v>2.5230000000000001</v>
      </c>
      <c r="AQ39" s="132">
        <v>2.5659999999999998</v>
      </c>
      <c r="AR39" s="132">
        <v>2.6269999999999998</v>
      </c>
      <c r="AS39" s="132">
        <v>2.6749999999999998</v>
      </c>
      <c r="AT39" s="132">
        <v>2.6749999999999998</v>
      </c>
      <c r="AU39" s="132">
        <v>2.65</v>
      </c>
      <c r="AV39" s="132">
        <v>2.641</v>
      </c>
      <c r="AW39" s="132">
        <v>2.6469999999999998</v>
      </c>
      <c r="AX39" s="132">
        <v>2.6520000000000001</v>
      </c>
      <c r="AY39" s="132">
        <v>2.677</v>
      </c>
      <c r="AZ39" s="132">
        <v>2.7090000000000001</v>
      </c>
      <c r="BA39" s="132">
        <v>2.7290000000000001</v>
      </c>
      <c r="BB39" s="132">
        <v>2.7429999999999999</v>
      </c>
      <c r="BC39" s="132">
        <v>2.7450000000000001</v>
      </c>
      <c r="BD39" s="132">
        <v>2.7240000000000002</v>
      </c>
      <c r="BE39" s="132">
        <v>2.6960000000000002</v>
      </c>
      <c r="BF39" s="132">
        <v>2.6859999999999999</v>
      </c>
      <c r="BG39" s="132">
        <v>2.6909999999999998</v>
      </c>
      <c r="BH39" s="132">
        <v>2.7160000000000002</v>
      </c>
      <c r="BI39" s="132">
        <v>2.7839999999999998</v>
      </c>
      <c r="BJ39" s="132">
        <v>2.8719999999999999</v>
      </c>
      <c r="BK39" s="132">
        <v>2.9529999999999998</v>
      </c>
      <c r="BL39" s="132">
        <v>3.0089999999999999</v>
      </c>
      <c r="BM39" s="132">
        <v>3.0630000000000002</v>
      </c>
      <c r="BN39" s="132">
        <v>3.1120000000000001</v>
      </c>
      <c r="BO39" s="132">
        <v>3.1640000000000001</v>
      </c>
      <c r="BP39" s="132">
        <v>3.2189999999999999</v>
      </c>
      <c r="BQ39" s="132">
        <v>3.286</v>
      </c>
      <c r="BR39" s="132">
        <v>3.3679999999999999</v>
      </c>
      <c r="BS39" s="132">
        <v>3.4580000000000002</v>
      </c>
      <c r="BT39" s="132">
        <v>3.5489999999999999</v>
      </c>
      <c r="BU39" s="132">
        <v>3.645</v>
      </c>
      <c r="BV39" s="132">
        <v>3.73</v>
      </c>
      <c r="BW39" s="132">
        <v>3.7839999999999998</v>
      </c>
      <c r="BX39" s="132">
        <v>3.8</v>
      </c>
      <c r="BY39" s="132">
        <v>3.7879999999999998</v>
      </c>
      <c r="BZ39" s="132">
        <v>3.75</v>
      </c>
      <c r="CA39" s="132">
        <v>3.7069999999999999</v>
      </c>
      <c r="CB39" s="132">
        <v>3.67</v>
      </c>
      <c r="CC39" s="132">
        <v>3.6549999999999998</v>
      </c>
      <c r="CD39" s="132">
        <v>3.6459999999999999</v>
      </c>
      <c r="CE39" s="132">
        <v>3.621</v>
      </c>
      <c r="CF39" s="132">
        <v>3.585</v>
      </c>
      <c r="CG39" s="132">
        <v>3.5089999999999999</v>
      </c>
      <c r="CH39" s="132">
        <v>3.3540000000000001</v>
      </c>
      <c r="CI39" s="132">
        <v>3.15</v>
      </c>
      <c r="CJ39" s="132">
        <v>2.94</v>
      </c>
      <c r="CK39" s="132">
        <v>2.72</v>
      </c>
      <c r="CL39" s="132">
        <v>2.5110000000000001</v>
      </c>
      <c r="CM39" s="132">
        <v>2.3530000000000002</v>
      </c>
      <c r="CN39" s="132">
        <v>2.2160000000000002</v>
      </c>
      <c r="CO39" s="132">
        <v>2.0720000000000001</v>
      </c>
      <c r="CP39" s="132">
        <v>1.9259999999999999</v>
      </c>
      <c r="CQ39" s="132">
        <v>1.7929999999999999</v>
      </c>
      <c r="CR39" s="132">
        <v>1.667</v>
      </c>
      <c r="CS39" s="132">
        <v>1.54</v>
      </c>
      <c r="CT39" s="132">
        <v>1.417</v>
      </c>
      <c r="CU39" s="132">
        <v>1.302</v>
      </c>
      <c r="CV39" s="132">
        <v>1.1679999999999999</v>
      </c>
      <c r="CW39" s="132">
        <v>0.998</v>
      </c>
      <c r="CX39" s="132">
        <v>0.82099999999999995</v>
      </c>
      <c r="CY39" s="132">
        <v>0.66800000000000004</v>
      </c>
      <c r="CZ39" s="132">
        <v>0.53200000000000003</v>
      </c>
      <c r="DA39" s="132">
        <v>0.42499999999999999</v>
      </c>
      <c r="DB39" s="132">
        <v>0.35899999999999999</v>
      </c>
      <c r="DC39" s="132">
        <v>0.318</v>
      </c>
      <c r="DD39" s="132">
        <v>0.27300000000000002</v>
      </c>
      <c r="DE39" s="132">
        <v>0.23</v>
      </c>
      <c r="DF39" s="132">
        <v>0.189</v>
      </c>
      <c r="DG39" s="132">
        <v>0.14299999999999999</v>
      </c>
      <c r="DH39" s="132">
        <v>0.30499999999999999</v>
      </c>
    </row>
    <row r="40" spans="1:112" x14ac:dyDescent="0.75">
      <c r="A40" s="111">
        <v>8739</v>
      </c>
      <c r="B40" s="111" t="s">
        <v>217</v>
      </c>
      <c r="C40" s="129" t="s">
        <v>163</v>
      </c>
      <c r="D40" s="71" t="s">
        <v>218</v>
      </c>
      <c r="E40" s="71">
        <v>764</v>
      </c>
      <c r="F40" s="71" t="s">
        <v>219</v>
      </c>
      <c r="G40" s="71" t="s">
        <v>220</v>
      </c>
      <c r="H40" s="71">
        <v>764</v>
      </c>
      <c r="I40" s="112" t="s">
        <v>221</v>
      </c>
      <c r="J40" s="71">
        <v>920</v>
      </c>
      <c r="K40" s="71">
        <v>1972</v>
      </c>
      <c r="L40" s="132">
        <v>89.323999999999998</v>
      </c>
      <c r="M40" s="132">
        <v>10.411</v>
      </c>
      <c r="N40" s="132">
        <v>8.1259999999999994</v>
      </c>
      <c r="O40" s="132">
        <v>6.4020000000000001</v>
      </c>
      <c r="P40" s="132">
        <v>5.093</v>
      </c>
      <c r="Q40" s="132">
        <v>4.1159999999999997</v>
      </c>
      <c r="R40" s="132">
        <v>3.4129999999999998</v>
      </c>
      <c r="S40" s="132">
        <v>2.919</v>
      </c>
      <c r="T40" s="132">
        <v>2.5710000000000002</v>
      </c>
      <c r="U40" s="132">
        <v>2.3069999999999999</v>
      </c>
      <c r="V40" s="132">
        <v>2.0739999999999998</v>
      </c>
      <c r="W40" s="132">
        <v>1.9430000000000001</v>
      </c>
      <c r="X40" s="132">
        <v>1.867</v>
      </c>
      <c r="Y40" s="132">
        <v>1.8819999999999999</v>
      </c>
      <c r="Z40" s="132">
        <v>1.9930000000000001</v>
      </c>
      <c r="AA40" s="132">
        <v>2.1760000000000002</v>
      </c>
      <c r="AB40" s="132">
        <v>2.4049999999999998</v>
      </c>
      <c r="AC40" s="132">
        <v>2.6349999999999998</v>
      </c>
      <c r="AD40" s="132">
        <v>2.8159999999999998</v>
      </c>
      <c r="AE40" s="132">
        <v>2.895</v>
      </c>
      <c r="AF40" s="132">
        <v>2.887</v>
      </c>
      <c r="AG40" s="132">
        <v>2.8260000000000001</v>
      </c>
      <c r="AH40" s="132">
        <v>2.7240000000000002</v>
      </c>
      <c r="AI40" s="132">
        <v>2.6150000000000002</v>
      </c>
      <c r="AJ40" s="132">
        <v>2.4590000000000001</v>
      </c>
      <c r="AK40" s="132">
        <v>2.3980000000000001</v>
      </c>
      <c r="AL40" s="132">
        <v>2.3719999999999999</v>
      </c>
      <c r="AM40" s="132">
        <v>2.3849999999999998</v>
      </c>
      <c r="AN40" s="132">
        <v>2.4180000000000001</v>
      </c>
      <c r="AO40" s="132">
        <v>2.4590000000000001</v>
      </c>
      <c r="AP40" s="132">
        <v>2.496</v>
      </c>
      <c r="AQ40" s="132">
        <v>2.5270000000000001</v>
      </c>
      <c r="AR40" s="132">
        <v>2.5659999999999998</v>
      </c>
      <c r="AS40" s="132">
        <v>2.63</v>
      </c>
      <c r="AT40" s="132">
        <v>2.6850000000000001</v>
      </c>
      <c r="AU40" s="132">
        <v>2.694</v>
      </c>
      <c r="AV40" s="132">
        <v>2.677</v>
      </c>
      <c r="AW40" s="132">
        <v>2.6749999999999998</v>
      </c>
      <c r="AX40" s="132">
        <v>2.6859999999999999</v>
      </c>
      <c r="AY40" s="132">
        <v>2.6930000000000001</v>
      </c>
      <c r="AZ40" s="132">
        <v>2.718</v>
      </c>
      <c r="BA40" s="132">
        <v>2.7490000000000001</v>
      </c>
      <c r="BB40" s="132">
        <v>2.7669999999999999</v>
      </c>
      <c r="BC40" s="132">
        <v>2.78</v>
      </c>
      <c r="BD40" s="132">
        <v>2.786</v>
      </c>
      <c r="BE40" s="132">
        <v>2.7730000000000001</v>
      </c>
      <c r="BF40" s="132">
        <v>2.7570000000000001</v>
      </c>
      <c r="BG40" s="132">
        <v>2.762</v>
      </c>
      <c r="BH40" s="132">
        <v>2.782</v>
      </c>
      <c r="BI40" s="132">
        <v>2.8180000000000001</v>
      </c>
      <c r="BJ40" s="132">
        <v>2.891</v>
      </c>
      <c r="BK40" s="132">
        <v>2.976</v>
      </c>
      <c r="BL40" s="132">
        <v>3.0459999999999998</v>
      </c>
      <c r="BM40" s="132">
        <v>3.0870000000000002</v>
      </c>
      <c r="BN40" s="132">
        <v>3.13</v>
      </c>
      <c r="BO40" s="132">
        <v>3.177</v>
      </c>
      <c r="BP40" s="132">
        <v>3.2360000000000002</v>
      </c>
      <c r="BQ40" s="132">
        <v>3.3069999999999999</v>
      </c>
      <c r="BR40" s="132">
        <v>3.3929999999999998</v>
      </c>
      <c r="BS40" s="132">
        <v>3.4940000000000002</v>
      </c>
      <c r="BT40" s="132">
        <v>3.597</v>
      </c>
      <c r="BU40" s="132">
        <v>3.6880000000000002</v>
      </c>
      <c r="BV40" s="132">
        <v>3.77</v>
      </c>
      <c r="BW40" s="132">
        <v>3.8340000000000001</v>
      </c>
      <c r="BX40" s="132">
        <v>3.867</v>
      </c>
      <c r="BY40" s="132">
        <v>3.8679999999999999</v>
      </c>
      <c r="BZ40" s="132">
        <v>3.8370000000000002</v>
      </c>
      <c r="CA40" s="132">
        <v>3.8050000000000002</v>
      </c>
      <c r="CB40" s="132">
        <v>3.7730000000000001</v>
      </c>
      <c r="CC40" s="132">
        <v>3.7450000000000001</v>
      </c>
      <c r="CD40" s="132">
        <v>3.7320000000000002</v>
      </c>
      <c r="CE40" s="132">
        <v>3.714</v>
      </c>
      <c r="CF40" s="132">
        <v>3.67</v>
      </c>
      <c r="CG40" s="132">
        <v>3.6110000000000002</v>
      </c>
      <c r="CH40" s="132">
        <v>3.508</v>
      </c>
      <c r="CI40" s="132">
        <v>3.33</v>
      </c>
      <c r="CJ40" s="132">
        <v>3.109</v>
      </c>
      <c r="CK40" s="132">
        <v>2.8849999999999998</v>
      </c>
      <c r="CL40" s="132">
        <v>2.6549999999999998</v>
      </c>
      <c r="CM40" s="132">
        <v>2.4359999999999999</v>
      </c>
      <c r="CN40" s="132">
        <v>2.27</v>
      </c>
      <c r="CO40" s="132">
        <v>2.1269999999999998</v>
      </c>
      <c r="CP40" s="132">
        <v>1.978</v>
      </c>
      <c r="CQ40" s="132">
        <v>1.83</v>
      </c>
      <c r="CR40" s="132">
        <v>1.696</v>
      </c>
      <c r="CS40" s="132">
        <v>1.569</v>
      </c>
      <c r="CT40" s="132">
        <v>1.4410000000000001</v>
      </c>
      <c r="CU40" s="132">
        <v>1.3169999999999999</v>
      </c>
      <c r="CV40" s="132">
        <v>1.2</v>
      </c>
      <c r="CW40" s="132">
        <v>1.0660000000000001</v>
      </c>
      <c r="CX40" s="132">
        <v>0.90300000000000002</v>
      </c>
      <c r="CY40" s="132">
        <v>0.73599999999999999</v>
      </c>
      <c r="CZ40" s="132">
        <v>0.59399999999999997</v>
      </c>
      <c r="DA40" s="132">
        <v>0.47</v>
      </c>
      <c r="DB40" s="132">
        <v>0.373</v>
      </c>
      <c r="DC40" s="132">
        <v>0.317</v>
      </c>
      <c r="DD40" s="132">
        <v>0.27800000000000002</v>
      </c>
      <c r="DE40" s="132">
        <v>0.23699999999999999</v>
      </c>
      <c r="DF40" s="132">
        <v>0.19800000000000001</v>
      </c>
      <c r="DG40" s="132">
        <v>0.16200000000000001</v>
      </c>
      <c r="DH40" s="132">
        <v>0.36499999999999999</v>
      </c>
    </row>
    <row r="41" spans="1:112" x14ac:dyDescent="0.75">
      <c r="A41" s="111">
        <v>8740</v>
      </c>
      <c r="B41" s="111" t="s">
        <v>217</v>
      </c>
      <c r="C41" s="129" t="s">
        <v>163</v>
      </c>
      <c r="D41" s="71" t="s">
        <v>218</v>
      </c>
      <c r="E41" s="71">
        <v>764</v>
      </c>
      <c r="F41" s="71" t="s">
        <v>219</v>
      </c>
      <c r="G41" s="71" t="s">
        <v>220</v>
      </c>
      <c r="H41" s="71">
        <v>764</v>
      </c>
      <c r="I41" s="112" t="s">
        <v>221</v>
      </c>
      <c r="J41" s="71">
        <v>920</v>
      </c>
      <c r="K41" s="71">
        <v>1973</v>
      </c>
      <c r="L41" s="132">
        <v>84.695999999999998</v>
      </c>
      <c r="M41" s="132">
        <v>9.6310000000000002</v>
      </c>
      <c r="N41" s="132">
        <v>7.6040000000000001</v>
      </c>
      <c r="O41" s="132">
        <v>6.0229999999999997</v>
      </c>
      <c r="P41" s="132">
        <v>4.8220000000000001</v>
      </c>
      <c r="Q41" s="132">
        <v>3.931</v>
      </c>
      <c r="R41" s="132">
        <v>3.29</v>
      </c>
      <c r="S41" s="132">
        <v>2.843</v>
      </c>
      <c r="T41" s="132">
        <v>2.5270000000000001</v>
      </c>
      <c r="U41" s="132">
        <v>2.282</v>
      </c>
      <c r="V41" s="132">
        <v>2.0489999999999999</v>
      </c>
      <c r="W41" s="132">
        <v>1.921</v>
      </c>
      <c r="X41" s="132">
        <v>1.881</v>
      </c>
      <c r="Y41" s="132">
        <v>1.8919999999999999</v>
      </c>
      <c r="Z41" s="132">
        <v>1.9830000000000001</v>
      </c>
      <c r="AA41" s="132">
        <v>2.1659999999999999</v>
      </c>
      <c r="AB41" s="132">
        <v>2.3980000000000001</v>
      </c>
      <c r="AC41" s="132">
        <v>2.6320000000000001</v>
      </c>
      <c r="AD41" s="132">
        <v>2.8180000000000001</v>
      </c>
      <c r="AE41" s="132">
        <v>2.9119999999999999</v>
      </c>
      <c r="AF41" s="132">
        <v>2.91</v>
      </c>
      <c r="AG41" s="132">
        <v>2.8490000000000002</v>
      </c>
      <c r="AH41" s="132">
        <v>2.7669999999999999</v>
      </c>
      <c r="AI41" s="132">
        <v>2.6739999999999999</v>
      </c>
      <c r="AJ41" s="132">
        <v>2.585</v>
      </c>
      <c r="AK41" s="132">
        <v>2.456</v>
      </c>
      <c r="AL41" s="132">
        <v>2.411</v>
      </c>
      <c r="AM41" s="132">
        <v>2.391</v>
      </c>
      <c r="AN41" s="132">
        <v>2.3959999999999999</v>
      </c>
      <c r="AO41" s="132">
        <v>2.4119999999999999</v>
      </c>
      <c r="AP41" s="132">
        <v>2.4359999999999999</v>
      </c>
      <c r="AQ41" s="132">
        <v>2.4609999999999999</v>
      </c>
      <c r="AR41" s="132">
        <v>2.488</v>
      </c>
      <c r="AS41" s="132">
        <v>2.5289999999999999</v>
      </c>
      <c r="AT41" s="132">
        <v>2.5979999999999999</v>
      </c>
      <c r="AU41" s="132">
        <v>2.661</v>
      </c>
      <c r="AV41" s="132">
        <v>2.677</v>
      </c>
      <c r="AW41" s="132">
        <v>2.6669999999999998</v>
      </c>
      <c r="AX41" s="132">
        <v>2.669</v>
      </c>
      <c r="AY41" s="132">
        <v>2.6819999999999999</v>
      </c>
      <c r="AZ41" s="132">
        <v>2.69</v>
      </c>
      <c r="BA41" s="132">
        <v>2.7130000000000001</v>
      </c>
      <c r="BB41" s="132">
        <v>2.7410000000000001</v>
      </c>
      <c r="BC41" s="132">
        <v>2.758</v>
      </c>
      <c r="BD41" s="132">
        <v>2.7730000000000001</v>
      </c>
      <c r="BE41" s="132">
        <v>2.7879999999999998</v>
      </c>
      <c r="BF41" s="132">
        <v>2.7869999999999999</v>
      </c>
      <c r="BG41" s="132">
        <v>2.7869999999999999</v>
      </c>
      <c r="BH41" s="132">
        <v>2.8069999999999999</v>
      </c>
      <c r="BI41" s="132">
        <v>2.8370000000000002</v>
      </c>
      <c r="BJ41" s="132">
        <v>2.8769999999999998</v>
      </c>
      <c r="BK41" s="132">
        <v>2.944</v>
      </c>
      <c r="BL41" s="132">
        <v>3.016</v>
      </c>
      <c r="BM41" s="132">
        <v>3.0710000000000002</v>
      </c>
      <c r="BN41" s="132">
        <v>3.1</v>
      </c>
      <c r="BO41" s="132">
        <v>3.14</v>
      </c>
      <c r="BP41" s="132">
        <v>3.194</v>
      </c>
      <c r="BQ41" s="132">
        <v>3.2669999999999999</v>
      </c>
      <c r="BR41" s="132">
        <v>3.3570000000000002</v>
      </c>
      <c r="BS41" s="132">
        <v>3.4609999999999999</v>
      </c>
      <c r="BT41" s="132">
        <v>3.5720000000000001</v>
      </c>
      <c r="BU41" s="132">
        <v>3.673</v>
      </c>
      <c r="BV41" s="132">
        <v>3.7480000000000002</v>
      </c>
      <c r="BW41" s="132">
        <v>3.8079999999999998</v>
      </c>
      <c r="BX41" s="132">
        <v>3.8490000000000002</v>
      </c>
      <c r="BY41" s="132">
        <v>3.867</v>
      </c>
      <c r="BZ41" s="132">
        <v>3.85</v>
      </c>
      <c r="CA41" s="132">
        <v>3.8250000000000002</v>
      </c>
      <c r="CB41" s="132">
        <v>3.8050000000000002</v>
      </c>
      <c r="CC41" s="132">
        <v>3.7810000000000001</v>
      </c>
      <c r="CD41" s="132">
        <v>3.7559999999999998</v>
      </c>
      <c r="CE41" s="132">
        <v>3.734</v>
      </c>
      <c r="CF41" s="132">
        <v>3.6960000000000002</v>
      </c>
      <c r="CG41" s="132">
        <v>3.629</v>
      </c>
      <c r="CH41" s="132">
        <v>3.5430000000000001</v>
      </c>
      <c r="CI41" s="132">
        <v>3.4180000000000001</v>
      </c>
      <c r="CJ41" s="132">
        <v>3.2269999999999999</v>
      </c>
      <c r="CK41" s="132">
        <v>2.996</v>
      </c>
      <c r="CL41" s="132">
        <v>2.7650000000000001</v>
      </c>
      <c r="CM41" s="132">
        <v>2.5299999999999998</v>
      </c>
      <c r="CN41" s="132">
        <v>2.3079999999999998</v>
      </c>
      <c r="CO41" s="132">
        <v>2.1389999999999998</v>
      </c>
      <c r="CP41" s="132">
        <v>1.9930000000000001</v>
      </c>
      <c r="CQ41" s="132">
        <v>1.8440000000000001</v>
      </c>
      <c r="CR41" s="132">
        <v>1.698</v>
      </c>
      <c r="CS41" s="132">
        <v>1.5660000000000001</v>
      </c>
      <c r="CT41" s="132">
        <v>1.4410000000000001</v>
      </c>
      <c r="CU41" s="132">
        <v>1.3140000000000001</v>
      </c>
      <c r="CV41" s="132">
        <v>1.1910000000000001</v>
      </c>
      <c r="CW41" s="132">
        <v>1.075</v>
      </c>
      <c r="CX41" s="132">
        <v>0.94599999999999995</v>
      </c>
      <c r="CY41" s="132">
        <v>0.79400000000000004</v>
      </c>
      <c r="CZ41" s="132">
        <v>0.64200000000000002</v>
      </c>
      <c r="DA41" s="132">
        <v>0.51400000000000001</v>
      </c>
      <c r="DB41" s="132">
        <v>0.40400000000000003</v>
      </c>
      <c r="DC41" s="132">
        <v>0.32</v>
      </c>
      <c r="DD41" s="132">
        <v>0.26700000000000002</v>
      </c>
      <c r="DE41" s="132">
        <v>0.23200000000000001</v>
      </c>
      <c r="DF41" s="132">
        <v>0.19600000000000001</v>
      </c>
      <c r="DG41" s="132">
        <v>0.16200000000000001</v>
      </c>
      <c r="DH41" s="132">
        <v>0.40699999999999997</v>
      </c>
    </row>
    <row r="42" spans="1:112" x14ac:dyDescent="0.75">
      <c r="A42" s="111">
        <v>8741</v>
      </c>
      <c r="B42" s="111" t="s">
        <v>217</v>
      </c>
      <c r="C42" s="129" t="s">
        <v>163</v>
      </c>
      <c r="D42" s="71" t="s">
        <v>218</v>
      </c>
      <c r="E42" s="71">
        <v>764</v>
      </c>
      <c r="F42" s="71" t="s">
        <v>219</v>
      </c>
      <c r="G42" s="71" t="s">
        <v>220</v>
      </c>
      <c r="H42" s="71">
        <v>764</v>
      </c>
      <c r="I42" s="112" t="s">
        <v>221</v>
      </c>
      <c r="J42" s="71">
        <v>920</v>
      </c>
      <c r="K42" s="71">
        <v>1974</v>
      </c>
      <c r="L42" s="132">
        <v>79.933000000000007</v>
      </c>
      <c r="M42" s="132">
        <v>8.9239999999999995</v>
      </c>
      <c r="N42" s="132">
        <v>7.0540000000000003</v>
      </c>
      <c r="O42" s="132">
        <v>5.6509999999999998</v>
      </c>
      <c r="P42" s="132">
        <v>4.548</v>
      </c>
      <c r="Q42" s="132">
        <v>3.7309999999999999</v>
      </c>
      <c r="R42" s="132">
        <v>3.1549999999999998</v>
      </c>
      <c r="S42" s="132">
        <v>2.7559999999999998</v>
      </c>
      <c r="T42" s="132">
        <v>2.4769999999999999</v>
      </c>
      <c r="U42" s="132">
        <v>2.2570000000000001</v>
      </c>
      <c r="V42" s="132">
        <v>2.036</v>
      </c>
      <c r="W42" s="132">
        <v>1.9059999999999999</v>
      </c>
      <c r="X42" s="132">
        <v>1.869</v>
      </c>
      <c r="Y42" s="132">
        <v>1.9139999999999999</v>
      </c>
      <c r="Z42" s="132">
        <v>2.0019999999999998</v>
      </c>
      <c r="AA42" s="132">
        <v>2.1640000000000001</v>
      </c>
      <c r="AB42" s="132">
        <v>2.3969999999999998</v>
      </c>
      <c r="AC42" s="132">
        <v>2.6360000000000001</v>
      </c>
      <c r="AD42" s="132">
        <v>2.8260000000000001</v>
      </c>
      <c r="AE42" s="132">
        <v>2.9260000000000002</v>
      </c>
      <c r="AF42" s="132">
        <v>2.9390000000000001</v>
      </c>
      <c r="AG42" s="132">
        <v>2.8839999999999999</v>
      </c>
      <c r="AH42" s="132">
        <v>2.802</v>
      </c>
      <c r="AI42" s="132">
        <v>2.7290000000000001</v>
      </c>
      <c r="AJ42" s="132">
        <v>2.6560000000000001</v>
      </c>
      <c r="AK42" s="132">
        <v>2.5920000000000001</v>
      </c>
      <c r="AL42" s="132">
        <v>2.4809999999999999</v>
      </c>
      <c r="AM42" s="132">
        <v>2.4409999999999998</v>
      </c>
      <c r="AN42" s="132">
        <v>2.4129999999999998</v>
      </c>
      <c r="AO42" s="132">
        <v>2.4009999999999998</v>
      </c>
      <c r="AP42" s="132">
        <v>2.4</v>
      </c>
      <c r="AQ42" s="132">
        <v>2.4129999999999998</v>
      </c>
      <c r="AR42" s="132">
        <v>2.4340000000000002</v>
      </c>
      <c r="AS42" s="132">
        <v>2.4630000000000001</v>
      </c>
      <c r="AT42" s="132">
        <v>2.5099999999999998</v>
      </c>
      <c r="AU42" s="132">
        <v>2.5870000000000002</v>
      </c>
      <c r="AV42" s="132">
        <v>2.6560000000000001</v>
      </c>
      <c r="AW42" s="132">
        <v>2.6789999999999998</v>
      </c>
      <c r="AX42" s="132">
        <v>2.673</v>
      </c>
      <c r="AY42" s="132">
        <v>2.677</v>
      </c>
      <c r="AZ42" s="132">
        <v>2.69</v>
      </c>
      <c r="BA42" s="132">
        <v>2.6960000000000002</v>
      </c>
      <c r="BB42" s="132">
        <v>2.7160000000000002</v>
      </c>
      <c r="BC42" s="132">
        <v>2.7440000000000002</v>
      </c>
      <c r="BD42" s="132">
        <v>2.7639999999999998</v>
      </c>
      <c r="BE42" s="132">
        <v>2.7869999999999999</v>
      </c>
      <c r="BF42" s="132">
        <v>2.8140000000000001</v>
      </c>
      <c r="BG42" s="132">
        <v>2.83</v>
      </c>
      <c r="BH42" s="132">
        <v>2.8450000000000002</v>
      </c>
      <c r="BI42" s="132">
        <v>2.8759999999999999</v>
      </c>
      <c r="BJ42" s="132">
        <v>2.9089999999999998</v>
      </c>
      <c r="BK42" s="132">
        <v>2.9430000000000001</v>
      </c>
      <c r="BL42" s="132">
        <v>2.9980000000000002</v>
      </c>
      <c r="BM42" s="132">
        <v>3.0550000000000002</v>
      </c>
      <c r="BN42" s="132">
        <v>3.0979999999999999</v>
      </c>
      <c r="BO42" s="132">
        <v>3.125</v>
      </c>
      <c r="BP42" s="132">
        <v>3.1720000000000002</v>
      </c>
      <c r="BQ42" s="132">
        <v>3.24</v>
      </c>
      <c r="BR42" s="132">
        <v>3.3330000000000002</v>
      </c>
      <c r="BS42" s="132">
        <v>3.44</v>
      </c>
      <c r="BT42" s="132">
        <v>3.5550000000000002</v>
      </c>
      <c r="BU42" s="132">
        <v>3.6640000000000001</v>
      </c>
      <c r="BV42" s="132">
        <v>3.75</v>
      </c>
      <c r="BW42" s="132">
        <v>3.8039999999999998</v>
      </c>
      <c r="BX42" s="132">
        <v>3.8420000000000001</v>
      </c>
      <c r="BY42" s="132">
        <v>3.8690000000000002</v>
      </c>
      <c r="BZ42" s="132">
        <v>3.8690000000000002</v>
      </c>
      <c r="CA42" s="132">
        <v>3.8580000000000001</v>
      </c>
      <c r="CB42" s="132">
        <v>3.8450000000000002</v>
      </c>
      <c r="CC42" s="132">
        <v>3.8330000000000002</v>
      </c>
      <c r="CD42" s="132">
        <v>3.8109999999999999</v>
      </c>
      <c r="CE42" s="132">
        <v>3.7759999999999998</v>
      </c>
      <c r="CF42" s="132">
        <v>3.734</v>
      </c>
      <c r="CG42" s="132">
        <v>3.673</v>
      </c>
      <c r="CH42" s="132">
        <v>3.5790000000000002</v>
      </c>
      <c r="CI42" s="132">
        <v>3.472</v>
      </c>
      <c r="CJ42" s="132">
        <v>3.331</v>
      </c>
      <c r="CK42" s="132">
        <v>3.1280000000000001</v>
      </c>
      <c r="CL42" s="132">
        <v>2.8889999999999998</v>
      </c>
      <c r="CM42" s="132">
        <v>2.6520000000000001</v>
      </c>
      <c r="CN42" s="132">
        <v>2.4119999999999999</v>
      </c>
      <c r="CO42" s="132">
        <v>2.1880000000000002</v>
      </c>
      <c r="CP42" s="132">
        <v>2.016</v>
      </c>
      <c r="CQ42" s="132">
        <v>1.869</v>
      </c>
      <c r="CR42" s="132">
        <v>1.7210000000000001</v>
      </c>
      <c r="CS42" s="132">
        <v>1.5780000000000001</v>
      </c>
      <c r="CT42" s="132">
        <v>1.448</v>
      </c>
      <c r="CU42" s="132">
        <v>1.323</v>
      </c>
      <c r="CV42" s="132">
        <v>1.1970000000000001</v>
      </c>
      <c r="CW42" s="132">
        <v>1.0760000000000001</v>
      </c>
      <c r="CX42" s="132">
        <v>0.96199999999999997</v>
      </c>
      <c r="CY42" s="132">
        <v>0.83899999999999997</v>
      </c>
      <c r="CZ42" s="132">
        <v>0.69899999999999995</v>
      </c>
      <c r="DA42" s="132">
        <v>0.56100000000000005</v>
      </c>
      <c r="DB42" s="132">
        <v>0.44600000000000001</v>
      </c>
      <c r="DC42" s="132">
        <v>0.34899999999999998</v>
      </c>
      <c r="DD42" s="132">
        <v>0.27400000000000002</v>
      </c>
      <c r="DE42" s="132">
        <v>0.22700000000000001</v>
      </c>
      <c r="DF42" s="132">
        <v>0.19600000000000001</v>
      </c>
      <c r="DG42" s="132">
        <v>0.16400000000000001</v>
      </c>
      <c r="DH42" s="132">
        <v>0.45</v>
      </c>
    </row>
    <row r="43" spans="1:112" x14ac:dyDescent="0.75">
      <c r="A43" s="111">
        <v>8742</v>
      </c>
      <c r="B43" s="111" t="s">
        <v>217</v>
      </c>
      <c r="C43" s="129" t="s">
        <v>163</v>
      </c>
      <c r="D43" s="71" t="s">
        <v>218</v>
      </c>
      <c r="E43" s="71">
        <v>764</v>
      </c>
      <c r="F43" s="71" t="s">
        <v>219</v>
      </c>
      <c r="G43" s="71" t="s">
        <v>220</v>
      </c>
      <c r="H43" s="71">
        <v>764</v>
      </c>
      <c r="I43" s="112" t="s">
        <v>221</v>
      </c>
      <c r="J43" s="71">
        <v>920</v>
      </c>
      <c r="K43" s="71">
        <v>1975</v>
      </c>
      <c r="L43" s="132">
        <v>75.45</v>
      </c>
      <c r="M43" s="132">
        <v>8.2539999999999996</v>
      </c>
      <c r="N43" s="132">
        <v>6.5750000000000002</v>
      </c>
      <c r="O43" s="132">
        <v>5.27</v>
      </c>
      <c r="P43" s="132">
        <v>4.2889999999999997</v>
      </c>
      <c r="Q43" s="132">
        <v>3.5710000000000002</v>
      </c>
      <c r="R43" s="132">
        <v>3.0539999999999998</v>
      </c>
      <c r="S43" s="132">
        <v>2.6869999999999998</v>
      </c>
      <c r="T43" s="132">
        <v>2.42</v>
      </c>
      <c r="U43" s="132">
        <v>2.2109999999999999</v>
      </c>
      <c r="V43" s="132">
        <v>2.012</v>
      </c>
      <c r="W43" s="132">
        <v>1.893</v>
      </c>
      <c r="X43" s="132">
        <v>1.853</v>
      </c>
      <c r="Y43" s="132">
        <v>1.9</v>
      </c>
      <c r="Z43" s="132">
        <v>2.024</v>
      </c>
      <c r="AA43" s="132">
        <v>2.1840000000000002</v>
      </c>
      <c r="AB43" s="132">
        <v>2.3940000000000001</v>
      </c>
      <c r="AC43" s="132">
        <v>2.633</v>
      </c>
      <c r="AD43" s="132">
        <v>2.827</v>
      </c>
      <c r="AE43" s="132">
        <v>2.931</v>
      </c>
      <c r="AF43" s="132">
        <v>2.9489999999999998</v>
      </c>
      <c r="AG43" s="132">
        <v>2.907</v>
      </c>
      <c r="AH43" s="132">
        <v>2.831</v>
      </c>
      <c r="AI43" s="132">
        <v>2.7570000000000001</v>
      </c>
      <c r="AJ43" s="132">
        <v>2.7040000000000002</v>
      </c>
      <c r="AK43" s="132">
        <v>2.6579999999999999</v>
      </c>
      <c r="AL43" s="132">
        <v>2.6120000000000001</v>
      </c>
      <c r="AM43" s="132">
        <v>2.5059999999999998</v>
      </c>
      <c r="AN43" s="132">
        <v>2.4590000000000001</v>
      </c>
      <c r="AO43" s="132">
        <v>2.4129999999999998</v>
      </c>
      <c r="AP43" s="132">
        <v>2.3839999999999999</v>
      </c>
      <c r="AQ43" s="132">
        <v>2.3730000000000002</v>
      </c>
      <c r="AR43" s="132">
        <v>2.3820000000000001</v>
      </c>
      <c r="AS43" s="132">
        <v>2.4049999999999998</v>
      </c>
      <c r="AT43" s="132">
        <v>2.44</v>
      </c>
      <c r="AU43" s="132">
        <v>2.4950000000000001</v>
      </c>
      <c r="AV43" s="132">
        <v>2.5779999999999998</v>
      </c>
      <c r="AW43" s="132">
        <v>2.653</v>
      </c>
      <c r="AX43" s="132">
        <v>2.68</v>
      </c>
      <c r="AY43" s="132">
        <v>2.6760000000000002</v>
      </c>
      <c r="AZ43" s="132">
        <v>2.681</v>
      </c>
      <c r="BA43" s="132">
        <v>2.6909999999999998</v>
      </c>
      <c r="BB43" s="132">
        <v>2.6949999999999998</v>
      </c>
      <c r="BC43" s="132">
        <v>2.714</v>
      </c>
      <c r="BD43" s="132">
        <v>2.7450000000000001</v>
      </c>
      <c r="BE43" s="132">
        <v>2.7730000000000001</v>
      </c>
      <c r="BF43" s="132">
        <v>2.81</v>
      </c>
      <c r="BG43" s="132">
        <v>2.8530000000000002</v>
      </c>
      <c r="BH43" s="132">
        <v>2.8839999999999999</v>
      </c>
      <c r="BI43" s="132">
        <v>2.91</v>
      </c>
      <c r="BJ43" s="132">
        <v>2.944</v>
      </c>
      <c r="BK43" s="132">
        <v>2.972</v>
      </c>
      <c r="BL43" s="132">
        <v>2.9929999999999999</v>
      </c>
      <c r="BM43" s="132">
        <v>3.0329999999999999</v>
      </c>
      <c r="BN43" s="132">
        <v>3.0790000000000002</v>
      </c>
      <c r="BO43" s="132">
        <v>3.1190000000000002</v>
      </c>
      <c r="BP43" s="132">
        <v>3.153</v>
      </c>
      <c r="BQ43" s="132">
        <v>3.214</v>
      </c>
      <c r="BR43" s="132">
        <v>3.3010000000000002</v>
      </c>
      <c r="BS43" s="132">
        <v>3.411</v>
      </c>
      <c r="BT43" s="132">
        <v>3.5289999999999999</v>
      </c>
      <c r="BU43" s="132">
        <v>3.6429999999999998</v>
      </c>
      <c r="BV43" s="132">
        <v>3.738</v>
      </c>
      <c r="BW43" s="132">
        <v>3.802</v>
      </c>
      <c r="BX43" s="132">
        <v>3.835</v>
      </c>
      <c r="BY43" s="132">
        <v>3.8580000000000001</v>
      </c>
      <c r="BZ43" s="132">
        <v>3.8679999999999999</v>
      </c>
      <c r="CA43" s="132">
        <v>3.875</v>
      </c>
      <c r="CB43" s="132">
        <v>3.875</v>
      </c>
      <c r="CC43" s="132">
        <v>3.871</v>
      </c>
      <c r="CD43" s="132">
        <v>3.8610000000000002</v>
      </c>
      <c r="CE43" s="132">
        <v>3.8290000000000002</v>
      </c>
      <c r="CF43" s="132">
        <v>3.7730000000000001</v>
      </c>
      <c r="CG43" s="132">
        <v>3.7069999999999999</v>
      </c>
      <c r="CH43" s="132">
        <v>3.6190000000000002</v>
      </c>
      <c r="CI43" s="132">
        <v>3.504</v>
      </c>
      <c r="CJ43" s="132">
        <v>3.38</v>
      </c>
      <c r="CK43" s="132">
        <v>3.2269999999999999</v>
      </c>
      <c r="CL43" s="132">
        <v>3.0150000000000001</v>
      </c>
      <c r="CM43" s="132">
        <v>2.7690000000000001</v>
      </c>
      <c r="CN43" s="132">
        <v>2.528</v>
      </c>
      <c r="CO43" s="132">
        <v>2.2869999999999999</v>
      </c>
      <c r="CP43" s="132">
        <v>2.0619999999999998</v>
      </c>
      <c r="CQ43" s="132">
        <v>1.89</v>
      </c>
      <c r="CR43" s="132">
        <v>1.7430000000000001</v>
      </c>
      <c r="CS43" s="132">
        <v>1.597</v>
      </c>
      <c r="CT43" s="132">
        <v>1.4570000000000001</v>
      </c>
      <c r="CU43" s="132">
        <v>1.329</v>
      </c>
      <c r="CV43" s="132">
        <v>1.206</v>
      </c>
      <c r="CW43" s="132">
        <v>1.081</v>
      </c>
      <c r="CX43" s="132">
        <v>0.96299999999999997</v>
      </c>
      <c r="CY43" s="132">
        <v>0.85399999999999998</v>
      </c>
      <c r="CZ43" s="132">
        <v>0.73799999999999999</v>
      </c>
      <c r="DA43" s="132">
        <v>0.61</v>
      </c>
      <c r="DB43" s="132">
        <v>0.48599999999999999</v>
      </c>
      <c r="DC43" s="132">
        <v>0.38400000000000001</v>
      </c>
      <c r="DD43" s="132">
        <v>0.29799999999999999</v>
      </c>
      <c r="DE43" s="132">
        <v>0.23200000000000001</v>
      </c>
      <c r="DF43" s="132">
        <v>0.191</v>
      </c>
      <c r="DG43" s="132">
        <v>0.16300000000000001</v>
      </c>
      <c r="DH43" s="132">
        <v>0.48199999999999998</v>
      </c>
    </row>
    <row r="44" spans="1:112" x14ac:dyDescent="0.75">
      <c r="A44" s="111">
        <v>8743</v>
      </c>
      <c r="B44" s="111" t="s">
        <v>217</v>
      </c>
      <c r="C44" s="129" t="s">
        <v>163</v>
      </c>
      <c r="D44" s="71" t="s">
        <v>218</v>
      </c>
      <c r="E44" s="71">
        <v>764</v>
      </c>
      <c r="F44" s="71" t="s">
        <v>219</v>
      </c>
      <c r="G44" s="71" t="s">
        <v>220</v>
      </c>
      <c r="H44" s="71">
        <v>764</v>
      </c>
      <c r="I44" s="112" t="s">
        <v>221</v>
      </c>
      <c r="J44" s="71">
        <v>920</v>
      </c>
      <c r="K44" s="71">
        <v>1976</v>
      </c>
      <c r="L44" s="132">
        <v>70.683000000000007</v>
      </c>
      <c r="M44" s="132">
        <v>7.5720000000000001</v>
      </c>
      <c r="N44" s="132">
        <v>6.0720000000000001</v>
      </c>
      <c r="O44" s="132">
        <v>4.9180000000000001</v>
      </c>
      <c r="P44" s="132">
        <v>4.0069999999999997</v>
      </c>
      <c r="Q44" s="132">
        <v>3.335</v>
      </c>
      <c r="R44" s="132">
        <v>2.87</v>
      </c>
      <c r="S44" s="132">
        <v>2.5550000000000002</v>
      </c>
      <c r="T44" s="132">
        <v>2.3340000000000001</v>
      </c>
      <c r="U44" s="132">
        <v>2.153</v>
      </c>
      <c r="V44" s="132">
        <v>1.9670000000000001</v>
      </c>
      <c r="W44" s="132">
        <v>1.867</v>
      </c>
      <c r="X44" s="132">
        <v>1.837</v>
      </c>
      <c r="Y44" s="132">
        <v>1.8819999999999999</v>
      </c>
      <c r="Z44" s="132">
        <v>2.0089999999999999</v>
      </c>
      <c r="AA44" s="132">
        <v>2.2090000000000001</v>
      </c>
      <c r="AB44" s="132">
        <v>2.42</v>
      </c>
      <c r="AC44" s="132">
        <v>2.637</v>
      </c>
      <c r="AD44" s="132">
        <v>2.8340000000000001</v>
      </c>
      <c r="AE44" s="132">
        <v>2.9460000000000002</v>
      </c>
      <c r="AF44" s="132">
        <v>2.972</v>
      </c>
      <c r="AG44" s="132">
        <v>2.9380000000000002</v>
      </c>
      <c r="AH44" s="132">
        <v>2.8759999999999999</v>
      </c>
      <c r="AI44" s="132">
        <v>2.806</v>
      </c>
      <c r="AJ44" s="132">
        <v>2.7519999999999998</v>
      </c>
      <c r="AK44" s="132">
        <v>2.726</v>
      </c>
      <c r="AL44" s="132">
        <v>2.6970000000000001</v>
      </c>
      <c r="AM44" s="132">
        <v>2.6539999999999999</v>
      </c>
      <c r="AN44" s="132">
        <v>2.5390000000000001</v>
      </c>
      <c r="AO44" s="132">
        <v>2.472</v>
      </c>
      <c r="AP44" s="132">
        <v>2.4089999999999998</v>
      </c>
      <c r="AQ44" s="132">
        <v>2.3679999999999999</v>
      </c>
      <c r="AR44" s="132">
        <v>2.3530000000000002</v>
      </c>
      <c r="AS44" s="132">
        <v>2.3639999999999999</v>
      </c>
      <c r="AT44" s="132">
        <v>2.3919999999999999</v>
      </c>
      <c r="AU44" s="132">
        <v>2.4340000000000002</v>
      </c>
      <c r="AV44" s="132">
        <v>2.4950000000000001</v>
      </c>
      <c r="AW44" s="132">
        <v>2.5830000000000002</v>
      </c>
      <c r="AX44" s="132">
        <v>2.6619999999999999</v>
      </c>
      <c r="AY44" s="132">
        <v>2.6909999999999998</v>
      </c>
      <c r="AZ44" s="132">
        <v>2.6859999999999999</v>
      </c>
      <c r="BA44" s="132">
        <v>2.6880000000000002</v>
      </c>
      <c r="BB44" s="132">
        <v>2.6970000000000001</v>
      </c>
      <c r="BC44" s="132">
        <v>2.6989999999999998</v>
      </c>
      <c r="BD44" s="132">
        <v>2.7210000000000001</v>
      </c>
      <c r="BE44" s="132">
        <v>2.7589999999999999</v>
      </c>
      <c r="BF44" s="132">
        <v>2.8</v>
      </c>
      <c r="BG44" s="132">
        <v>2.8530000000000002</v>
      </c>
      <c r="BH44" s="132">
        <v>2.9119999999999999</v>
      </c>
      <c r="BI44" s="132">
        <v>2.9550000000000001</v>
      </c>
      <c r="BJ44" s="132">
        <v>2.984</v>
      </c>
      <c r="BK44" s="132">
        <v>3.012</v>
      </c>
      <c r="BL44" s="132">
        <v>3.0259999999999998</v>
      </c>
      <c r="BM44" s="132">
        <v>3.032</v>
      </c>
      <c r="BN44" s="132">
        <v>3.06</v>
      </c>
      <c r="BO44" s="132">
        <v>3.1040000000000001</v>
      </c>
      <c r="BP44" s="132">
        <v>3.1509999999999998</v>
      </c>
      <c r="BQ44" s="132">
        <v>3.198</v>
      </c>
      <c r="BR44" s="132">
        <v>3.278</v>
      </c>
      <c r="BS44" s="132">
        <v>3.3820000000000001</v>
      </c>
      <c r="BT44" s="132">
        <v>3.5030000000000001</v>
      </c>
      <c r="BU44" s="132">
        <v>3.62</v>
      </c>
      <c r="BV44" s="132">
        <v>3.718</v>
      </c>
      <c r="BW44" s="132">
        <v>3.7919999999999998</v>
      </c>
      <c r="BX44" s="132">
        <v>3.8359999999999999</v>
      </c>
      <c r="BY44" s="132">
        <v>3.8540000000000001</v>
      </c>
      <c r="BZ44" s="132">
        <v>3.8610000000000002</v>
      </c>
      <c r="CA44" s="132">
        <v>3.8780000000000001</v>
      </c>
      <c r="CB44" s="132">
        <v>3.8959999999999999</v>
      </c>
      <c r="CC44" s="132">
        <v>3.9060000000000001</v>
      </c>
      <c r="CD44" s="132">
        <v>3.9039999999999999</v>
      </c>
      <c r="CE44" s="132">
        <v>3.8839999999999999</v>
      </c>
      <c r="CF44" s="132">
        <v>3.83</v>
      </c>
      <c r="CG44" s="132">
        <v>3.75</v>
      </c>
      <c r="CH44" s="132">
        <v>3.6560000000000001</v>
      </c>
      <c r="CI44" s="132">
        <v>3.5470000000000002</v>
      </c>
      <c r="CJ44" s="132">
        <v>3.4169999999999998</v>
      </c>
      <c r="CK44" s="132">
        <v>3.2810000000000001</v>
      </c>
      <c r="CL44" s="132">
        <v>3.1160000000000001</v>
      </c>
      <c r="CM44" s="132">
        <v>2.8959999999999999</v>
      </c>
      <c r="CN44" s="132">
        <v>2.6459999999999999</v>
      </c>
      <c r="CO44" s="132">
        <v>2.403</v>
      </c>
      <c r="CP44" s="132">
        <v>2.161</v>
      </c>
      <c r="CQ44" s="132">
        <v>1.9370000000000001</v>
      </c>
      <c r="CR44" s="132">
        <v>1.766</v>
      </c>
      <c r="CS44" s="132">
        <v>1.6220000000000001</v>
      </c>
      <c r="CT44" s="132">
        <v>1.4790000000000001</v>
      </c>
      <c r="CU44" s="132">
        <v>1.3420000000000001</v>
      </c>
      <c r="CV44" s="132">
        <v>1.216</v>
      </c>
      <c r="CW44" s="132">
        <v>1.0940000000000001</v>
      </c>
      <c r="CX44" s="132">
        <v>0.97299999999999998</v>
      </c>
      <c r="CY44" s="132">
        <v>0.85899999999999999</v>
      </c>
      <c r="CZ44" s="132">
        <v>0.755</v>
      </c>
      <c r="DA44" s="132">
        <v>0.64800000000000002</v>
      </c>
      <c r="DB44" s="132">
        <v>0.53100000000000003</v>
      </c>
      <c r="DC44" s="132">
        <v>0.41899999999999998</v>
      </c>
      <c r="DD44" s="132">
        <v>0.32800000000000001</v>
      </c>
      <c r="DE44" s="132">
        <v>0.253</v>
      </c>
      <c r="DF44" s="132">
        <v>0.19500000000000001</v>
      </c>
      <c r="DG44" s="132">
        <v>0.16</v>
      </c>
      <c r="DH44" s="132">
        <v>0.50800000000000001</v>
      </c>
    </row>
    <row r="45" spans="1:112" x14ac:dyDescent="0.75">
      <c r="A45" s="111">
        <v>8744</v>
      </c>
      <c r="B45" s="111" t="s">
        <v>217</v>
      </c>
      <c r="C45" s="129" t="s">
        <v>163</v>
      </c>
      <c r="D45" s="71" t="s">
        <v>218</v>
      </c>
      <c r="E45" s="71">
        <v>764</v>
      </c>
      <c r="F45" s="71" t="s">
        <v>219</v>
      </c>
      <c r="G45" s="71" t="s">
        <v>220</v>
      </c>
      <c r="H45" s="71">
        <v>764</v>
      </c>
      <c r="I45" s="112" t="s">
        <v>221</v>
      </c>
      <c r="J45" s="71">
        <v>920</v>
      </c>
      <c r="K45" s="71">
        <v>1977</v>
      </c>
      <c r="L45" s="132">
        <v>66.298000000000002</v>
      </c>
      <c r="M45" s="132">
        <v>6.9349999999999996</v>
      </c>
      <c r="N45" s="132">
        <v>5.6050000000000004</v>
      </c>
      <c r="O45" s="132">
        <v>4.5609999999999999</v>
      </c>
      <c r="P45" s="132">
        <v>3.754</v>
      </c>
      <c r="Q45" s="132">
        <v>3.161</v>
      </c>
      <c r="R45" s="132">
        <v>2.7509999999999999</v>
      </c>
      <c r="S45" s="132">
        <v>2.4809999999999999</v>
      </c>
      <c r="T45" s="132">
        <v>2.2949999999999999</v>
      </c>
      <c r="U45" s="132">
        <v>2.1379999999999999</v>
      </c>
      <c r="V45" s="132">
        <v>1.962</v>
      </c>
      <c r="W45" s="132">
        <v>1.87</v>
      </c>
      <c r="X45" s="132">
        <v>1.8560000000000001</v>
      </c>
      <c r="Y45" s="132">
        <v>1.911</v>
      </c>
      <c r="Z45" s="132">
        <v>2.0379999999999998</v>
      </c>
      <c r="AA45" s="132">
        <v>2.2429999999999999</v>
      </c>
      <c r="AB45" s="132">
        <v>2.5</v>
      </c>
      <c r="AC45" s="132">
        <v>2.7189999999999999</v>
      </c>
      <c r="AD45" s="132">
        <v>2.8929999999999998</v>
      </c>
      <c r="AE45" s="132">
        <v>3.0070000000000001</v>
      </c>
      <c r="AF45" s="132">
        <v>3.036</v>
      </c>
      <c r="AG45" s="132">
        <v>3.004</v>
      </c>
      <c r="AH45" s="132">
        <v>2.944</v>
      </c>
      <c r="AI45" s="132">
        <v>2.887</v>
      </c>
      <c r="AJ45" s="132">
        <v>2.8370000000000002</v>
      </c>
      <c r="AK45" s="132">
        <v>2.81</v>
      </c>
      <c r="AL45" s="132">
        <v>2.8029999999999999</v>
      </c>
      <c r="AM45" s="132">
        <v>2.7789999999999999</v>
      </c>
      <c r="AN45" s="132">
        <v>2.7250000000000001</v>
      </c>
      <c r="AO45" s="132">
        <v>2.5880000000000001</v>
      </c>
      <c r="AP45" s="132">
        <v>2.5030000000000001</v>
      </c>
      <c r="AQ45" s="132">
        <v>2.4289999999999998</v>
      </c>
      <c r="AR45" s="132">
        <v>2.3849999999999998</v>
      </c>
      <c r="AS45" s="132">
        <v>2.3730000000000002</v>
      </c>
      <c r="AT45" s="132">
        <v>2.39</v>
      </c>
      <c r="AU45" s="132">
        <v>2.427</v>
      </c>
      <c r="AV45" s="132">
        <v>2.4769999999999999</v>
      </c>
      <c r="AW45" s="132">
        <v>2.5449999999999999</v>
      </c>
      <c r="AX45" s="132">
        <v>2.6389999999999998</v>
      </c>
      <c r="AY45" s="132">
        <v>2.7229999999999999</v>
      </c>
      <c r="AZ45" s="132">
        <v>2.7519999999999998</v>
      </c>
      <c r="BA45" s="132">
        <v>2.746</v>
      </c>
      <c r="BB45" s="132">
        <v>2.746</v>
      </c>
      <c r="BC45" s="132">
        <v>2.754</v>
      </c>
      <c r="BD45" s="132">
        <v>2.7589999999999999</v>
      </c>
      <c r="BE45" s="132">
        <v>2.79</v>
      </c>
      <c r="BF45" s="132">
        <v>2.843</v>
      </c>
      <c r="BG45" s="132">
        <v>2.9020000000000001</v>
      </c>
      <c r="BH45" s="132">
        <v>2.9729999999999999</v>
      </c>
      <c r="BI45" s="132">
        <v>3.0459999999999998</v>
      </c>
      <c r="BJ45" s="132">
        <v>3.093</v>
      </c>
      <c r="BK45" s="132">
        <v>3.117</v>
      </c>
      <c r="BL45" s="132">
        <v>3.133</v>
      </c>
      <c r="BM45" s="132">
        <v>3.1320000000000001</v>
      </c>
      <c r="BN45" s="132">
        <v>3.1259999999999999</v>
      </c>
      <c r="BO45" s="132">
        <v>3.153</v>
      </c>
      <c r="BP45" s="132">
        <v>3.2050000000000001</v>
      </c>
      <c r="BQ45" s="132">
        <v>3.2679999999999998</v>
      </c>
      <c r="BR45" s="132">
        <v>3.335</v>
      </c>
      <c r="BS45" s="132">
        <v>3.4340000000000002</v>
      </c>
      <c r="BT45" s="132">
        <v>3.552</v>
      </c>
      <c r="BU45" s="132">
        <v>3.6760000000000002</v>
      </c>
      <c r="BV45" s="132">
        <v>3.7810000000000001</v>
      </c>
      <c r="BW45" s="132">
        <v>3.8610000000000002</v>
      </c>
      <c r="BX45" s="132">
        <v>3.915</v>
      </c>
      <c r="BY45" s="132">
        <v>3.9460000000000002</v>
      </c>
      <c r="BZ45" s="132">
        <v>3.9470000000000001</v>
      </c>
      <c r="CA45" s="132">
        <v>3.9609999999999999</v>
      </c>
      <c r="CB45" s="132">
        <v>3.9910000000000001</v>
      </c>
      <c r="CC45" s="132">
        <v>4.0209999999999999</v>
      </c>
      <c r="CD45" s="132">
        <v>4.0339999999999998</v>
      </c>
      <c r="CE45" s="132">
        <v>4.0199999999999996</v>
      </c>
      <c r="CF45" s="132">
        <v>3.9780000000000002</v>
      </c>
      <c r="CG45" s="132">
        <v>3.8969999999999998</v>
      </c>
      <c r="CH45" s="132">
        <v>3.7850000000000001</v>
      </c>
      <c r="CI45" s="132">
        <v>3.6669999999999998</v>
      </c>
      <c r="CJ45" s="132">
        <v>3.5390000000000001</v>
      </c>
      <c r="CK45" s="132">
        <v>3.3919999999999999</v>
      </c>
      <c r="CL45" s="132">
        <v>3.242</v>
      </c>
      <c r="CM45" s="132">
        <v>3.0640000000000001</v>
      </c>
      <c r="CN45" s="132">
        <v>2.8330000000000002</v>
      </c>
      <c r="CO45" s="132">
        <v>2.5750000000000002</v>
      </c>
      <c r="CP45" s="132">
        <v>2.3239999999999998</v>
      </c>
      <c r="CQ45" s="132">
        <v>2.0779999999999998</v>
      </c>
      <c r="CR45" s="132">
        <v>1.853</v>
      </c>
      <c r="CS45" s="132">
        <v>1.68</v>
      </c>
      <c r="CT45" s="132">
        <v>1.5349999999999999</v>
      </c>
      <c r="CU45" s="132">
        <v>1.3919999999999999</v>
      </c>
      <c r="CV45" s="132">
        <v>1.2549999999999999</v>
      </c>
      <c r="CW45" s="132">
        <v>1.129</v>
      </c>
      <c r="CX45" s="132">
        <v>1.0069999999999999</v>
      </c>
      <c r="CY45" s="132">
        <v>0.88800000000000001</v>
      </c>
      <c r="CZ45" s="132">
        <v>0.77800000000000002</v>
      </c>
      <c r="DA45" s="132">
        <v>0.67800000000000005</v>
      </c>
      <c r="DB45" s="132">
        <v>0.57699999999999996</v>
      </c>
      <c r="DC45" s="132">
        <v>0.47099999999999997</v>
      </c>
      <c r="DD45" s="132">
        <v>0.37</v>
      </c>
      <c r="DE45" s="132">
        <v>0.28799999999999998</v>
      </c>
      <c r="DF45" s="132">
        <v>0.22</v>
      </c>
      <c r="DG45" s="132">
        <v>0.17</v>
      </c>
      <c r="DH45" s="132">
        <v>0.54800000000000004</v>
      </c>
    </row>
    <row r="46" spans="1:112" x14ac:dyDescent="0.75">
      <c r="A46" s="111">
        <v>8745</v>
      </c>
      <c r="B46" s="111" t="s">
        <v>217</v>
      </c>
      <c r="C46" s="129" t="s">
        <v>163</v>
      </c>
      <c r="D46" s="71" t="s">
        <v>218</v>
      </c>
      <c r="E46" s="71">
        <v>764</v>
      </c>
      <c r="F46" s="71" t="s">
        <v>219</v>
      </c>
      <c r="G46" s="71" t="s">
        <v>220</v>
      </c>
      <c r="H46" s="71">
        <v>764</v>
      </c>
      <c r="I46" s="112" t="s">
        <v>221</v>
      </c>
      <c r="J46" s="71">
        <v>920</v>
      </c>
      <c r="K46" s="71">
        <v>1978</v>
      </c>
      <c r="L46" s="132">
        <v>62.664999999999999</v>
      </c>
      <c r="M46" s="132">
        <v>6.3470000000000004</v>
      </c>
      <c r="N46" s="132">
        <v>5.1820000000000004</v>
      </c>
      <c r="O46" s="132">
        <v>4.2480000000000002</v>
      </c>
      <c r="P46" s="132">
        <v>3.512</v>
      </c>
      <c r="Q46" s="132">
        <v>2.9910000000000001</v>
      </c>
      <c r="R46" s="132">
        <v>2.64</v>
      </c>
      <c r="S46" s="132">
        <v>2.4129999999999998</v>
      </c>
      <c r="T46" s="132">
        <v>2.2599999999999998</v>
      </c>
      <c r="U46" s="132">
        <v>2.1240000000000001</v>
      </c>
      <c r="V46" s="132">
        <v>1.95</v>
      </c>
      <c r="W46" s="132">
        <v>1.8660000000000001</v>
      </c>
      <c r="X46" s="132">
        <v>1.859</v>
      </c>
      <c r="Y46" s="132">
        <v>1.931</v>
      </c>
      <c r="Z46" s="132">
        <v>2.0699999999999998</v>
      </c>
      <c r="AA46" s="132">
        <v>2.278</v>
      </c>
      <c r="AB46" s="132">
        <v>2.5419999999999998</v>
      </c>
      <c r="AC46" s="132">
        <v>2.8119999999999998</v>
      </c>
      <c r="AD46" s="132">
        <v>2.988</v>
      </c>
      <c r="AE46" s="132">
        <v>3.0750000000000002</v>
      </c>
      <c r="AF46" s="132">
        <v>3.1040000000000001</v>
      </c>
      <c r="AG46" s="132">
        <v>3.0739999999999998</v>
      </c>
      <c r="AH46" s="132">
        <v>3.0169999999999999</v>
      </c>
      <c r="AI46" s="132">
        <v>2.9620000000000002</v>
      </c>
      <c r="AJ46" s="132">
        <v>2.9249999999999998</v>
      </c>
      <c r="AK46" s="132">
        <v>2.903</v>
      </c>
      <c r="AL46" s="132">
        <v>2.8969999999999998</v>
      </c>
      <c r="AM46" s="132">
        <v>2.8959999999999999</v>
      </c>
      <c r="AN46" s="132">
        <v>2.8620000000000001</v>
      </c>
      <c r="AO46" s="132">
        <v>2.7850000000000001</v>
      </c>
      <c r="AP46" s="132">
        <v>2.6269999999999998</v>
      </c>
      <c r="AQ46" s="132">
        <v>2.5299999999999998</v>
      </c>
      <c r="AR46" s="132">
        <v>2.452</v>
      </c>
      <c r="AS46" s="132">
        <v>2.411</v>
      </c>
      <c r="AT46" s="132">
        <v>2.4049999999999998</v>
      </c>
      <c r="AU46" s="132">
        <v>2.4300000000000002</v>
      </c>
      <c r="AV46" s="132">
        <v>2.4740000000000002</v>
      </c>
      <c r="AW46" s="132">
        <v>2.5310000000000001</v>
      </c>
      <c r="AX46" s="132">
        <v>2.6040000000000001</v>
      </c>
      <c r="AY46" s="132">
        <v>2.702</v>
      </c>
      <c r="AZ46" s="132">
        <v>2.7869999999999999</v>
      </c>
      <c r="BA46" s="132">
        <v>2.8149999999999999</v>
      </c>
      <c r="BB46" s="132">
        <v>2.806</v>
      </c>
      <c r="BC46" s="132">
        <v>2.806</v>
      </c>
      <c r="BD46" s="132">
        <v>2.8170000000000002</v>
      </c>
      <c r="BE46" s="132">
        <v>2.83</v>
      </c>
      <c r="BF46" s="132">
        <v>2.8759999999999999</v>
      </c>
      <c r="BG46" s="132">
        <v>2.9460000000000002</v>
      </c>
      <c r="BH46" s="132">
        <v>3.0230000000000001</v>
      </c>
      <c r="BI46" s="132">
        <v>3.1080000000000001</v>
      </c>
      <c r="BJ46" s="132">
        <v>3.1880000000000002</v>
      </c>
      <c r="BK46" s="132">
        <v>3.2309999999999999</v>
      </c>
      <c r="BL46" s="132">
        <v>3.242</v>
      </c>
      <c r="BM46" s="132">
        <v>3.242</v>
      </c>
      <c r="BN46" s="132">
        <v>3.2290000000000001</v>
      </c>
      <c r="BO46" s="132">
        <v>3.22</v>
      </c>
      <c r="BP46" s="132">
        <v>3.254</v>
      </c>
      <c r="BQ46" s="132">
        <v>3.323</v>
      </c>
      <c r="BR46" s="132">
        <v>3.4060000000000001</v>
      </c>
      <c r="BS46" s="132">
        <v>3.492</v>
      </c>
      <c r="BT46" s="132">
        <v>3.6040000000000001</v>
      </c>
      <c r="BU46" s="132">
        <v>3.7229999999999999</v>
      </c>
      <c r="BV46" s="132">
        <v>3.8340000000000001</v>
      </c>
      <c r="BW46" s="132">
        <v>3.92</v>
      </c>
      <c r="BX46" s="132">
        <v>3.98</v>
      </c>
      <c r="BY46" s="132">
        <v>4.0209999999999999</v>
      </c>
      <c r="BZ46" s="132">
        <v>4.0339999999999998</v>
      </c>
      <c r="CA46" s="132">
        <v>4.0430000000000001</v>
      </c>
      <c r="CB46" s="132">
        <v>4.0709999999999997</v>
      </c>
      <c r="CC46" s="132">
        <v>4.1120000000000001</v>
      </c>
      <c r="CD46" s="132">
        <v>4.1440000000000001</v>
      </c>
      <c r="CE46" s="132">
        <v>4.1459999999999999</v>
      </c>
      <c r="CF46" s="132">
        <v>4.109</v>
      </c>
      <c r="CG46" s="132">
        <v>4.0380000000000003</v>
      </c>
      <c r="CH46" s="132">
        <v>3.9239999999999999</v>
      </c>
      <c r="CI46" s="132">
        <v>3.786</v>
      </c>
      <c r="CJ46" s="132">
        <v>3.6480000000000001</v>
      </c>
      <c r="CK46" s="132">
        <v>3.5030000000000001</v>
      </c>
      <c r="CL46" s="132">
        <v>3.3420000000000001</v>
      </c>
      <c r="CM46" s="132">
        <v>3.1779999999999999</v>
      </c>
      <c r="CN46" s="132">
        <v>2.988</v>
      </c>
      <c r="CO46" s="132">
        <v>2.7480000000000002</v>
      </c>
      <c r="CP46" s="132">
        <v>2.484</v>
      </c>
      <c r="CQ46" s="132">
        <v>2.2290000000000001</v>
      </c>
      <c r="CR46" s="132">
        <v>1.9810000000000001</v>
      </c>
      <c r="CS46" s="132">
        <v>1.756</v>
      </c>
      <c r="CT46" s="132">
        <v>1.5840000000000001</v>
      </c>
      <c r="CU46" s="132">
        <v>1.4379999999999999</v>
      </c>
      <c r="CV46" s="132">
        <v>1.2949999999999999</v>
      </c>
      <c r="CW46" s="132">
        <v>1.159</v>
      </c>
      <c r="CX46" s="132">
        <v>1.034</v>
      </c>
      <c r="CY46" s="132">
        <v>0.91500000000000004</v>
      </c>
      <c r="CZ46" s="132">
        <v>0.8</v>
      </c>
      <c r="DA46" s="132">
        <v>0.69499999999999995</v>
      </c>
      <c r="DB46" s="132">
        <v>0.60099999999999998</v>
      </c>
      <c r="DC46" s="132">
        <v>0.503</v>
      </c>
      <c r="DD46" s="132">
        <v>0.40300000000000002</v>
      </c>
      <c r="DE46" s="132">
        <v>0.313</v>
      </c>
      <c r="DF46" s="132">
        <v>0.24099999999999999</v>
      </c>
      <c r="DG46" s="132">
        <v>0.183</v>
      </c>
      <c r="DH46" s="132">
        <v>0.55600000000000005</v>
      </c>
    </row>
    <row r="47" spans="1:112" x14ac:dyDescent="0.75">
      <c r="A47" s="111">
        <v>8746</v>
      </c>
      <c r="B47" s="111" t="s">
        <v>217</v>
      </c>
      <c r="C47" s="129" t="s">
        <v>163</v>
      </c>
      <c r="D47" s="71" t="s">
        <v>218</v>
      </c>
      <c r="E47" s="71">
        <v>764</v>
      </c>
      <c r="F47" s="71" t="s">
        <v>219</v>
      </c>
      <c r="G47" s="71" t="s">
        <v>220</v>
      </c>
      <c r="H47" s="71">
        <v>764</v>
      </c>
      <c r="I47" s="112" t="s">
        <v>221</v>
      </c>
      <c r="J47" s="71">
        <v>920</v>
      </c>
      <c r="K47" s="71">
        <v>1979</v>
      </c>
      <c r="L47" s="132">
        <v>59.796999999999997</v>
      </c>
      <c r="M47" s="132">
        <v>5.8220000000000001</v>
      </c>
      <c r="N47" s="132">
        <v>4.7309999999999999</v>
      </c>
      <c r="O47" s="132">
        <v>3.9239999999999999</v>
      </c>
      <c r="P47" s="132">
        <v>3.2690000000000001</v>
      </c>
      <c r="Q47" s="132">
        <v>2.8010000000000002</v>
      </c>
      <c r="R47" s="132">
        <v>2.5030000000000001</v>
      </c>
      <c r="S47" s="132">
        <v>2.3170000000000002</v>
      </c>
      <c r="T47" s="132">
        <v>2.1930000000000001</v>
      </c>
      <c r="U47" s="132">
        <v>2.0790000000000002</v>
      </c>
      <c r="V47" s="132">
        <v>1.921</v>
      </c>
      <c r="W47" s="132">
        <v>1.84</v>
      </c>
      <c r="X47" s="132">
        <v>1.8420000000000001</v>
      </c>
      <c r="Y47" s="132">
        <v>1.9219999999999999</v>
      </c>
      <c r="Z47" s="132">
        <v>2.0790000000000002</v>
      </c>
      <c r="AA47" s="132">
        <v>2.2999999999999998</v>
      </c>
      <c r="AB47" s="132">
        <v>2.5670000000000002</v>
      </c>
      <c r="AC47" s="132">
        <v>2.8450000000000002</v>
      </c>
      <c r="AD47" s="132">
        <v>3.0739999999999998</v>
      </c>
      <c r="AE47" s="132">
        <v>3.1589999999999998</v>
      </c>
      <c r="AF47" s="132">
        <v>3.1579999999999999</v>
      </c>
      <c r="AG47" s="132">
        <v>3.1259999999999999</v>
      </c>
      <c r="AH47" s="132">
        <v>3.07</v>
      </c>
      <c r="AI47" s="132">
        <v>3.0179999999999998</v>
      </c>
      <c r="AJ47" s="132">
        <v>2.9849999999999999</v>
      </c>
      <c r="AK47" s="132">
        <v>2.9769999999999999</v>
      </c>
      <c r="AL47" s="132">
        <v>2.9769999999999999</v>
      </c>
      <c r="AM47" s="132">
        <v>2.9769999999999999</v>
      </c>
      <c r="AN47" s="132">
        <v>2.9660000000000002</v>
      </c>
      <c r="AO47" s="132">
        <v>2.9089999999999998</v>
      </c>
      <c r="AP47" s="132">
        <v>2.81</v>
      </c>
      <c r="AQ47" s="132">
        <v>2.64</v>
      </c>
      <c r="AR47" s="132">
        <v>2.5390000000000001</v>
      </c>
      <c r="AS47" s="132">
        <v>2.464</v>
      </c>
      <c r="AT47" s="132">
        <v>2.4289999999999998</v>
      </c>
      <c r="AU47" s="132">
        <v>2.431</v>
      </c>
      <c r="AV47" s="132">
        <v>2.4630000000000001</v>
      </c>
      <c r="AW47" s="132">
        <v>2.5139999999999998</v>
      </c>
      <c r="AX47" s="132">
        <v>2.5750000000000002</v>
      </c>
      <c r="AY47" s="132">
        <v>2.6509999999999998</v>
      </c>
      <c r="AZ47" s="132">
        <v>2.75</v>
      </c>
      <c r="BA47" s="132">
        <v>2.835</v>
      </c>
      <c r="BB47" s="132">
        <v>2.8610000000000002</v>
      </c>
      <c r="BC47" s="132">
        <v>2.851</v>
      </c>
      <c r="BD47" s="132">
        <v>2.8530000000000002</v>
      </c>
      <c r="BE47" s="132">
        <v>2.8730000000000002</v>
      </c>
      <c r="BF47" s="132">
        <v>2.9</v>
      </c>
      <c r="BG47" s="132">
        <v>2.9630000000000001</v>
      </c>
      <c r="BH47" s="132">
        <v>3.052</v>
      </c>
      <c r="BI47" s="132">
        <v>3.1440000000000001</v>
      </c>
      <c r="BJ47" s="132">
        <v>3.2360000000000002</v>
      </c>
      <c r="BK47" s="132">
        <v>3.3119999999999998</v>
      </c>
      <c r="BL47" s="132">
        <v>3.3420000000000001</v>
      </c>
      <c r="BM47" s="132">
        <v>3.3370000000000002</v>
      </c>
      <c r="BN47" s="132">
        <v>3.3239999999999998</v>
      </c>
      <c r="BO47" s="132">
        <v>3.3090000000000002</v>
      </c>
      <c r="BP47" s="132">
        <v>3.3069999999999999</v>
      </c>
      <c r="BQ47" s="132">
        <v>3.3570000000000002</v>
      </c>
      <c r="BR47" s="132">
        <v>3.4460000000000002</v>
      </c>
      <c r="BS47" s="132">
        <v>3.5489999999999999</v>
      </c>
      <c r="BT47" s="132">
        <v>3.6469999999999998</v>
      </c>
      <c r="BU47" s="132">
        <v>3.7570000000000001</v>
      </c>
      <c r="BV47" s="132">
        <v>3.8639999999999999</v>
      </c>
      <c r="BW47" s="132">
        <v>3.9550000000000001</v>
      </c>
      <c r="BX47" s="132">
        <v>4.0199999999999996</v>
      </c>
      <c r="BY47" s="132">
        <v>4.0670000000000002</v>
      </c>
      <c r="BZ47" s="132">
        <v>4.0910000000000002</v>
      </c>
      <c r="CA47" s="132">
        <v>4.1120000000000001</v>
      </c>
      <c r="CB47" s="132">
        <v>4.1340000000000003</v>
      </c>
      <c r="CC47" s="132">
        <v>4.1719999999999997</v>
      </c>
      <c r="CD47" s="132">
        <v>4.2160000000000002</v>
      </c>
      <c r="CE47" s="132">
        <v>4.2389999999999999</v>
      </c>
      <c r="CF47" s="132">
        <v>4.2169999999999996</v>
      </c>
      <c r="CG47" s="132">
        <v>4.149</v>
      </c>
      <c r="CH47" s="132">
        <v>4.0439999999999996</v>
      </c>
      <c r="CI47" s="132">
        <v>3.903</v>
      </c>
      <c r="CJ47" s="132">
        <v>3.7440000000000002</v>
      </c>
      <c r="CK47" s="132">
        <v>3.589</v>
      </c>
      <c r="CL47" s="132">
        <v>3.43</v>
      </c>
      <c r="CM47" s="132">
        <v>3.2559999999999998</v>
      </c>
      <c r="CN47" s="132">
        <v>3.081</v>
      </c>
      <c r="CO47" s="132">
        <v>2.8820000000000001</v>
      </c>
      <c r="CP47" s="132">
        <v>2.6360000000000001</v>
      </c>
      <c r="CQ47" s="132">
        <v>2.3690000000000002</v>
      </c>
      <c r="CR47" s="132">
        <v>2.1139999999999999</v>
      </c>
      <c r="CS47" s="132">
        <v>1.867</v>
      </c>
      <c r="CT47" s="132">
        <v>1.6439999999999999</v>
      </c>
      <c r="CU47" s="132">
        <v>1.4730000000000001</v>
      </c>
      <c r="CV47" s="132">
        <v>1.3280000000000001</v>
      </c>
      <c r="CW47" s="132">
        <v>1.1870000000000001</v>
      </c>
      <c r="CX47" s="132">
        <v>1.054</v>
      </c>
      <c r="CY47" s="132">
        <v>0.93300000000000005</v>
      </c>
      <c r="CZ47" s="132">
        <v>0.81799999999999995</v>
      </c>
      <c r="DA47" s="132">
        <v>0.71</v>
      </c>
      <c r="DB47" s="132">
        <v>0.61099999999999999</v>
      </c>
      <c r="DC47" s="132">
        <v>0.52100000000000002</v>
      </c>
      <c r="DD47" s="132">
        <v>0.433</v>
      </c>
      <c r="DE47" s="132">
        <v>0.34399999999999997</v>
      </c>
      <c r="DF47" s="132">
        <v>0.26500000000000001</v>
      </c>
      <c r="DG47" s="132">
        <v>0.20200000000000001</v>
      </c>
      <c r="DH47" s="132">
        <v>0.58599999999999997</v>
      </c>
    </row>
    <row r="48" spans="1:112" x14ac:dyDescent="0.75">
      <c r="A48" s="111">
        <v>8747</v>
      </c>
      <c r="B48" s="111" t="s">
        <v>217</v>
      </c>
      <c r="C48" s="129" t="s">
        <v>163</v>
      </c>
      <c r="D48" s="71" t="s">
        <v>218</v>
      </c>
      <c r="E48" s="71">
        <v>764</v>
      </c>
      <c r="F48" s="71" t="s">
        <v>219</v>
      </c>
      <c r="G48" s="71" t="s">
        <v>220</v>
      </c>
      <c r="H48" s="71">
        <v>764</v>
      </c>
      <c r="I48" s="112" t="s">
        <v>221</v>
      </c>
      <c r="J48" s="71">
        <v>920</v>
      </c>
      <c r="K48" s="71">
        <v>1980</v>
      </c>
      <c r="L48" s="132">
        <v>57.911999999999999</v>
      </c>
      <c r="M48" s="132">
        <v>5.4320000000000004</v>
      </c>
      <c r="N48" s="132">
        <v>4.3609999999999998</v>
      </c>
      <c r="O48" s="132">
        <v>3.5950000000000002</v>
      </c>
      <c r="P48" s="132">
        <v>3.0289999999999999</v>
      </c>
      <c r="Q48" s="132">
        <v>2.629</v>
      </c>
      <c r="R48" s="132">
        <v>2.3650000000000002</v>
      </c>
      <c r="S48" s="132">
        <v>2.2010000000000001</v>
      </c>
      <c r="T48" s="132">
        <v>2.0859999999999999</v>
      </c>
      <c r="U48" s="132">
        <v>1.9790000000000001</v>
      </c>
      <c r="V48" s="132">
        <v>1.8380000000000001</v>
      </c>
      <c r="W48" s="132">
        <v>1.772</v>
      </c>
      <c r="X48" s="132">
        <v>1.776</v>
      </c>
      <c r="Y48" s="132">
        <v>1.8620000000000001</v>
      </c>
      <c r="Z48" s="132">
        <v>2.0230000000000001</v>
      </c>
      <c r="AA48" s="132">
        <v>2.2599999999999998</v>
      </c>
      <c r="AB48" s="132">
        <v>2.5369999999999999</v>
      </c>
      <c r="AC48" s="132">
        <v>2.8119999999999998</v>
      </c>
      <c r="AD48" s="132">
        <v>3.044</v>
      </c>
      <c r="AE48" s="132">
        <v>3.1789999999999998</v>
      </c>
      <c r="AF48" s="132">
        <v>3.1749999999999998</v>
      </c>
      <c r="AG48" s="132">
        <v>3.1139999999999999</v>
      </c>
      <c r="AH48" s="132">
        <v>3.0569999999999999</v>
      </c>
      <c r="AI48" s="132">
        <v>3.008</v>
      </c>
      <c r="AJ48" s="132">
        <v>2.9780000000000002</v>
      </c>
      <c r="AK48" s="132">
        <v>2.9740000000000002</v>
      </c>
      <c r="AL48" s="132">
        <v>2.9889999999999999</v>
      </c>
      <c r="AM48" s="132">
        <v>2.9940000000000002</v>
      </c>
      <c r="AN48" s="132">
        <v>2.984</v>
      </c>
      <c r="AO48" s="132">
        <v>2.9510000000000001</v>
      </c>
      <c r="AP48" s="132">
        <v>2.8730000000000002</v>
      </c>
      <c r="AQ48" s="132">
        <v>2.762</v>
      </c>
      <c r="AR48" s="132">
        <v>2.5920000000000001</v>
      </c>
      <c r="AS48" s="132">
        <v>2.496</v>
      </c>
      <c r="AT48" s="132">
        <v>2.4289999999999998</v>
      </c>
      <c r="AU48" s="132">
        <v>2.4020000000000001</v>
      </c>
      <c r="AV48" s="132">
        <v>2.41</v>
      </c>
      <c r="AW48" s="132">
        <v>2.4470000000000001</v>
      </c>
      <c r="AX48" s="132">
        <v>2.5009999999999999</v>
      </c>
      <c r="AY48" s="132">
        <v>2.5630000000000002</v>
      </c>
      <c r="AZ48" s="132">
        <v>2.6379999999999999</v>
      </c>
      <c r="BA48" s="132">
        <v>2.7349999999999999</v>
      </c>
      <c r="BB48" s="132">
        <v>2.8159999999999998</v>
      </c>
      <c r="BC48" s="132">
        <v>2.8410000000000002</v>
      </c>
      <c r="BD48" s="132">
        <v>2.8330000000000002</v>
      </c>
      <c r="BE48" s="132">
        <v>2.8439999999999999</v>
      </c>
      <c r="BF48" s="132">
        <v>2.8759999999999999</v>
      </c>
      <c r="BG48" s="132">
        <v>2.92</v>
      </c>
      <c r="BH48" s="132">
        <v>2.9990000000000001</v>
      </c>
      <c r="BI48" s="132">
        <v>3.1</v>
      </c>
      <c r="BJ48" s="132">
        <v>3.1960000000000002</v>
      </c>
      <c r="BK48" s="132">
        <v>3.2829999999999999</v>
      </c>
      <c r="BL48" s="132">
        <v>3.3460000000000001</v>
      </c>
      <c r="BM48" s="132">
        <v>3.36</v>
      </c>
      <c r="BN48" s="132">
        <v>3.3420000000000001</v>
      </c>
      <c r="BO48" s="132">
        <v>3.327</v>
      </c>
      <c r="BP48" s="132">
        <v>3.319</v>
      </c>
      <c r="BQ48" s="132">
        <v>3.3319999999999999</v>
      </c>
      <c r="BR48" s="132">
        <v>3.4009999999999998</v>
      </c>
      <c r="BS48" s="132">
        <v>3.5070000000000001</v>
      </c>
      <c r="BT48" s="132">
        <v>3.6190000000000002</v>
      </c>
      <c r="BU48" s="132">
        <v>3.7130000000000001</v>
      </c>
      <c r="BV48" s="132">
        <v>3.8090000000000002</v>
      </c>
      <c r="BW48" s="132">
        <v>3.8919999999999999</v>
      </c>
      <c r="BX48" s="132">
        <v>3.9620000000000002</v>
      </c>
      <c r="BY48" s="132">
        <v>4.0119999999999996</v>
      </c>
      <c r="BZ48" s="132">
        <v>4.04</v>
      </c>
      <c r="CA48" s="132">
        <v>4.0720000000000001</v>
      </c>
      <c r="CB48" s="132">
        <v>4.1050000000000004</v>
      </c>
      <c r="CC48" s="132">
        <v>4.1379999999999999</v>
      </c>
      <c r="CD48" s="132">
        <v>4.1779999999999999</v>
      </c>
      <c r="CE48" s="132">
        <v>4.2119999999999997</v>
      </c>
      <c r="CF48" s="132">
        <v>4.21</v>
      </c>
      <c r="CG48" s="132">
        <v>4.16</v>
      </c>
      <c r="CH48" s="132">
        <v>4.0599999999999996</v>
      </c>
      <c r="CI48" s="132">
        <v>3.9289999999999998</v>
      </c>
      <c r="CJ48" s="132">
        <v>3.77</v>
      </c>
      <c r="CK48" s="132">
        <v>3.5979999999999999</v>
      </c>
      <c r="CL48" s="132">
        <v>3.4319999999999999</v>
      </c>
      <c r="CM48" s="132">
        <v>3.2639999999999998</v>
      </c>
      <c r="CN48" s="132">
        <v>3.0830000000000002</v>
      </c>
      <c r="CO48" s="132">
        <v>2.9020000000000001</v>
      </c>
      <c r="CP48" s="132">
        <v>2.7</v>
      </c>
      <c r="CQ48" s="132">
        <v>2.456</v>
      </c>
      <c r="CR48" s="132">
        <v>2.1949999999999998</v>
      </c>
      <c r="CS48" s="132">
        <v>1.9470000000000001</v>
      </c>
      <c r="CT48" s="132">
        <v>1.7090000000000001</v>
      </c>
      <c r="CU48" s="132">
        <v>1.494</v>
      </c>
      <c r="CV48" s="132">
        <v>1.329</v>
      </c>
      <c r="CW48" s="132">
        <v>1.1890000000000001</v>
      </c>
      <c r="CX48" s="132">
        <v>1.054</v>
      </c>
      <c r="CY48" s="132">
        <v>0.92900000000000005</v>
      </c>
      <c r="CZ48" s="132">
        <v>0.81599999999999995</v>
      </c>
      <c r="DA48" s="132">
        <v>0.71</v>
      </c>
      <c r="DB48" s="132">
        <v>0.61099999999999999</v>
      </c>
      <c r="DC48" s="132">
        <v>0.52100000000000002</v>
      </c>
      <c r="DD48" s="132">
        <v>0.44</v>
      </c>
      <c r="DE48" s="132">
        <v>0.36199999999999999</v>
      </c>
      <c r="DF48" s="132">
        <v>0.28499999999999998</v>
      </c>
      <c r="DG48" s="132">
        <v>0.218</v>
      </c>
      <c r="DH48" s="132">
        <v>0.61599999999999999</v>
      </c>
    </row>
    <row r="49" spans="1:112" x14ac:dyDescent="0.75">
      <c r="A49" s="111">
        <v>8748</v>
      </c>
      <c r="B49" s="111" t="s">
        <v>217</v>
      </c>
      <c r="C49" s="129" t="s">
        <v>163</v>
      </c>
      <c r="D49" s="71" t="s">
        <v>218</v>
      </c>
      <c r="E49" s="71">
        <v>764</v>
      </c>
      <c r="F49" s="71" t="s">
        <v>219</v>
      </c>
      <c r="G49" s="71" t="s">
        <v>220</v>
      </c>
      <c r="H49" s="71">
        <v>764</v>
      </c>
      <c r="I49" s="112" t="s">
        <v>221</v>
      </c>
      <c r="J49" s="71">
        <v>920</v>
      </c>
      <c r="K49" s="71">
        <v>1981</v>
      </c>
      <c r="L49" s="132">
        <v>55.216000000000001</v>
      </c>
      <c r="M49" s="132">
        <v>5.1580000000000004</v>
      </c>
      <c r="N49" s="132">
        <v>4.0579999999999998</v>
      </c>
      <c r="O49" s="132">
        <v>3.3069999999999999</v>
      </c>
      <c r="P49" s="132">
        <v>2.77</v>
      </c>
      <c r="Q49" s="132">
        <v>2.4129999999999998</v>
      </c>
      <c r="R49" s="132">
        <v>2.1880000000000002</v>
      </c>
      <c r="S49" s="132">
        <v>2.0529999999999999</v>
      </c>
      <c r="T49" s="132">
        <v>1.9730000000000001</v>
      </c>
      <c r="U49" s="132">
        <v>1.8959999999999999</v>
      </c>
      <c r="V49" s="132">
        <v>1.7809999999999999</v>
      </c>
      <c r="W49" s="132">
        <v>1.726</v>
      </c>
      <c r="X49" s="132">
        <v>1.74</v>
      </c>
      <c r="Y49" s="132">
        <v>1.8260000000000001</v>
      </c>
      <c r="Z49" s="132">
        <v>1.992</v>
      </c>
      <c r="AA49" s="132">
        <v>2.2320000000000002</v>
      </c>
      <c r="AB49" s="132">
        <v>2.5270000000000001</v>
      </c>
      <c r="AC49" s="132">
        <v>2.8130000000000002</v>
      </c>
      <c r="AD49" s="132">
        <v>3.0409999999999999</v>
      </c>
      <c r="AE49" s="132">
        <v>3.177</v>
      </c>
      <c r="AF49" s="132">
        <v>3.2189999999999999</v>
      </c>
      <c r="AG49" s="132">
        <v>3.149</v>
      </c>
      <c r="AH49" s="132">
        <v>3.0609999999999999</v>
      </c>
      <c r="AI49" s="132">
        <v>3.012</v>
      </c>
      <c r="AJ49" s="132">
        <v>2.9860000000000002</v>
      </c>
      <c r="AK49" s="132">
        <v>2.9870000000000001</v>
      </c>
      <c r="AL49" s="132">
        <v>3.0070000000000001</v>
      </c>
      <c r="AM49" s="132">
        <v>3.0289999999999999</v>
      </c>
      <c r="AN49" s="132">
        <v>3.0259999999999998</v>
      </c>
      <c r="AO49" s="132">
        <v>2.9940000000000002</v>
      </c>
      <c r="AP49" s="132">
        <v>2.9409999999999998</v>
      </c>
      <c r="AQ49" s="132">
        <v>2.8519999999999999</v>
      </c>
      <c r="AR49" s="132">
        <v>2.7389999999999999</v>
      </c>
      <c r="AS49" s="132">
        <v>2.5739999999999998</v>
      </c>
      <c r="AT49" s="132">
        <v>2.4860000000000002</v>
      </c>
      <c r="AU49" s="132">
        <v>2.427</v>
      </c>
      <c r="AV49" s="132">
        <v>2.4079999999999999</v>
      </c>
      <c r="AW49" s="132">
        <v>2.423</v>
      </c>
      <c r="AX49" s="132">
        <v>2.464</v>
      </c>
      <c r="AY49" s="132">
        <v>2.5209999999999999</v>
      </c>
      <c r="AZ49" s="132">
        <v>2.5840000000000001</v>
      </c>
      <c r="BA49" s="132">
        <v>2.6579999999999999</v>
      </c>
      <c r="BB49" s="132">
        <v>2.754</v>
      </c>
      <c r="BC49" s="132">
        <v>2.835</v>
      </c>
      <c r="BD49" s="132">
        <v>2.8639999999999999</v>
      </c>
      <c r="BE49" s="132">
        <v>2.8660000000000001</v>
      </c>
      <c r="BF49" s="132">
        <v>2.891</v>
      </c>
      <c r="BG49" s="132">
        <v>2.9409999999999998</v>
      </c>
      <c r="BH49" s="132">
        <v>3.0019999999999998</v>
      </c>
      <c r="BI49" s="132">
        <v>3.0950000000000002</v>
      </c>
      <c r="BJ49" s="132">
        <v>3.2040000000000002</v>
      </c>
      <c r="BK49" s="132">
        <v>3.2970000000000002</v>
      </c>
      <c r="BL49" s="132">
        <v>3.3719999999999999</v>
      </c>
      <c r="BM49" s="132">
        <v>3.4209999999999998</v>
      </c>
      <c r="BN49" s="132">
        <v>3.423</v>
      </c>
      <c r="BO49" s="132">
        <v>3.403</v>
      </c>
      <c r="BP49" s="132">
        <v>3.3959999999999999</v>
      </c>
      <c r="BQ49" s="132">
        <v>3.403</v>
      </c>
      <c r="BR49" s="132">
        <v>3.4359999999999999</v>
      </c>
      <c r="BS49" s="132">
        <v>3.524</v>
      </c>
      <c r="BT49" s="132">
        <v>3.641</v>
      </c>
      <c r="BU49" s="132">
        <v>3.7530000000000001</v>
      </c>
      <c r="BV49" s="132">
        <v>3.8340000000000001</v>
      </c>
      <c r="BW49" s="132">
        <v>3.9079999999999999</v>
      </c>
      <c r="BX49" s="132">
        <v>3.972</v>
      </c>
      <c r="BY49" s="132">
        <v>4.0270000000000001</v>
      </c>
      <c r="BZ49" s="132">
        <v>4.0609999999999999</v>
      </c>
      <c r="CA49" s="132">
        <v>4.0970000000000004</v>
      </c>
      <c r="CB49" s="132">
        <v>4.1420000000000003</v>
      </c>
      <c r="CC49" s="132">
        <v>4.1879999999999997</v>
      </c>
      <c r="CD49" s="132">
        <v>4.2240000000000002</v>
      </c>
      <c r="CE49" s="132">
        <v>4.2569999999999997</v>
      </c>
      <c r="CF49" s="132">
        <v>4.2679999999999998</v>
      </c>
      <c r="CG49" s="132">
        <v>4.2389999999999999</v>
      </c>
      <c r="CH49" s="132">
        <v>4.1550000000000002</v>
      </c>
      <c r="CI49" s="132">
        <v>4.0270000000000001</v>
      </c>
      <c r="CJ49" s="132">
        <v>3.875</v>
      </c>
      <c r="CK49" s="132">
        <v>3.6989999999999998</v>
      </c>
      <c r="CL49" s="132">
        <v>3.5129999999999999</v>
      </c>
      <c r="CM49" s="132">
        <v>3.335</v>
      </c>
      <c r="CN49" s="132">
        <v>3.1560000000000001</v>
      </c>
      <c r="CO49" s="132">
        <v>2.9670000000000001</v>
      </c>
      <c r="CP49" s="132">
        <v>2.778</v>
      </c>
      <c r="CQ49" s="132">
        <v>2.5720000000000001</v>
      </c>
      <c r="CR49" s="132">
        <v>2.3279999999999998</v>
      </c>
      <c r="CS49" s="132">
        <v>2.069</v>
      </c>
      <c r="CT49" s="132">
        <v>1.8240000000000001</v>
      </c>
      <c r="CU49" s="132">
        <v>1.59</v>
      </c>
      <c r="CV49" s="132">
        <v>1.38</v>
      </c>
      <c r="CW49" s="132">
        <v>1.218</v>
      </c>
      <c r="CX49" s="132">
        <v>1.0820000000000001</v>
      </c>
      <c r="CY49" s="132">
        <v>0.95299999999999996</v>
      </c>
      <c r="CZ49" s="132">
        <v>0.83399999999999996</v>
      </c>
      <c r="DA49" s="132">
        <v>0.72699999999999998</v>
      </c>
      <c r="DB49" s="132">
        <v>0.629</v>
      </c>
      <c r="DC49" s="132">
        <v>0.53800000000000003</v>
      </c>
      <c r="DD49" s="132">
        <v>0.45300000000000001</v>
      </c>
      <c r="DE49" s="132">
        <v>0.38</v>
      </c>
      <c r="DF49" s="132">
        <v>0.31</v>
      </c>
      <c r="DG49" s="132">
        <v>0.24299999999999999</v>
      </c>
      <c r="DH49" s="132">
        <v>0.67400000000000004</v>
      </c>
    </row>
    <row r="50" spans="1:112" x14ac:dyDescent="0.75">
      <c r="A50" s="111">
        <v>8749</v>
      </c>
      <c r="B50" s="111" t="s">
        <v>217</v>
      </c>
      <c r="C50" s="129" t="s">
        <v>163</v>
      </c>
      <c r="D50" s="71" t="s">
        <v>218</v>
      </c>
      <c r="E50" s="71">
        <v>764</v>
      </c>
      <c r="F50" s="71" t="s">
        <v>219</v>
      </c>
      <c r="G50" s="71" t="s">
        <v>220</v>
      </c>
      <c r="H50" s="71">
        <v>764</v>
      </c>
      <c r="I50" s="112" t="s">
        <v>221</v>
      </c>
      <c r="J50" s="71">
        <v>920</v>
      </c>
      <c r="K50" s="71">
        <v>1982</v>
      </c>
      <c r="L50" s="132">
        <v>51.735999999999997</v>
      </c>
      <c r="M50" s="132">
        <v>4.8490000000000002</v>
      </c>
      <c r="N50" s="132">
        <v>3.8610000000000002</v>
      </c>
      <c r="O50" s="132">
        <v>3.08</v>
      </c>
      <c r="P50" s="132">
        <v>2.5489999999999999</v>
      </c>
      <c r="Q50" s="132">
        <v>2.2170000000000001</v>
      </c>
      <c r="R50" s="132">
        <v>2.0289999999999999</v>
      </c>
      <c r="S50" s="132">
        <v>1.9279999999999999</v>
      </c>
      <c r="T50" s="132">
        <v>1.869</v>
      </c>
      <c r="U50" s="132">
        <v>1.8109999999999999</v>
      </c>
      <c r="V50" s="132">
        <v>1.7030000000000001</v>
      </c>
      <c r="W50" s="132">
        <v>1.6679999999999999</v>
      </c>
      <c r="X50" s="132">
        <v>1.6910000000000001</v>
      </c>
      <c r="Y50" s="132">
        <v>1.784</v>
      </c>
      <c r="Z50" s="132">
        <v>1.948</v>
      </c>
      <c r="AA50" s="132">
        <v>2.1920000000000002</v>
      </c>
      <c r="AB50" s="132">
        <v>2.4889999999999999</v>
      </c>
      <c r="AC50" s="132">
        <v>2.794</v>
      </c>
      <c r="AD50" s="132">
        <v>3.0339999999999998</v>
      </c>
      <c r="AE50" s="132">
        <v>3.1659999999999999</v>
      </c>
      <c r="AF50" s="132">
        <v>3.2090000000000001</v>
      </c>
      <c r="AG50" s="132">
        <v>3.1890000000000001</v>
      </c>
      <c r="AH50" s="132">
        <v>3.0939999999999999</v>
      </c>
      <c r="AI50" s="132">
        <v>3.0150000000000001</v>
      </c>
      <c r="AJ50" s="132">
        <v>2.99</v>
      </c>
      <c r="AK50" s="132">
        <v>2.9940000000000002</v>
      </c>
      <c r="AL50" s="132">
        <v>3.0179999999999998</v>
      </c>
      <c r="AM50" s="132">
        <v>3.0449999999999999</v>
      </c>
      <c r="AN50" s="132">
        <v>3.0579999999999998</v>
      </c>
      <c r="AO50" s="132">
        <v>3.032</v>
      </c>
      <c r="AP50" s="132">
        <v>2.98</v>
      </c>
      <c r="AQ50" s="132">
        <v>2.9140000000000001</v>
      </c>
      <c r="AR50" s="132">
        <v>2.8220000000000001</v>
      </c>
      <c r="AS50" s="132">
        <v>2.7170000000000001</v>
      </c>
      <c r="AT50" s="132">
        <v>2.56</v>
      </c>
      <c r="AU50" s="132">
        <v>2.4820000000000002</v>
      </c>
      <c r="AV50" s="132">
        <v>2.431</v>
      </c>
      <c r="AW50" s="132">
        <v>2.4180000000000001</v>
      </c>
      <c r="AX50" s="132">
        <v>2.4369999999999998</v>
      </c>
      <c r="AY50" s="132">
        <v>2.4809999999999999</v>
      </c>
      <c r="AZ50" s="132">
        <v>2.5390000000000001</v>
      </c>
      <c r="BA50" s="132">
        <v>2.601</v>
      </c>
      <c r="BB50" s="132">
        <v>2.6749999999999998</v>
      </c>
      <c r="BC50" s="132">
        <v>2.7719999999999998</v>
      </c>
      <c r="BD50" s="132">
        <v>2.8570000000000002</v>
      </c>
      <c r="BE50" s="132">
        <v>2.8959999999999999</v>
      </c>
      <c r="BF50" s="132">
        <v>2.9119999999999999</v>
      </c>
      <c r="BG50" s="132">
        <v>2.9550000000000001</v>
      </c>
      <c r="BH50" s="132">
        <v>3.0230000000000001</v>
      </c>
      <c r="BI50" s="132">
        <v>3.0979999999999999</v>
      </c>
      <c r="BJ50" s="132">
        <v>3.198</v>
      </c>
      <c r="BK50" s="132">
        <v>3.3039999999999998</v>
      </c>
      <c r="BL50" s="132">
        <v>3.3860000000000001</v>
      </c>
      <c r="BM50" s="132">
        <v>3.4470000000000001</v>
      </c>
      <c r="BN50" s="132">
        <v>3.484</v>
      </c>
      <c r="BO50" s="132">
        <v>3.484</v>
      </c>
      <c r="BP50" s="132">
        <v>3.472</v>
      </c>
      <c r="BQ50" s="132">
        <v>3.4809999999999999</v>
      </c>
      <c r="BR50" s="132">
        <v>3.508</v>
      </c>
      <c r="BS50" s="132">
        <v>3.5590000000000002</v>
      </c>
      <c r="BT50" s="132">
        <v>3.6589999999999998</v>
      </c>
      <c r="BU50" s="132">
        <v>3.7770000000000001</v>
      </c>
      <c r="BV50" s="132">
        <v>3.8759999999999999</v>
      </c>
      <c r="BW50" s="132">
        <v>3.9359999999999999</v>
      </c>
      <c r="BX50" s="132">
        <v>3.99</v>
      </c>
      <c r="BY50" s="132">
        <v>4.04</v>
      </c>
      <c r="BZ50" s="132">
        <v>4.0780000000000003</v>
      </c>
      <c r="CA50" s="132">
        <v>4.1189999999999998</v>
      </c>
      <c r="CB50" s="132">
        <v>4.17</v>
      </c>
      <c r="CC50" s="132">
        <v>4.2270000000000003</v>
      </c>
      <c r="CD50" s="132">
        <v>4.2779999999999996</v>
      </c>
      <c r="CE50" s="132">
        <v>4.3079999999999998</v>
      </c>
      <c r="CF50" s="132">
        <v>4.32</v>
      </c>
      <c r="CG50" s="132">
        <v>4.3049999999999997</v>
      </c>
      <c r="CH50" s="132">
        <v>4.2450000000000001</v>
      </c>
      <c r="CI50" s="132">
        <v>4.133</v>
      </c>
      <c r="CJ50" s="132">
        <v>3.984</v>
      </c>
      <c r="CK50" s="132">
        <v>3.8140000000000001</v>
      </c>
      <c r="CL50" s="132">
        <v>3.6219999999999999</v>
      </c>
      <c r="CM50" s="132">
        <v>3.423</v>
      </c>
      <c r="CN50" s="132">
        <v>3.2330000000000001</v>
      </c>
      <c r="CO50" s="132">
        <v>3.044</v>
      </c>
      <c r="CP50" s="132">
        <v>2.8479999999999999</v>
      </c>
      <c r="CQ50" s="132">
        <v>2.6539999999999999</v>
      </c>
      <c r="CR50" s="132">
        <v>2.4460000000000002</v>
      </c>
      <c r="CS50" s="132">
        <v>2.2029999999999998</v>
      </c>
      <c r="CT50" s="132">
        <v>1.948</v>
      </c>
      <c r="CU50" s="132">
        <v>1.7070000000000001</v>
      </c>
      <c r="CV50" s="132">
        <v>1.476</v>
      </c>
      <c r="CW50" s="132">
        <v>1.272</v>
      </c>
      <c r="CX50" s="132">
        <v>1.115</v>
      </c>
      <c r="CY50" s="132">
        <v>0.98399999999999999</v>
      </c>
      <c r="CZ50" s="132">
        <v>0.86099999999999999</v>
      </c>
      <c r="DA50" s="132">
        <v>0.75</v>
      </c>
      <c r="DB50" s="132">
        <v>0.65</v>
      </c>
      <c r="DC50" s="132">
        <v>0.56100000000000005</v>
      </c>
      <c r="DD50" s="132">
        <v>0.47299999999999998</v>
      </c>
      <c r="DE50" s="132">
        <v>0.39600000000000002</v>
      </c>
      <c r="DF50" s="132">
        <v>0.32900000000000001</v>
      </c>
      <c r="DG50" s="132">
        <v>0.26700000000000002</v>
      </c>
      <c r="DH50" s="132">
        <v>0.75</v>
      </c>
    </row>
    <row r="51" spans="1:112" x14ac:dyDescent="0.75">
      <c r="A51" s="111">
        <v>8750</v>
      </c>
      <c r="B51" s="111" t="s">
        <v>217</v>
      </c>
      <c r="C51" s="129" t="s">
        <v>163</v>
      </c>
      <c r="D51" s="71" t="s">
        <v>218</v>
      </c>
      <c r="E51" s="71">
        <v>764</v>
      </c>
      <c r="F51" s="71" t="s">
        <v>219</v>
      </c>
      <c r="G51" s="71" t="s">
        <v>220</v>
      </c>
      <c r="H51" s="71">
        <v>764</v>
      </c>
      <c r="I51" s="112" t="s">
        <v>221</v>
      </c>
      <c r="J51" s="71">
        <v>920</v>
      </c>
      <c r="K51" s="71">
        <v>1983</v>
      </c>
      <c r="L51" s="132">
        <v>48.417000000000002</v>
      </c>
      <c r="M51" s="132">
        <v>4.484</v>
      </c>
      <c r="N51" s="132">
        <v>3.6339999999999999</v>
      </c>
      <c r="O51" s="132">
        <v>2.9340000000000002</v>
      </c>
      <c r="P51" s="132">
        <v>2.3769999999999998</v>
      </c>
      <c r="Q51" s="132">
        <v>2.0310000000000001</v>
      </c>
      <c r="R51" s="132">
        <v>1.8480000000000001</v>
      </c>
      <c r="S51" s="132">
        <v>1.772</v>
      </c>
      <c r="T51" s="132">
        <v>1.742</v>
      </c>
      <c r="U51" s="132">
        <v>1.7070000000000001</v>
      </c>
      <c r="V51" s="132">
        <v>1.62</v>
      </c>
      <c r="W51" s="132">
        <v>1.589</v>
      </c>
      <c r="X51" s="132">
        <v>1.6279999999999999</v>
      </c>
      <c r="Y51" s="132">
        <v>1.7270000000000001</v>
      </c>
      <c r="Z51" s="132">
        <v>1.897</v>
      </c>
      <c r="AA51" s="132">
        <v>2.1360000000000001</v>
      </c>
      <c r="AB51" s="132">
        <v>2.4359999999999999</v>
      </c>
      <c r="AC51" s="132">
        <v>2.7440000000000002</v>
      </c>
      <c r="AD51" s="132">
        <v>3.0059999999999998</v>
      </c>
      <c r="AE51" s="132">
        <v>3.1520000000000001</v>
      </c>
      <c r="AF51" s="132">
        <v>3.1930000000000001</v>
      </c>
      <c r="AG51" s="132">
        <v>3.1760000000000002</v>
      </c>
      <c r="AH51" s="132">
        <v>3.1320000000000001</v>
      </c>
      <c r="AI51" s="132">
        <v>3.048</v>
      </c>
      <c r="AJ51" s="132">
        <v>2.992</v>
      </c>
      <c r="AK51" s="132">
        <v>2.9969999999999999</v>
      </c>
      <c r="AL51" s="132">
        <v>3.0249999999999999</v>
      </c>
      <c r="AM51" s="132">
        <v>3.0550000000000002</v>
      </c>
      <c r="AN51" s="132">
        <v>3.0720000000000001</v>
      </c>
      <c r="AO51" s="132">
        <v>3.0619999999999998</v>
      </c>
      <c r="AP51" s="132">
        <v>3.0150000000000001</v>
      </c>
      <c r="AQ51" s="132">
        <v>2.9489999999999998</v>
      </c>
      <c r="AR51" s="132">
        <v>2.88</v>
      </c>
      <c r="AS51" s="132">
        <v>2.794</v>
      </c>
      <c r="AT51" s="132">
        <v>2.698</v>
      </c>
      <c r="AU51" s="132">
        <v>2.552</v>
      </c>
      <c r="AV51" s="132">
        <v>2.4809999999999999</v>
      </c>
      <c r="AW51" s="132">
        <v>2.4359999999999999</v>
      </c>
      <c r="AX51" s="132">
        <v>2.427</v>
      </c>
      <c r="AY51" s="132">
        <v>2.448</v>
      </c>
      <c r="AZ51" s="132">
        <v>2.4929999999999999</v>
      </c>
      <c r="BA51" s="132">
        <v>2.5499999999999998</v>
      </c>
      <c r="BB51" s="132">
        <v>2.6110000000000002</v>
      </c>
      <c r="BC51" s="132">
        <v>2.6840000000000002</v>
      </c>
      <c r="BD51" s="132">
        <v>2.7850000000000001</v>
      </c>
      <c r="BE51" s="132">
        <v>2.88</v>
      </c>
      <c r="BF51" s="132">
        <v>2.9329999999999998</v>
      </c>
      <c r="BG51" s="132">
        <v>2.9660000000000002</v>
      </c>
      <c r="BH51" s="132">
        <v>3.0270000000000001</v>
      </c>
      <c r="BI51" s="132">
        <v>3.1080000000000001</v>
      </c>
      <c r="BJ51" s="132">
        <v>3.19</v>
      </c>
      <c r="BK51" s="132">
        <v>3.2869999999999999</v>
      </c>
      <c r="BL51" s="132">
        <v>3.3809999999999998</v>
      </c>
      <c r="BM51" s="132">
        <v>3.448</v>
      </c>
      <c r="BN51" s="132">
        <v>3.4969999999999999</v>
      </c>
      <c r="BO51" s="132">
        <v>3.532</v>
      </c>
      <c r="BP51" s="132">
        <v>3.54</v>
      </c>
      <c r="BQ51" s="132">
        <v>3.5449999999999999</v>
      </c>
      <c r="BR51" s="132">
        <v>3.5750000000000002</v>
      </c>
      <c r="BS51" s="132">
        <v>3.62</v>
      </c>
      <c r="BT51" s="132">
        <v>3.6819999999999999</v>
      </c>
      <c r="BU51" s="132">
        <v>3.78</v>
      </c>
      <c r="BV51" s="132">
        <v>3.8849999999999998</v>
      </c>
      <c r="BW51" s="132">
        <v>3.9630000000000001</v>
      </c>
      <c r="BX51" s="132">
        <v>4.0019999999999998</v>
      </c>
      <c r="BY51" s="132">
        <v>4.0430000000000001</v>
      </c>
      <c r="BZ51" s="132">
        <v>4.0750000000000002</v>
      </c>
      <c r="CA51" s="132">
        <v>4.1210000000000004</v>
      </c>
      <c r="CB51" s="132">
        <v>4.1760000000000002</v>
      </c>
      <c r="CC51" s="132">
        <v>4.2389999999999999</v>
      </c>
      <c r="CD51" s="132">
        <v>4.3019999999999996</v>
      </c>
      <c r="CE51" s="132">
        <v>4.3449999999999998</v>
      </c>
      <c r="CF51" s="132">
        <v>4.3540000000000001</v>
      </c>
      <c r="CG51" s="132">
        <v>4.34</v>
      </c>
      <c r="CH51" s="132">
        <v>4.2939999999999996</v>
      </c>
      <c r="CI51" s="132">
        <v>4.2069999999999999</v>
      </c>
      <c r="CJ51" s="132">
        <v>4.0739999999999998</v>
      </c>
      <c r="CK51" s="132">
        <v>3.9060000000000001</v>
      </c>
      <c r="CL51" s="132">
        <v>3.7189999999999999</v>
      </c>
      <c r="CM51" s="132">
        <v>3.5139999999999998</v>
      </c>
      <c r="CN51" s="132">
        <v>3.3029999999999999</v>
      </c>
      <c r="CO51" s="132">
        <v>3.1040000000000001</v>
      </c>
      <c r="CP51" s="132">
        <v>2.9089999999999998</v>
      </c>
      <c r="CQ51" s="132">
        <v>2.7090000000000001</v>
      </c>
      <c r="CR51" s="132">
        <v>2.5139999999999998</v>
      </c>
      <c r="CS51" s="132">
        <v>2.306</v>
      </c>
      <c r="CT51" s="132">
        <v>2.0659999999999998</v>
      </c>
      <c r="CU51" s="132">
        <v>1.8160000000000001</v>
      </c>
      <c r="CV51" s="132">
        <v>1.579</v>
      </c>
      <c r="CW51" s="132">
        <v>1.355</v>
      </c>
      <c r="CX51" s="132">
        <v>1.1579999999999999</v>
      </c>
      <c r="CY51" s="132">
        <v>1.008</v>
      </c>
      <c r="CZ51" s="132">
        <v>0.88400000000000001</v>
      </c>
      <c r="DA51" s="132">
        <v>0.76900000000000002</v>
      </c>
      <c r="DB51" s="132">
        <v>0.66600000000000004</v>
      </c>
      <c r="DC51" s="132">
        <v>0.57799999999999996</v>
      </c>
      <c r="DD51" s="132">
        <v>0.49199999999999999</v>
      </c>
      <c r="DE51" s="132">
        <v>0.41199999999999998</v>
      </c>
      <c r="DF51" s="132">
        <v>0.34200000000000003</v>
      </c>
      <c r="DG51" s="132">
        <v>0.28199999999999997</v>
      </c>
      <c r="DH51" s="132">
        <v>0.82799999999999996</v>
      </c>
    </row>
    <row r="52" spans="1:112" x14ac:dyDescent="0.75">
      <c r="A52" s="111">
        <v>8751</v>
      </c>
      <c r="B52" s="111" t="s">
        <v>217</v>
      </c>
      <c r="C52" s="129" t="s">
        <v>163</v>
      </c>
      <c r="D52" s="71" t="s">
        <v>218</v>
      </c>
      <c r="E52" s="71">
        <v>764</v>
      </c>
      <c r="F52" s="71" t="s">
        <v>219</v>
      </c>
      <c r="G52" s="71" t="s">
        <v>220</v>
      </c>
      <c r="H52" s="71">
        <v>764</v>
      </c>
      <c r="I52" s="112" t="s">
        <v>221</v>
      </c>
      <c r="J52" s="71">
        <v>920</v>
      </c>
      <c r="K52" s="71">
        <v>1984</v>
      </c>
      <c r="L52" s="132">
        <v>45.536000000000001</v>
      </c>
      <c r="M52" s="132">
        <v>4.109</v>
      </c>
      <c r="N52" s="132">
        <v>3.3410000000000002</v>
      </c>
      <c r="O52" s="132">
        <v>2.7480000000000002</v>
      </c>
      <c r="P52" s="132">
        <v>2.254</v>
      </c>
      <c r="Q52" s="132">
        <v>1.911</v>
      </c>
      <c r="R52" s="132">
        <v>1.722</v>
      </c>
      <c r="S52" s="132">
        <v>1.633</v>
      </c>
      <c r="T52" s="132">
        <v>1.5980000000000001</v>
      </c>
      <c r="U52" s="132">
        <v>1.5660000000000001</v>
      </c>
      <c r="V52" s="132">
        <v>1.4930000000000001</v>
      </c>
      <c r="W52" s="132">
        <v>1.4790000000000001</v>
      </c>
      <c r="X52" s="132">
        <v>1.5169999999999999</v>
      </c>
      <c r="Y52" s="132">
        <v>1.6259999999999999</v>
      </c>
      <c r="Z52" s="132">
        <v>1.796</v>
      </c>
      <c r="AA52" s="132">
        <v>2.036</v>
      </c>
      <c r="AB52" s="132">
        <v>2.3260000000000001</v>
      </c>
      <c r="AC52" s="132">
        <v>2.6339999999999999</v>
      </c>
      <c r="AD52" s="132">
        <v>2.8959999999999999</v>
      </c>
      <c r="AE52" s="132">
        <v>3.0640000000000001</v>
      </c>
      <c r="AF52" s="132">
        <v>3.12</v>
      </c>
      <c r="AG52" s="132">
        <v>3.101</v>
      </c>
      <c r="AH52" s="132">
        <v>3.0609999999999999</v>
      </c>
      <c r="AI52" s="132">
        <v>3.0270000000000001</v>
      </c>
      <c r="AJ52" s="132">
        <v>2.968</v>
      </c>
      <c r="AK52" s="132">
        <v>2.944</v>
      </c>
      <c r="AL52" s="132">
        <v>2.9710000000000001</v>
      </c>
      <c r="AM52" s="132">
        <v>3.0049999999999999</v>
      </c>
      <c r="AN52" s="132">
        <v>3.0259999999999998</v>
      </c>
      <c r="AO52" s="132">
        <v>3.0190000000000001</v>
      </c>
      <c r="AP52" s="132">
        <v>2.9870000000000001</v>
      </c>
      <c r="AQ52" s="132">
        <v>2.9279999999999999</v>
      </c>
      <c r="AR52" s="132">
        <v>2.86</v>
      </c>
      <c r="AS52" s="132">
        <v>2.7970000000000002</v>
      </c>
      <c r="AT52" s="132">
        <v>2.7210000000000001</v>
      </c>
      <c r="AU52" s="132">
        <v>2.6360000000000001</v>
      </c>
      <c r="AV52" s="132">
        <v>2.5009999999999999</v>
      </c>
      <c r="AW52" s="132">
        <v>2.4380000000000002</v>
      </c>
      <c r="AX52" s="132">
        <v>2.3980000000000001</v>
      </c>
      <c r="AY52" s="132">
        <v>2.391</v>
      </c>
      <c r="AZ52" s="132">
        <v>2.4119999999999999</v>
      </c>
      <c r="BA52" s="132">
        <v>2.4540000000000002</v>
      </c>
      <c r="BB52" s="132">
        <v>2.508</v>
      </c>
      <c r="BC52" s="132">
        <v>2.5670000000000002</v>
      </c>
      <c r="BD52" s="132">
        <v>2.6419999999999999</v>
      </c>
      <c r="BE52" s="132">
        <v>2.7490000000000001</v>
      </c>
      <c r="BF52" s="132">
        <v>2.8559999999999999</v>
      </c>
      <c r="BG52" s="132">
        <v>2.9249999999999998</v>
      </c>
      <c r="BH52" s="132">
        <v>2.9750000000000001</v>
      </c>
      <c r="BI52" s="132">
        <v>3.0470000000000002</v>
      </c>
      <c r="BJ52" s="132">
        <v>3.133</v>
      </c>
      <c r="BK52" s="132">
        <v>3.2090000000000001</v>
      </c>
      <c r="BL52" s="132">
        <v>3.2919999999999998</v>
      </c>
      <c r="BM52" s="132">
        <v>3.37</v>
      </c>
      <c r="BN52" s="132">
        <v>3.4239999999999999</v>
      </c>
      <c r="BO52" s="132">
        <v>3.4710000000000001</v>
      </c>
      <c r="BP52" s="132">
        <v>3.5139999999999998</v>
      </c>
      <c r="BQ52" s="132">
        <v>3.5390000000000001</v>
      </c>
      <c r="BR52" s="132">
        <v>3.5649999999999999</v>
      </c>
      <c r="BS52" s="132">
        <v>3.6120000000000001</v>
      </c>
      <c r="BT52" s="132">
        <v>3.6669999999999998</v>
      </c>
      <c r="BU52" s="132">
        <v>3.7240000000000002</v>
      </c>
      <c r="BV52" s="132">
        <v>3.8069999999999999</v>
      </c>
      <c r="BW52" s="132">
        <v>3.89</v>
      </c>
      <c r="BX52" s="132">
        <v>3.9460000000000002</v>
      </c>
      <c r="BY52" s="132">
        <v>3.97</v>
      </c>
      <c r="BZ52" s="132">
        <v>3.9929999999999999</v>
      </c>
      <c r="CA52" s="132">
        <v>4.0330000000000004</v>
      </c>
      <c r="CB52" s="132">
        <v>4.0919999999999996</v>
      </c>
      <c r="CC52" s="132">
        <v>4.1580000000000004</v>
      </c>
      <c r="CD52" s="132">
        <v>4.2240000000000002</v>
      </c>
      <c r="CE52" s="132">
        <v>4.2779999999999996</v>
      </c>
      <c r="CF52" s="132">
        <v>4.3</v>
      </c>
      <c r="CG52" s="132">
        <v>4.282</v>
      </c>
      <c r="CH52" s="132">
        <v>4.2359999999999998</v>
      </c>
      <c r="CI52" s="132">
        <v>4.165</v>
      </c>
      <c r="CJ52" s="132">
        <v>4.0579999999999998</v>
      </c>
      <c r="CK52" s="132">
        <v>3.9089999999999998</v>
      </c>
      <c r="CL52" s="132">
        <v>3.7290000000000001</v>
      </c>
      <c r="CM52" s="132">
        <v>3.5310000000000001</v>
      </c>
      <c r="CN52" s="132">
        <v>3.319</v>
      </c>
      <c r="CO52" s="132">
        <v>3.1030000000000002</v>
      </c>
      <c r="CP52" s="132">
        <v>2.9020000000000001</v>
      </c>
      <c r="CQ52" s="132">
        <v>2.7069999999999999</v>
      </c>
      <c r="CR52" s="132">
        <v>2.5099999999999998</v>
      </c>
      <c r="CS52" s="132">
        <v>2.319</v>
      </c>
      <c r="CT52" s="132">
        <v>2.117</v>
      </c>
      <c r="CU52" s="132">
        <v>1.8859999999999999</v>
      </c>
      <c r="CV52" s="132">
        <v>1.645</v>
      </c>
      <c r="CW52" s="132">
        <v>1.419</v>
      </c>
      <c r="CX52" s="132">
        <v>1.208</v>
      </c>
      <c r="CY52" s="132">
        <v>1.024</v>
      </c>
      <c r="CZ52" s="132">
        <v>0.88400000000000001</v>
      </c>
      <c r="DA52" s="132">
        <v>0.77100000000000002</v>
      </c>
      <c r="DB52" s="132">
        <v>0.66700000000000004</v>
      </c>
      <c r="DC52" s="132">
        <v>0.57799999999999996</v>
      </c>
      <c r="DD52" s="132">
        <v>0.495</v>
      </c>
      <c r="DE52" s="132">
        <v>0.41799999999999998</v>
      </c>
      <c r="DF52" s="132">
        <v>0.34699999999999998</v>
      </c>
      <c r="DG52" s="132">
        <v>0.28599999999999998</v>
      </c>
      <c r="DH52" s="132">
        <v>0.88200000000000001</v>
      </c>
    </row>
    <row r="53" spans="1:112" x14ac:dyDescent="0.75">
      <c r="A53" s="111">
        <v>8752</v>
      </c>
      <c r="B53" s="111" t="s">
        <v>217</v>
      </c>
      <c r="C53" s="129" t="s">
        <v>163</v>
      </c>
      <c r="D53" s="71" t="s">
        <v>218</v>
      </c>
      <c r="E53" s="71">
        <v>764</v>
      </c>
      <c r="F53" s="71" t="s">
        <v>219</v>
      </c>
      <c r="G53" s="71" t="s">
        <v>220</v>
      </c>
      <c r="H53" s="71">
        <v>764</v>
      </c>
      <c r="I53" s="112" t="s">
        <v>221</v>
      </c>
      <c r="J53" s="71">
        <v>920</v>
      </c>
      <c r="K53" s="71">
        <v>1985</v>
      </c>
      <c r="L53" s="132">
        <v>42.991999999999997</v>
      </c>
      <c r="M53" s="132">
        <v>3.8119999999999998</v>
      </c>
      <c r="N53" s="132">
        <v>3.0550000000000002</v>
      </c>
      <c r="O53" s="132">
        <v>2.5190000000000001</v>
      </c>
      <c r="P53" s="132">
        <v>2.1040000000000001</v>
      </c>
      <c r="Q53" s="132">
        <v>1.792</v>
      </c>
      <c r="R53" s="132">
        <v>1.593</v>
      </c>
      <c r="S53" s="132">
        <v>1.4970000000000001</v>
      </c>
      <c r="T53" s="132">
        <v>1.4590000000000001</v>
      </c>
      <c r="U53" s="132">
        <v>1.4350000000000001</v>
      </c>
      <c r="V53" s="132">
        <v>1.379</v>
      </c>
      <c r="W53" s="132">
        <v>1.371</v>
      </c>
      <c r="X53" s="132">
        <v>1.42</v>
      </c>
      <c r="Y53" s="132">
        <v>1.524</v>
      </c>
      <c r="Z53" s="132">
        <v>1.702</v>
      </c>
      <c r="AA53" s="132">
        <v>1.94</v>
      </c>
      <c r="AB53" s="132">
        <v>2.2309999999999999</v>
      </c>
      <c r="AC53" s="132">
        <v>2.5299999999999998</v>
      </c>
      <c r="AD53" s="132">
        <v>2.7959999999999998</v>
      </c>
      <c r="AE53" s="132">
        <v>2.9689999999999999</v>
      </c>
      <c r="AF53" s="132">
        <v>3.0489999999999999</v>
      </c>
      <c r="AG53" s="132">
        <v>3.0470000000000002</v>
      </c>
      <c r="AH53" s="132">
        <v>3.0059999999999998</v>
      </c>
      <c r="AI53" s="132">
        <v>2.976</v>
      </c>
      <c r="AJ53" s="132">
        <v>2.9649999999999999</v>
      </c>
      <c r="AK53" s="132">
        <v>2.9359999999999999</v>
      </c>
      <c r="AL53" s="132">
        <v>2.9350000000000001</v>
      </c>
      <c r="AM53" s="132">
        <v>2.968</v>
      </c>
      <c r="AN53" s="132">
        <v>2.992</v>
      </c>
      <c r="AO53" s="132">
        <v>2.99</v>
      </c>
      <c r="AP53" s="132">
        <v>2.9620000000000002</v>
      </c>
      <c r="AQ53" s="132">
        <v>2.9180000000000001</v>
      </c>
      <c r="AR53" s="132">
        <v>2.855</v>
      </c>
      <c r="AS53" s="132">
        <v>2.7930000000000001</v>
      </c>
      <c r="AT53" s="132">
        <v>2.7389999999999999</v>
      </c>
      <c r="AU53" s="132">
        <v>2.673</v>
      </c>
      <c r="AV53" s="132">
        <v>2.5979999999999999</v>
      </c>
      <c r="AW53" s="132">
        <v>2.4710000000000001</v>
      </c>
      <c r="AX53" s="132">
        <v>2.4129999999999998</v>
      </c>
      <c r="AY53" s="132">
        <v>2.375</v>
      </c>
      <c r="AZ53" s="132">
        <v>2.3690000000000002</v>
      </c>
      <c r="BA53" s="132">
        <v>2.3879999999999999</v>
      </c>
      <c r="BB53" s="132">
        <v>2.4279999999999999</v>
      </c>
      <c r="BC53" s="132">
        <v>2.4809999999999999</v>
      </c>
      <c r="BD53" s="132">
        <v>2.5419999999999998</v>
      </c>
      <c r="BE53" s="132">
        <v>2.625</v>
      </c>
      <c r="BF53" s="132">
        <v>2.7429999999999999</v>
      </c>
      <c r="BG53" s="132">
        <v>2.867</v>
      </c>
      <c r="BH53" s="132">
        <v>2.952</v>
      </c>
      <c r="BI53" s="132">
        <v>3.0139999999999998</v>
      </c>
      <c r="BJ53" s="132">
        <v>3.0910000000000002</v>
      </c>
      <c r="BK53" s="132">
        <v>3.1720000000000002</v>
      </c>
      <c r="BL53" s="132">
        <v>3.2349999999999999</v>
      </c>
      <c r="BM53" s="132">
        <v>3.3029999999999999</v>
      </c>
      <c r="BN53" s="132">
        <v>3.3690000000000002</v>
      </c>
      <c r="BO53" s="132">
        <v>3.4209999999999998</v>
      </c>
      <c r="BP53" s="132">
        <v>3.476</v>
      </c>
      <c r="BQ53" s="132">
        <v>3.536</v>
      </c>
      <c r="BR53" s="132">
        <v>3.5830000000000002</v>
      </c>
      <c r="BS53" s="132">
        <v>3.6269999999999998</v>
      </c>
      <c r="BT53" s="132">
        <v>3.6840000000000002</v>
      </c>
      <c r="BU53" s="132">
        <v>3.7360000000000002</v>
      </c>
      <c r="BV53" s="132">
        <v>3.778</v>
      </c>
      <c r="BW53" s="132">
        <v>3.84</v>
      </c>
      <c r="BX53" s="132">
        <v>3.9020000000000001</v>
      </c>
      <c r="BY53" s="132">
        <v>3.9449999999999998</v>
      </c>
      <c r="BZ53" s="132">
        <v>3.952</v>
      </c>
      <c r="CA53" s="132">
        <v>3.9830000000000001</v>
      </c>
      <c r="CB53" s="132">
        <v>4.0359999999999996</v>
      </c>
      <c r="CC53" s="132">
        <v>4.1070000000000002</v>
      </c>
      <c r="CD53" s="132">
        <v>4.1779999999999999</v>
      </c>
      <c r="CE53" s="132">
        <v>4.2350000000000003</v>
      </c>
      <c r="CF53" s="132">
        <v>4.2679999999999998</v>
      </c>
      <c r="CG53" s="132">
        <v>4.2640000000000002</v>
      </c>
      <c r="CH53" s="132">
        <v>4.2160000000000002</v>
      </c>
      <c r="CI53" s="132">
        <v>4.1459999999999999</v>
      </c>
      <c r="CJ53" s="132">
        <v>4.0549999999999997</v>
      </c>
      <c r="CK53" s="132">
        <v>3.9319999999999999</v>
      </c>
      <c r="CL53" s="132">
        <v>3.7690000000000001</v>
      </c>
      <c r="CM53" s="132">
        <v>3.5750000000000002</v>
      </c>
      <c r="CN53" s="132">
        <v>3.3679999999999999</v>
      </c>
      <c r="CO53" s="132">
        <v>3.149</v>
      </c>
      <c r="CP53" s="132">
        <v>2.93</v>
      </c>
      <c r="CQ53" s="132">
        <v>2.7269999999999999</v>
      </c>
      <c r="CR53" s="132">
        <v>2.5339999999999998</v>
      </c>
      <c r="CS53" s="132">
        <v>2.339</v>
      </c>
      <c r="CT53" s="132">
        <v>2.1520000000000001</v>
      </c>
      <c r="CU53" s="132">
        <v>1.954</v>
      </c>
      <c r="CV53" s="132">
        <v>1.7290000000000001</v>
      </c>
      <c r="CW53" s="132">
        <v>1.496</v>
      </c>
      <c r="CX53" s="132">
        <v>1.2809999999999999</v>
      </c>
      <c r="CY53" s="132">
        <v>1.081</v>
      </c>
      <c r="CZ53" s="132">
        <v>0.90900000000000003</v>
      </c>
      <c r="DA53" s="132">
        <v>0.78100000000000003</v>
      </c>
      <c r="DB53" s="132">
        <v>0.67700000000000005</v>
      </c>
      <c r="DC53" s="132">
        <v>0.58599999999999997</v>
      </c>
      <c r="DD53" s="132">
        <v>0.502</v>
      </c>
      <c r="DE53" s="132">
        <v>0.42599999999999999</v>
      </c>
      <c r="DF53" s="132">
        <v>0.35699999999999998</v>
      </c>
      <c r="DG53" s="132">
        <v>0.29499999999999998</v>
      </c>
      <c r="DH53" s="132">
        <v>0.94</v>
      </c>
    </row>
    <row r="54" spans="1:112" x14ac:dyDescent="0.75">
      <c r="A54" s="111">
        <v>8753</v>
      </c>
      <c r="B54" s="111" t="s">
        <v>217</v>
      </c>
      <c r="C54" s="129" t="s">
        <v>163</v>
      </c>
      <c r="D54" s="71" t="s">
        <v>218</v>
      </c>
      <c r="E54" s="71">
        <v>764</v>
      </c>
      <c r="F54" s="71" t="s">
        <v>219</v>
      </c>
      <c r="G54" s="71" t="s">
        <v>220</v>
      </c>
      <c r="H54" s="71">
        <v>764</v>
      </c>
      <c r="I54" s="112" t="s">
        <v>221</v>
      </c>
      <c r="J54" s="71">
        <v>920</v>
      </c>
      <c r="K54" s="71">
        <v>1986</v>
      </c>
      <c r="L54" s="132">
        <v>40.716000000000001</v>
      </c>
      <c r="M54" s="132">
        <v>3.536</v>
      </c>
      <c r="N54" s="132">
        <v>2.8239999999999998</v>
      </c>
      <c r="O54" s="132">
        <v>2.294</v>
      </c>
      <c r="P54" s="132">
        <v>1.921</v>
      </c>
      <c r="Q54" s="132">
        <v>1.6639999999999999</v>
      </c>
      <c r="R54" s="132">
        <v>1.482</v>
      </c>
      <c r="S54" s="132">
        <v>1.3720000000000001</v>
      </c>
      <c r="T54" s="132">
        <v>1.3260000000000001</v>
      </c>
      <c r="U54" s="132">
        <v>1.3029999999999999</v>
      </c>
      <c r="V54" s="132">
        <v>1.266</v>
      </c>
      <c r="W54" s="132">
        <v>1.268</v>
      </c>
      <c r="X54" s="132">
        <v>1.319</v>
      </c>
      <c r="Y54" s="132">
        <v>1.43</v>
      </c>
      <c r="Z54" s="132">
        <v>1.5980000000000001</v>
      </c>
      <c r="AA54" s="132">
        <v>1.841</v>
      </c>
      <c r="AB54" s="132">
        <v>2.1280000000000001</v>
      </c>
      <c r="AC54" s="132">
        <v>2.4300000000000002</v>
      </c>
      <c r="AD54" s="132">
        <v>2.69</v>
      </c>
      <c r="AE54" s="132">
        <v>2.87</v>
      </c>
      <c r="AF54" s="132">
        <v>2.9590000000000001</v>
      </c>
      <c r="AG54" s="132">
        <v>2.9820000000000002</v>
      </c>
      <c r="AH54" s="132">
        <v>2.9569999999999999</v>
      </c>
      <c r="AI54" s="132">
        <v>2.9260000000000002</v>
      </c>
      <c r="AJ54" s="132">
        <v>2.9180000000000001</v>
      </c>
      <c r="AK54" s="132">
        <v>2.9369999999999998</v>
      </c>
      <c r="AL54" s="132">
        <v>2.9319999999999999</v>
      </c>
      <c r="AM54" s="132">
        <v>2.9359999999999999</v>
      </c>
      <c r="AN54" s="132">
        <v>2.96</v>
      </c>
      <c r="AO54" s="132">
        <v>2.9609999999999999</v>
      </c>
      <c r="AP54" s="132">
        <v>2.9380000000000002</v>
      </c>
      <c r="AQ54" s="132">
        <v>2.8969999999999998</v>
      </c>
      <c r="AR54" s="132">
        <v>2.8490000000000002</v>
      </c>
      <c r="AS54" s="132">
        <v>2.7919999999999998</v>
      </c>
      <c r="AT54" s="132">
        <v>2.7389999999999999</v>
      </c>
      <c r="AU54" s="132">
        <v>2.6949999999999998</v>
      </c>
      <c r="AV54" s="132">
        <v>2.6379999999999999</v>
      </c>
      <c r="AW54" s="132">
        <v>2.5710000000000002</v>
      </c>
      <c r="AX54" s="132">
        <v>2.4489999999999998</v>
      </c>
      <c r="AY54" s="132">
        <v>2.3940000000000001</v>
      </c>
      <c r="AZ54" s="132">
        <v>2.3570000000000002</v>
      </c>
      <c r="BA54" s="132">
        <v>2.3490000000000002</v>
      </c>
      <c r="BB54" s="132">
        <v>2.3660000000000001</v>
      </c>
      <c r="BC54" s="132">
        <v>2.4060000000000001</v>
      </c>
      <c r="BD54" s="132">
        <v>2.4609999999999999</v>
      </c>
      <c r="BE54" s="132">
        <v>2.5299999999999998</v>
      </c>
      <c r="BF54" s="132">
        <v>2.6240000000000001</v>
      </c>
      <c r="BG54" s="132">
        <v>2.7589999999999999</v>
      </c>
      <c r="BH54" s="132">
        <v>2.8980000000000001</v>
      </c>
      <c r="BI54" s="132">
        <v>2.996</v>
      </c>
      <c r="BJ54" s="132">
        <v>3.0630000000000002</v>
      </c>
      <c r="BK54" s="132">
        <v>3.1349999999999998</v>
      </c>
      <c r="BL54" s="132">
        <v>3.2040000000000002</v>
      </c>
      <c r="BM54" s="132">
        <v>3.2519999999999998</v>
      </c>
      <c r="BN54" s="132">
        <v>3.3090000000000002</v>
      </c>
      <c r="BO54" s="132">
        <v>3.3730000000000002</v>
      </c>
      <c r="BP54" s="132">
        <v>3.4329999999999998</v>
      </c>
      <c r="BQ54" s="132">
        <v>3.5059999999999998</v>
      </c>
      <c r="BR54" s="132">
        <v>3.5870000000000002</v>
      </c>
      <c r="BS54" s="132">
        <v>3.653</v>
      </c>
      <c r="BT54" s="132">
        <v>3.7069999999999999</v>
      </c>
      <c r="BU54" s="132">
        <v>3.7629999999999999</v>
      </c>
      <c r="BV54" s="132">
        <v>3.8</v>
      </c>
      <c r="BW54" s="132">
        <v>3.8210000000000002</v>
      </c>
      <c r="BX54" s="132">
        <v>3.863</v>
      </c>
      <c r="BY54" s="132">
        <v>3.9119999999999999</v>
      </c>
      <c r="BZ54" s="132">
        <v>3.9380000000000002</v>
      </c>
      <c r="CA54" s="132">
        <v>3.9540000000000002</v>
      </c>
      <c r="CB54" s="132">
        <v>3.9990000000000001</v>
      </c>
      <c r="CC54" s="132">
        <v>4.0640000000000001</v>
      </c>
      <c r="CD54" s="132">
        <v>4.1399999999999997</v>
      </c>
      <c r="CE54" s="132">
        <v>4.2030000000000003</v>
      </c>
      <c r="CF54" s="132">
        <v>4.2409999999999997</v>
      </c>
      <c r="CG54" s="132">
        <v>4.2469999999999999</v>
      </c>
      <c r="CH54" s="132">
        <v>4.2130000000000001</v>
      </c>
      <c r="CI54" s="132">
        <v>4.1420000000000003</v>
      </c>
      <c r="CJ54" s="132">
        <v>4.0529999999999999</v>
      </c>
      <c r="CK54" s="132">
        <v>3.9460000000000002</v>
      </c>
      <c r="CL54" s="132">
        <v>3.8069999999999999</v>
      </c>
      <c r="CM54" s="132">
        <v>3.6309999999999998</v>
      </c>
      <c r="CN54" s="132">
        <v>3.427</v>
      </c>
      <c r="CO54" s="132">
        <v>3.2120000000000002</v>
      </c>
      <c r="CP54" s="132">
        <v>2.988</v>
      </c>
      <c r="CQ54" s="132">
        <v>2.7669999999999999</v>
      </c>
      <c r="CR54" s="132">
        <v>2.5640000000000001</v>
      </c>
      <c r="CS54" s="132">
        <v>2.3730000000000002</v>
      </c>
      <c r="CT54" s="132">
        <v>2.1819999999999999</v>
      </c>
      <c r="CU54" s="132">
        <v>1.996</v>
      </c>
      <c r="CV54" s="132">
        <v>1.8009999999999999</v>
      </c>
      <c r="CW54" s="132">
        <v>1.5820000000000001</v>
      </c>
      <c r="CX54" s="132">
        <v>1.36</v>
      </c>
      <c r="CY54" s="132">
        <v>1.155</v>
      </c>
      <c r="CZ54" s="132">
        <v>0.96699999999999997</v>
      </c>
      <c r="DA54" s="132">
        <v>0.80800000000000005</v>
      </c>
      <c r="DB54" s="132">
        <v>0.69</v>
      </c>
      <c r="DC54" s="132">
        <v>0.59599999999999997</v>
      </c>
      <c r="DD54" s="132">
        <v>0.51100000000000001</v>
      </c>
      <c r="DE54" s="132">
        <v>0.435</v>
      </c>
      <c r="DF54" s="132">
        <v>0.36699999999999999</v>
      </c>
      <c r="DG54" s="132">
        <v>0.30499999999999999</v>
      </c>
      <c r="DH54" s="132">
        <v>1</v>
      </c>
    </row>
    <row r="55" spans="1:112" x14ac:dyDescent="0.75">
      <c r="A55" s="111">
        <v>8754</v>
      </c>
      <c r="B55" s="111" t="s">
        <v>217</v>
      </c>
      <c r="C55" s="129" t="s">
        <v>163</v>
      </c>
      <c r="D55" s="71" t="s">
        <v>218</v>
      </c>
      <c r="E55" s="71">
        <v>764</v>
      </c>
      <c r="F55" s="71" t="s">
        <v>219</v>
      </c>
      <c r="G55" s="71" t="s">
        <v>220</v>
      </c>
      <c r="H55" s="71">
        <v>764</v>
      </c>
      <c r="I55" s="112" t="s">
        <v>221</v>
      </c>
      <c r="J55" s="71">
        <v>920</v>
      </c>
      <c r="K55" s="71">
        <v>1987</v>
      </c>
      <c r="L55" s="132">
        <v>38.351999999999997</v>
      </c>
      <c r="M55" s="132">
        <v>3.2730000000000001</v>
      </c>
      <c r="N55" s="132">
        <v>2.609</v>
      </c>
      <c r="O55" s="132">
        <v>2.113</v>
      </c>
      <c r="P55" s="132">
        <v>1.744</v>
      </c>
      <c r="Q55" s="132">
        <v>1.502</v>
      </c>
      <c r="R55" s="132">
        <v>1.355</v>
      </c>
      <c r="S55" s="132">
        <v>1.2589999999999999</v>
      </c>
      <c r="T55" s="132">
        <v>1.2030000000000001</v>
      </c>
      <c r="U55" s="132">
        <v>1.1739999999999999</v>
      </c>
      <c r="V55" s="132">
        <v>1.133</v>
      </c>
      <c r="W55" s="132">
        <v>1.1479999999999999</v>
      </c>
      <c r="X55" s="132">
        <v>1.2030000000000001</v>
      </c>
      <c r="Y55" s="132">
        <v>1.3089999999999999</v>
      </c>
      <c r="Z55" s="132">
        <v>1.4770000000000001</v>
      </c>
      <c r="AA55" s="132">
        <v>1.704</v>
      </c>
      <c r="AB55" s="132">
        <v>1.9910000000000001</v>
      </c>
      <c r="AC55" s="132">
        <v>2.2850000000000001</v>
      </c>
      <c r="AD55" s="132">
        <v>2.5459999999999998</v>
      </c>
      <c r="AE55" s="132">
        <v>2.722</v>
      </c>
      <c r="AF55" s="132">
        <v>2.819</v>
      </c>
      <c r="AG55" s="132">
        <v>2.851</v>
      </c>
      <c r="AH55" s="132">
        <v>2.8519999999999999</v>
      </c>
      <c r="AI55" s="132">
        <v>2.8359999999999999</v>
      </c>
      <c r="AJ55" s="132">
        <v>2.827</v>
      </c>
      <c r="AK55" s="132">
        <v>2.8490000000000002</v>
      </c>
      <c r="AL55" s="132">
        <v>2.8889999999999998</v>
      </c>
      <c r="AM55" s="132">
        <v>2.8889999999999998</v>
      </c>
      <c r="AN55" s="132">
        <v>2.8849999999999998</v>
      </c>
      <c r="AO55" s="132">
        <v>2.8860000000000001</v>
      </c>
      <c r="AP55" s="132">
        <v>2.8660000000000001</v>
      </c>
      <c r="AQ55" s="132">
        <v>2.831</v>
      </c>
      <c r="AR55" s="132">
        <v>2.7869999999999999</v>
      </c>
      <c r="AS55" s="132">
        <v>2.7450000000000001</v>
      </c>
      <c r="AT55" s="132">
        <v>2.698</v>
      </c>
      <c r="AU55" s="132">
        <v>2.6549999999999998</v>
      </c>
      <c r="AV55" s="132">
        <v>2.62</v>
      </c>
      <c r="AW55" s="132">
        <v>2.5710000000000002</v>
      </c>
      <c r="AX55" s="132">
        <v>2.5110000000000001</v>
      </c>
      <c r="AY55" s="132">
        <v>2.395</v>
      </c>
      <c r="AZ55" s="132">
        <v>2.3410000000000002</v>
      </c>
      <c r="BA55" s="132">
        <v>2.3039999999999998</v>
      </c>
      <c r="BB55" s="132">
        <v>2.2949999999999999</v>
      </c>
      <c r="BC55" s="132">
        <v>2.3119999999999998</v>
      </c>
      <c r="BD55" s="132">
        <v>2.3540000000000001</v>
      </c>
      <c r="BE55" s="132">
        <v>2.415</v>
      </c>
      <c r="BF55" s="132">
        <v>2.4940000000000002</v>
      </c>
      <c r="BG55" s="132">
        <v>2.6019999999999999</v>
      </c>
      <c r="BH55" s="132">
        <v>2.7509999999999999</v>
      </c>
      <c r="BI55" s="132">
        <v>2.9009999999999998</v>
      </c>
      <c r="BJ55" s="132">
        <v>3.004</v>
      </c>
      <c r="BK55" s="132">
        <v>3.0649999999999999</v>
      </c>
      <c r="BL55" s="132">
        <v>3.125</v>
      </c>
      <c r="BM55" s="132">
        <v>3.1789999999999998</v>
      </c>
      <c r="BN55" s="132">
        <v>3.2149999999999999</v>
      </c>
      <c r="BO55" s="132">
        <v>3.2690000000000001</v>
      </c>
      <c r="BP55" s="132">
        <v>3.34</v>
      </c>
      <c r="BQ55" s="132">
        <v>3.4169999999999998</v>
      </c>
      <c r="BR55" s="132">
        <v>3.5089999999999999</v>
      </c>
      <c r="BS55" s="132">
        <v>3.61</v>
      </c>
      <c r="BT55" s="132">
        <v>3.6869999999999998</v>
      </c>
      <c r="BU55" s="132">
        <v>3.7389999999999999</v>
      </c>
      <c r="BV55" s="132">
        <v>3.78</v>
      </c>
      <c r="BW55" s="132">
        <v>3.7959999999999998</v>
      </c>
      <c r="BX55" s="132">
        <v>3.798</v>
      </c>
      <c r="BY55" s="132">
        <v>3.827</v>
      </c>
      <c r="BZ55" s="132">
        <v>3.859</v>
      </c>
      <c r="CA55" s="132">
        <v>3.8940000000000001</v>
      </c>
      <c r="CB55" s="132">
        <v>3.9239999999999999</v>
      </c>
      <c r="CC55" s="132">
        <v>3.9809999999999999</v>
      </c>
      <c r="CD55" s="132">
        <v>4.0510000000000002</v>
      </c>
      <c r="CE55" s="132">
        <v>4.1180000000000003</v>
      </c>
      <c r="CF55" s="132">
        <v>4.1619999999999999</v>
      </c>
      <c r="CG55" s="132">
        <v>4.1740000000000004</v>
      </c>
      <c r="CH55" s="132">
        <v>4.1509999999999998</v>
      </c>
      <c r="CI55" s="132">
        <v>4.0940000000000003</v>
      </c>
      <c r="CJ55" s="132">
        <v>4.0049999999999999</v>
      </c>
      <c r="CK55" s="132">
        <v>3.9020000000000001</v>
      </c>
      <c r="CL55" s="132">
        <v>3.782</v>
      </c>
      <c r="CM55" s="132">
        <v>3.6320000000000001</v>
      </c>
      <c r="CN55" s="132">
        <v>3.4460000000000002</v>
      </c>
      <c r="CO55" s="132">
        <v>3.2360000000000002</v>
      </c>
      <c r="CP55" s="132">
        <v>3.0179999999999998</v>
      </c>
      <c r="CQ55" s="132">
        <v>2.7949999999999999</v>
      </c>
      <c r="CR55" s="132">
        <v>2.577</v>
      </c>
      <c r="CS55" s="132">
        <v>2.379</v>
      </c>
      <c r="CT55" s="132">
        <v>2.1930000000000001</v>
      </c>
      <c r="CU55" s="132">
        <v>2.0059999999999998</v>
      </c>
      <c r="CV55" s="132">
        <v>1.825</v>
      </c>
      <c r="CW55" s="132">
        <v>1.6359999999999999</v>
      </c>
      <c r="CX55" s="132">
        <v>1.427</v>
      </c>
      <c r="CY55" s="132">
        <v>1.218</v>
      </c>
      <c r="CZ55" s="132">
        <v>1.026</v>
      </c>
      <c r="DA55" s="132">
        <v>0.85399999999999998</v>
      </c>
      <c r="DB55" s="132">
        <v>0.70899999999999996</v>
      </c>
      <c r="DC55" s="132">
        <v>0.6</v>
      </c>
      <c r="DD55" s="132">
        <v>0.51600000000000001</v>
      </c>
      <c r="DE55" s="132">
        <v>0.44</v>
      </c>
      <c r="DF55" s="132">
        <v>0.371</v>
      </c>
      <c r="DG55" s="132">
        <v>0.312</v>
      </c>
      <c r="DH55" s="132">
        <v>1.0489999999999999</v>
      </c>
    </row>
    <row r="56" spans="1:112" x14ac:dyDescent="0.75">
      <c r="A56" s="111">
        <v>8755</v>
      </c>
      <c r="B56" s="111" t="s">
        <v>217</v>
      </c>
      <c r="C56" s="129" t="s">
        <v>163</v>
      </c>
      <c r="D56" s="71" t="s">
        <v>218</v>
      </c>
      <c r="E56" s="71">
        <v>764</v>
      </c>
      <c r="F56" s="71" t="s">
        <v>219</v>
      </c>
      <c r="G56" s="71" t="s">
        <v>220</v>
      </c>
      <c r="H56" s="71">
        <v>764</v>
      </c>
      <c r="I56" s="112" t="s">
        <v>221</v>
      </c>
      <c r="J56" s="71">
        <v>920</v>
      </c>
      <c r="K56" s="71">
        <v>1988</v>
      </c>
      <c r="L56" s="132">
        <v>36.265000000000001</v>
      </c>
      <c r="M56" s="132">
        <v>3.109</v>
      </c>
      <c r="N56" s="132">
        <v>2.4390000000000001</v>
      </c>
      <c r="O56" s="132">
        <v>1.9650000000000001</v>
      </c>
      <c r="P56" s="132">
        <v>1.6160000000000001</v>
      </c>
      <c r="Q56" s="132">
        <v>1.393</v>
      </c>
      <c r="R56" s="132">
        <v>1.2749999999999999</v>
      </c>
      <c r="S56" s="132">
        <v>1.2170000000000001</v>
      </c>
      <c r="T56" s="132">
        <v>1.1759999999999999</v>
      </c>
      <c r="U56" s="132">
        <v>1.135</v>
      </c>
      <c r="V56" s="132">
        <v>1.0820000000000001</v>
      </c>
      <c r="W56" s="132">
        <v>1.089</v>
      </c>
      <c r="X56" s="132">
        <v>1.153</v>
      </c>
      <c r="Y56" s="132">
        <v>1.264</v>
      </c>
      <c r="Z56" s="132">
        <v>1.4319999999999999</v>
      </c>
      <c r="AA56" s="132">
        <v>1.6659999999999999</v>
      </c>
      <c r="AB56" s="132">
        <v>1.9490000000000001</v>
      </c>
      <c r="AC56" s="132">
        <v>2.2610000000000001</v>
      </c>
      <c r="AD56" s="132">
        <v>2.5339999999999998</v>
      </c>
      <c r="AE56" s="132">
        <v>2.726</v>
      </c>
      <c r="AF56" s="132">
        <v>2.8290000000000002</v>
      </c>
      <c r="AG56" s="132">
        <v>2.8740000000000001</v>
      </c>
      <c r="AH56" s="132">
        <v>2.8849999999999998</v>
      </c>
      <c r="AI56" s="132">
        <v>2.8929999999999998</v>
      </c>
      <c r="AJ56" s="132">
        <v>2.8980000000000001</v>
      </c>
      <c r="AK56" s="132">
        <v>2.9180000000000001</v>
      </c>
      <c r="AL56" s="132">
        <v>2.9630000000000001</v>
      </c>
      <c r="AM56" s="132">
        <v>3.0110000000000001</v>
      </c>
      <c r="AN56" s="132">
        <v>3.0019999999999998</v>
      </c>
      <c r="AO56" s="132">
        <v>2.9750000000000001</v>
      </c>
      <c r="AP56" s="132">
        <v>2.9550000000000001</v>
      </c>
      <c r="AQ56" s="132">
        <v>2.9209999999999998</v>
      </c>
      <c r="AR56" s="132">
        <v>2.88</v>
      </c>
      <c r="AS56" s="132">
        <v>2.84</v>
      </c>
      <c r="AT56" s="132">
        <v>2.8039999999999998</v>
      </c>
      <c r="AU56" s="132">
        <v>2.7650000000000001</v>
      </c>
      <c r="AV56" s="132">
        <v>2.7290000000000001</v>
      </c>
      <c r="AW56" s="132">
        <v>2.6989999999999998</v>
      </c>
      <c r="AX56" s="132">
        <v>2.653</v>
      </c>
      <c r="AY56" s="132">
        <v>2.5939999999999999</v>
      </c>
      <c r="AZ56" s="132">
        <v>2.4740000000000002</v>
      </c>
      <c r="BA56" s="132">
        <v>2.4169999999999998</v>
      </c>
      <c r="BB56" s="132">
        <v>2.3780000000000001</v>
      </c>
      <c r="BC56" s="132">
        <v>2.3679999999999999</v>
      </c>
      <c r="BD56" s="132">
        <v>2.3879999999999999</v>
      </c>
      <c r="BE56" s="132">
        <v>2.4390000000000001</v>
      </c>
      <c r="BF56" s="132">
        <v>2.5139999999999998</v>
      </c>
      <c r="BG56" s="132">
        <v>2.6110000000000002</v>
      </c>
      <c r="BH56" s="132">
        <v>2.7389999999999999</v>
      </c>
      <c r="BI56" s="132">
        <v>2.9060000000000001</v>
      </c>
      <c r="BJ56" s="132">
        <v>3.069</v>
      </c>
      <c r="BK56" s="132">
        <v>3.1709999999999998</v>
      </c>
      <c r="BL56" s="132">
        <v>3.2229999999999999</v>
      </c>
      <c r="BM56" s="132">
        <v>3.2690000000000001</v>
      </c>
      <c r="BN56" s="132">
        <v>3.3140000000000001</v>
      </c>
      <c r="BO56" s="132">
        <v>3.35</v>
      </c>
      <c r="BP56" s="132">
        <v>3.4140000000000001</v>
      </c>
      <c r="BQ56" s="132">
        <v>3.5059999999999998</v>
      </c>
      <c r="BR56" s="132">
        <v>3.6080000000000001</v>
      </c>
      <c r="BS56" s="132">
        <v>3.7250000000000001</v>
      </c>
      <c r="BT56" s="132">
        <v>3.843</v>
      </c>
      <c r="BU56" s="132">
        <v>3.9209999999999998</v>
      </c>
      <c r="BV56" s="132">
        <v>3.9620000000000002</v>
      </c>
      <c r="BW56" s="132">
        <v>3.9830000000000001</v>
      </c>
      <c r="BX56" s="132">
        <v>3.9790000000000001</v>
      </c>
      <c r="BY56" s="132">
        <v>3.968</v>
      </c>
      <c r="BZ56" s="132">
        <v>3.9820000000000002</v>
      </c>
      <c r="CA56" s="132">
        <v>4.024</v>
      </c>
      <c r="CB56" s="132">
        <v>4.0750000000000002</v>
      </c>
      <c r="CC56" s="132">
        <v>4.1189999999999998</v>
      </c>
      <c r="CD56" s="132">
        <v>4.1840000000000002</v>
      </c>
      <c r="CE56" s="132">
        <v>4.25</v>
      </c>
      <c r="CF56" s="132">
        <v>4.3</v>
      </c>
      <c r="CG56" s="132">
        <v>4.3179999999999996</v>
      </c>
      <c r="CH56" s="132">
        <v>4.3</v>
      </c>
      <c r="CI56" s="132">
        <v>4.2510000000000003</v>
      </c>
      <c r="CJ56" s="132">
        <v>4.1719999999999997</v>
      </c>
      <c r="CK56" s="132">
        <v>4.0629999999999997</v>
      </c>
      <c r="CL56" s="132">
        <v>3.9409999999999998</v>
      </c>
      <c r="CM56" s="132">
        <v>3.802</v>
      </c>
      <c r="CN56" s="132">
        <v>3.633</v>
      </c>
      <c r="CO56" s="132">
        <v>3.43</v>
      </c>
      <c r="CP56" s="132">
        <v>3.2050000000000001</v>
      </c>
      <c r="CQ56" s="132">
        <v>2.9740000000000002</v>
      </c>
      <c r="CR56" s="132">
        <v>2.7410000000000001</v>
      </c>
      <c r="CS56" s="132">
        <v>2.516</v>
      </c>
      <c r="CT56" s="132">
        <v>2.3119999999999998</v>
      </c>
      <c r="CU56" s="132">
        <v>2.12</v>
      </c>
      <c r="CV56" s="132">
        <v>1.929</v>
      </c>
      <c r="CW56" s="132">
        <v>1.7430000000000001</v>
      </c>
      <c r="CX56" s="132">
        <v>1.552</v>
      </c>
      <c r="CY56" s="132">
        <v>1.3440000000000001</v>
      </c>
      <c r="CZ56" s="132">
        <v>1.1379999999999999</v>
      </c>
      <c r="DA56" s="132">
        <v>0.95299999999999996</v>
      </c>
      <c r="DB56" s="132">
        <v>0.78800000000000003</v>
      </c>
      <c r="DC56" s="132">
        <v>0.64400000000000002</v>
      </c>
      <c r="DD56" s="132">
        <v>0.54300000000000004</v>
      </c>
      <c r="DE56" s="132">
        <v>0.46400000000000002</v>
      </c>
      <c r="DF56" s="132">
        <v>0.39200000000000002</v>
      </c>
      <c r="DG56" s="132">
        <v>0.32900000000000001</v>
      </c>
      <c r="DH56" s="132">
        <v>1.139</v>
      </c>
    </row>
    <row r="57" spans="1:112" x14ac:dyDescent="0.75">
      <c r="A57" s="111">
        <v>8756</v>
      </c>
      <c r="B57" s="111" t="s">
        <v>217</v>
      </c>
      <c r="C57" s="129" t="s">
        <v>163</v>
      </c>
      <c r="D57" s="71" t="s">
        <v>218</v>
      </c>
      <c r="E57" s="71">
        <v>764</v>
      </c>
      <c r="F57" s="71" t="s">
        <v>219</v>
      </c>
      <c r="G57" s="71" t="s">
        <v>220</v>
      </c>
      <c r="H57" s="71">
        <v>764</v>
      </c>
      <c r="I57" s="112" t="s">
        <v>221</v>
      </c>
      <c r="J57" s="71">
        <v>920</v>
      </c>
      <c r="K57" s="71">
        <v>1989</v>
      </c>
      <c r="L57" s="132">
        <v>34.680999999999997</v>
      </c>
      <c r="M57" s="132">
        <v>2.7829999999999999</v>
      </c>
      <c r="N57" s="132">
        <v>2.258</v>
      </c>
      <c r="O57" s="132">
        <v>1.8220000000000001</v>
      </c>
      <c r="P57" s="132">
        <v>1.498</v>
      </c>
      <c r="Q57" s="132">
        <v>1.296</v>
      </c>
      <c r="R57" s="132">
        <v>1.1930000000000001</v>
      </c>
      <c r="S57" s="132">
        <v>1.157</v>
      </c>
      <c r="T57" s="132">
        <v>1.1439999999999999</v>
      </c>
      <c r="U57" s="132">
        <v>1.1080000000000001</v>
      </c>
      <c r="V57" s="132">
        <v>1.034</v>
      </c>
      <c r="W57" s="132">
        <v>1.0269999999999999</v>
      </c>
      <c r="X57" s="132">
        <v>1.081</v>
      </c>
      <c r="Y57" s="132">
        <v>1.1970000000000001</v>
      </c>
      <c r="Z57" s="132">
        <v>1.3660000000000001</v>
      </c>
      <c r="AA57" s="132">
        <v>1.5960000000000001</v>
      </c>
      <c r="AB57" s="132">
        <v>1.885</v>
      </c>
      <c r="AC57" s="132">
        <v>2.19</v>
      </c>
      <c r="AD57" s="132">
        <v>2.4809999999999999</v>
      </c>
      <c r="AE57" s="132">
        <v>2.6850000000000001</v>
      </c>
      <c r="AF57" s="132">
        <v>2.8050000000000002</v>
      </c>
      <c r="AG57" s="132">
        <v>2.855</v>
      </c>
      <c r="AH57" s="132">
        <v>2.879</v>
      </c>
      <c r="AI57" s="132">
        <v>2.8969999999999998</v>
      </c>
      <c r="AJ57" s="132">
        <v>2.927</v>
      </c>
      <c r="AK57" s="132">
        <v>2.9620000000000002</v>
      </c>
      <c r="AL57" s="132">
        <v>3.0059999999999998</v>
      </c>
      <c r="AM57" s="132">
        <v>3.0579999999999998</v>
      </c>
      <c r="AN57" s="132">
        <v>3.097</v>
      </c>
      <c r="AO57" s="132">
        <v>3.0649999999999999</v>
      </c>
      <c r="AP57" s="132">
        <v>3.0150000000000001</v>
      </c>
      <c r="AQ57" s="132">
        <v>2.98</v>
      </c>
      <c r="AR57" s="132">
        <v>2.9409999999999998</v>
      </c>
      <c r="AS57" s="132">
        <v>2.9039999999999999</v>
      </c>
      <c r="AT57" s="132">
        <v>2.871</v>
      </c>
      <c r="AU57" s="132">
        <v>2.8439999999999999</v>
      </c>
      <c r="AV57" s="132">
        <v>2.8130000000000002</v>
      </c>
      <c r="AW57" s="132">
        <v>2.7829999999999999</v>
      </c>
      <c r="AX57" s="132">
        <v>2.7570000000000001</v>
      </c>
      <c r="AY57" s="132">
        <v>2.7120000000000002</v>
      </c>
      <c r="AZ57" s="132">
        <v>2.6509999999999998</v>
      </c>
      <c r="BA57" s="132">
        <v>2.5270000000000001</v>
      </c>
      <c r="BB57" s="132">
        <v>2.468</v>
      </c>
      <c r="BC57" s="132">
        <v>2.427</v>
      </c>
      <c r="BD57" s="132">
        <v>2.42</v>
      </c>
      <c r="BE57" s="132">
        <v>2.448</v>
      </c>
      <c r="BF57" s="132">
        <v>2.5110000000000001</v>
      </c>
      <c r="BG57" s="132">
        <v>2.6030000000000002</v>
      </c>
      <c r="BH57" s="132">
        <v>2.718</v>
      </c>
      <c r="BI57" s="132">
        <v>2.8620000000000001</v>
      </c>
      <c r="BJ57" s="132">
        <v>3.04</v>
      </c>
      <c r="BK57" s="132">
        <v>3.2040000000000002</v>
      </c>
      <c r="BL57" s="132">
        <v>3.2970000000000002</v>
      </c>
      <c r="BM57" s="132">
        <v>3.3340000000000001</v>
      </c>
      <c r="BN57" s="132">
        <v>3.37</v>
      </c>
      <c r="BO57" s="132">
        <v>3.4140000000000001</v>
      </c>
      <c r="BP57" s="132">
        <v>3.46</v>
      </c>
      <c r="BQ57" s="132">
        <v>3.544</v>
      </c>
      <c r="BR57" s="132">
        <v>3.661</v>
      </c>
      <c r="BS57" s="132">
        <v>3.786</v>
      </c>
      <c r="BT57" s="132">
        <v>3.92</v>
      </c>
      <c r="BU57" s="132">
        <v>4.0410000000000004</v>
      </c>
      <c r="BV57" s="132">
        <v>4.1079999999999997</v>
      </c>
      <c r="BW57" s="132">
        <v>4.1269999999999998</v>
      </c>
      <c r="BX57" s="132">
        <v>4.1280000000000001</v>
      </c>
      <c r="BY57" s="132">
        <v>4.1100000000000003</v>
      </c>
      <c r="BZ57" s="132">
        <v>4.0819999999999999</v>
      </c>
      <c r="CA57" s="132">
        <v>4.1059999999999999</v>
      </c>
      <c r="CB57" s="132">
        <v>4.165</v>
      </c>
      <c r="CC57" s="132">
        <v>4.2300000000000004</v>
      </c>
      <c r="CD57" s="132">
        <v>4.2809999999999997</v>
      </c>
      <c r="CE57" s="132">
        <v>4.34</v>
      </c>
      <c r="CF57" s="132">
        <v>4.3869999999999996</v>
      </c>
      <c r="CG57" s="132">
        <v>4.4109999999999996</v>
      </c>
      <c r="CH57" s="132">
        <v>4.3979999999999997</v>
      </c>
      <c r="CI57" s="132">
        <v>4.3520000000000003</v>
      </c>
      <c r="CJ57" s="132">
        <v>4.2809999999999997</v>
      </c>
      <c r="CK57" s="132">
        <v>4.1829999999999998</v>
      </c>
      <c r="CL57" s="132">
        <v>4.056</v>
      </c>
      <c r="CM57" s="132">
        <v>3.9159999999999999</v>
      </c>
      <c r="CN57" s="132">
        <v>3.7589999999999999</v>
      </c>
      <c r="CO57" s="132">
        <v>3.5750000000000002</v>
      </c>
      <c r="CP57" s="132">
        <v>3.3580000000000001</v>
      </c>
      <c r="CQ57" s="132">
        <v>3.1219999999999999</v>
      </c>
      <c r="CR57" s="132">
        <v>2.8839999999999999</v>
      </c>
      <c r="CS57" s="132">
        <v>2.645</v>
      </c>
      <c r="CT57" s="132">
        <v>2.4159999999999999</v>
      </c>
      <c r="CU57" s="132">
        <v>2.2080000000000002</v>
      </c>
      <c r="CV57" s="132">
        <v>2.012</v>
      </c>
      <c r="CW57" s="132">
        <v>1.8180000000000001</v>
      </c>
      <c r="CX57" s="132">
        <v>1.6319999999999999</v>
      </c>
      <c r="CY57" s="132">
        <v>1.4430000000000001</v>
      </c>
      <c r="CZ57" s="132">
        <v>1.24</v>
      </c>
      <c r="DA57" s="132">
        <v>1.0429999999999999</v>
      </c>
      <c r="DB57" s="132">
        <v>0.86699999999999999</v>
      </c>
      <c r="DC57" s="132">
        <v>0.70599999999999996</v>
      </c>
      <c r="DD57" s="132">
        <v>0.57599999999999996</v>
      </c>
      <c r="DE57" s="132">
        <v>0.48199999999999998</v>
      </c>
      <c r="DF57" s="132">
        <v>0.40799999999999997</v>
      </c>
      <c r="DG57" s="132">
        <v>0.34300000000000003</v>
      </c>
      <c r="DH57" s="132">
        <v>1.214</v>
      </c>
    </row>
    <row r="58" spans="1:112" x14ac:dyDescent="0.75">
      <c r="A58" s="111">
        <v>8757</v>
      </c>
      <c r="B58" s="111" t="s">
        <v>217</v>
      </c>
      <c r="C58" s="129" t="s">
        <v>163</v>
      </c>
      <c r="D58" s="71" t="s">
        <v>218</v>
      </c>
      <c r="E58" s="71">
        <v>764</v>
      </c>
      <c r="F58" s="71" t="s">
        <v>219</v>
      </c>
      <c r="G58" s="71" t="s">
        <v>220</v>
      </c>
      <c r="H58" s="71">
        <v>764</v>
      </c>
      <c r="I58" s="112" t="s">
        <v>221</v>
      </c>
      <c r="J58" s="71">
        <v>920</v>
      </c>
      <c r="K58" s="71">
        <v>1990</v>
      </c>
      <c r="L58" s="132">
        <v>32.85</v>
      </c>
      <c r="M58" s="132">
        <v>2.552</v>
      </c>
      <c r="N58" s="132">
        <v>2.0409999999999999</v>
      </c>
      <c r="O58" s="132">
        <v>1.6819999999999999</v>
      </c>
      <c r="P58" s="132">
        <v>1.377</v>
      </c>
      <c r="Q58" s="132">
        <v>1.177</v>
      </c>
      <c r="R58" s="132">
        <v>1.079</v>
      </c>
      <c r="S58" s="132">
        <v>1.052</v>
      </c>
      <c r="T58" s="132">
        <v>1.0620000000000001</v>
      </c>
      <c r="U58" s="132">
        <v>1.0620000000000001</v>
      </c>
      <c r="V58" s="132">
        <v>1.004</v>
      </c>
      <c r="W58" s="132">
        <v>0.97799999999999998</v>
      </c>
      <c r="X58" s="132">
        <v>1.018</v>
      </c>
      <c r="Y58" s="132">
        <v>1.123</v>
      </c>
      <c r="Z58" s="132">
        <v>1.2969999999999999</v>
      </c>
      <c r="AA58" s="132">
        <v>1.528</v>
      </c>
      <c r="AB58" s="132">
        <v>1.8140000000000001</v>
      </c>
      <c r="AC58" s="132">
        <v>2.13</v>
      </c>
      <c r="AD58" s="132">
        <v>2.4180000000000001</v>
      </c>
      <c r="AE58" s="132">
        <v>2.645</v>
      </c>
      <c r="AF58" s="132">
        <v>2.778</v>
      </c>
      <c r="AG58" s="132">
        <v>2.8460000000000001</v>
      </c>
      <c r="AH58" s="132">
        <v>2.875</v>
      </c>
      <c r="AI58" s="132">
        <v>2.9060000000000001</v>
      </c>
      <c r="AJ58" s="132">
        <v>2.9470000000000001</v>
      </c>
      <c r="AK58" s="132">
        <v>3.008</v>
      </c>
      <c r="AL58" s="132">
        <v>3.0680000000000001</v>
      </c>
      <c r="AM58" s="132">
        <v>3.12</v>
      </c>
      <c r="AN58" s="132">
        <v>3.1640000000000001</v>
      </c>
      <c r="AO58" s="132">
        <v>3.18</v>
      </c>
      <c r="AP58" s="132">
        <v>3.1240000000000001</v>
      </c>
      <c r="AQ58" s="132">
        <v>3.0590000000000002</v>
      </c>
      <c r="AR58" s="132">
        <v>3.02</v>
      </c>
      <c r="AS58" s="132">
        <v>2.984</v>
      </c>
      <c r="AT58" s="132">
        <v>2.9540000000000002</v>
      </c>
      <c r="AU58" s="132">
        <v>2.93</v>
      </c>
      <c r="AV58" s="132">
        <v>2.911</v>
      </c>
      <c r="AW58" s="132">
        <v>2.8860000000000001</v>
      </c>
      <c r="AX58" s="132">
        <v>2.859</v>
      </c>
      <c r="AY58" s="132">
        <v>2.835</v>
      </c>
      <c r="AZ58" s="132">
        <v>2.7890000000000001</v>
      </c>
      <c r="BA58" s="132">
        <v>2.7250000000000001</v>
      </c>
      <c r="BB58" s="132">
        <v>2.597</v>
      </c>
      <c r="BC58" s="132">
        <v>2.5350000000000001</v>
      </c>
      <c r="BD58" s="132">
        <v>2.4969999999999999</v>
      </c>
      <c r="BE58" s="132">
        <v>2.4969999999999999</v>
      </c>
      <c r="BF58" s="132">
        <v>2.5379999999999998</v>
      </c>
      <c r="BG58" s="132">
        <v>2.6190000000000002</v>
      </c>
      <c r="BH58" s="132">
        <v>2.7290000000000001</v>
      </c>
      <c r="BI58" s="132">
        <v>2.8610000000000002</v>
      </c>
      <c r="BJ58" s="132">
        <v>3.016</v>
      </c>
      <c r="BK58" s="132">
        <v>3.198</v>
      </c>
      <c r="BL58" s="132">
        <v>3.3570000000000002</v>
      </c>
      <c r="BM58" s="132">
        <v>3.4380000000000002</v>
      </c>
      <c r="BN58" s="132">
        <v>3.4649999999999999</v>
      </c>
      <c r="BO58" s="132">
        <v>3.5009999999999999</v>
      </c>
      <c r="BP58" s="132">
        <v>3.5550000000000002</v>
      </c>
      <c r="BQ58" s="132">
        <v>3.62</v>
      </c>
      <c r="BR58" s="132">
        <v>3.7309999999999999</v>
      </c>
      <c r="BS58" s="132">
        <v>3.8740000000000001</v>
      </c>
      <c r="BT58" s="132">
        <v>4.0179999999999998</v>
      </c>
      <c r="BU58" s="132">
        <v>4.1580000000000004</v>
      </c>
      <c r="BV58" s="132">
        <v>4.2690000000000001</v>
      </c>
      <c r="BW58" s="132">
        <v>4.3159999999999998</v>
      </c>
      <c r="BX58" s="132">
        <v>4.3150000000000004</v>
      </c>
      <c r="BY58" s="132">
        <v>4.3019999999999996</v>
      </c>
      <c r="BZ58" s="132">
        <v>4.2670000000000003</v>
      </c>
      <c r="CA58" s="132">
        <v>4.2480000000000002</v>
      </c>
      <c r="CB58" s="132">
        <v>4.2880000000000003</v>
      </c>
      <c r="CC58" s="132">
        <v>4.3630000000000004</v>
      </c>
      <c r="CD58" s="132">
        <v>4.4370000000000003</v>
      </c>
      <c r="CE58" s="132">
        <v>4.4809999999999999</v>
      </c>
      <c r="CF58" s="132">
        <v>4.5220000000000002</v>
      </c>
      <c r="CG58" s="132">
        <v>4.5419999999999998</v>
      </c>
      <c r="CH58" s="132">
        <v>4.5330000000000004</v>
      </c>
      <c r="CI58" s="132">
        <v>4.492</v>
      </c>
      <c r="CJ58" s="132">
        <v>4.423</v>
      </c>
      <c r="CK58" s="132">
        <v>4.3310000000000004</v>
      </c>
      <c r="CL58" s="132">
        <v>4.2140000000000004</v>
      </c>
      <c r="CM58" s="132">
        <v>4.0679999999999996</v>
      </c>
      <c r="CN58" s="132">
        <v>3.9089999999999998</v>
      </c>
      <c r="CO58" s="132">
        <v>3.734</v>
      </c>
      <c r="CP58" s="132">
        <v>3.5329999999999999</v>
      </c>
      <c r="CQ58" s="132">
        <v>3.302</v>
      </c>
      <c r="CR58" s="132">
        <v>3.0539999999999998</v>
      </c>
      <c r="CS58" s="132">
        <v>2.806</v>
      </c>
      <c r="CT58" s="132">
        <v>2.56</v>
      </c>
      <c r="CU58" s="132">
        <v>2.3250000000000002</v>
      </c>
      <c r="CV58" s="132">
        <v>2.1110000000000002</v>
      </c>
      <c r="CW58" s="132">
        <v>1.911</v>
      </c>
      <c r="CX58" s="132">
        <v>1.7150000000000001</v>
      </c>
      <c r="CY58" s="132">
        <v>1.528</v>
      </c>
      <c r="CZ58" s="132">
        <v>1.341</v>
      </c>
      <c r="DA58" s="132">
        <v>1.1439999999999999</v>
      </c>
      <c r="DB58" s="132">
        <v>0.95599999999999996</v>
      </c>
      <c r="DC58" s="132">
        <v>0.78400000000000003</v>
      </c>
      <c r="DD58" s="132">
        <v>0.63400000000000001</v>
      </c>
      <c r="DE58" s="132">
        <v>0.51300000000000001</v>
      </c>
      <c r="DF58" s="132">
        <v>0.42599999999999999</v>
      </c>
      <c r="DG58" s="132">
        <v>0.35799999999999998</v>
      </c>
      <c r="DH58" s="132">
        <v>1.2969999999999999</v>
      </c>
    </row>
    <row r="59" spans="1:112" x14ac:dyDescent="0.75">
      <c r="A59" s="111">
        <v>8758</v>
      </c>
      <c r="B59" s="111" t="s">
        <v>217</v>
      </c>
      <c r="C59" s="129" t="s">
        <v>163</v>
      </c>
      <c r="D59" s="71" t="s">
        <v>218</v>
      </c>
      <c r="E59" s="71">
        <v>764</v>
      </c>
      <c r="F59" s="71" t="s">
        <v>219</v>
      </c>
      <c r="G59" s="71" t="s">
        <v>220</v>
      </c>
      <c r="H59" s="71">
        <v>764</v>
      </c>
      <c r="I59" s="112" t="s">
        <v>221</v>
      </c>
      <c r="J59" s="71">
        <v>920</v>
      </c>
      <c r="K59" s="71">
        <v>1991</v>
      </c>
      <c r="L59" s="132">
        <v>31.306000000000001</v>
      </c>
      <c r="M59" s="132">
        <v>2.3620000000000001</v>
      </c>
      <c r="N59" s="132">
        <v>1.88</v>
      </c>
      <c r="O59" s="132">
        <v>1.5409999999999999</v>
      </c>
      <c r="P59" s="132">
        <v>1.292</v>
      </c>
      <c r="Q59" s="132">
        <v>1.131</v>
      </c>
      <c r="R59" s="132">
        <v>1.046</v>
      </c>
      <c r="S59" s="132">
        <v>1.0149999999999999</v>
      </c>
      <c r="T59" s="132">
        <v>1.012</v>
      </c>
      <c r="U59" s="132">
        <v>1.008</v>
      </c>
      <c r="V59" s="132">
        <v>0.96299999999999997</v>
      </c>
      <c r="W59" s="132">
        <v>0.94599999999999995</v>
      </c>
      <c r="X59" s="132">
        <v>0.96199999999999997</v>
      </c>
      <c r="Y59" s="132">
        <v>1.0449999999999999</v>
      </c>
      <c r="Z59" s="132">
        <v>1.1970000000000001</v>
      </c>
      <c r="AA59" s="132">
        <v>1.425</v>
      </c>
      <c r="AB59" s="132">
        <v>1.706</v>
      </c>
      <c r="AC59" s="132">
        <v>2.012</v>
      </c>
      <c r="AD59" s="132">
        <v>2.302</v>
      </c>
      <c r="AE59" s="132">
        <v>2.5289999999999999</v>
      </c>
      <c r="AF59" s="132">
        <v>2.6949999999999998</v>
      </c>
      <c r="AG59" s="132">
        <v>2.7829999999999999</v>
      </c>
      <c r="AH59" s="132">
        <v>2.835</v>
      </c>
      <c r="AI59" s="132">
        <v>2.8769999999999998</v>
      </c>
      <c r="AJ59" s="132">
        <v>2.9329999999999998</v>
      </c>
      <c r="AK59" s="132">
        <v>3.0169999999999999</v>
      </c>
      <c r="AL59" s="132">
        <v>3.129</v>
      </c>
      <c r="AM59" s="132">
        <v>3.2130000000000001</v>
      </c>
      <c r="AN59" s="132">
        <v>3.254</v>
      </c>
      <c r="AO59" s="132">
        <v>3.2810000000000001</v>
      </c>
      <c r="AP59" s="132">
        <v>3.2930000000000001</v>
      </c>
      <c r="AQ59" s="132">
        <v>3.2370000000000001</v>
      </c>
      <c r="AR59" s="132">
        <v>3.17</v>
      </c>
      <c r="AS59" s="132">
        <v>3.1389999999999998</v>
      </c>
      <c r="AT59" s="132">
        <v>3.1190000000000002</v>
      </c>
      <c r="AU59" s="132">
        <v>3.0939999999999999</v>
      </c>
      <c r="AV59" s="132">
        <v>3.0680000000000001</v>
      </c>
      <c r="AW59" s="132">
        <v>3.0470000000000002</v>
      </c>
      <c r="AX59" s="132">
        <v>3.0209999999999999</v>
      </c>
      <c r="AY59" s="132">
        <v>2.9969999999999999</v>
      </c>
      <c r="AZ59" s="132">
        <v>2.976</v>
      </c>
      <c r="BA59" s="132">
        <v>2.931</v>
      </c>
      <c r="BB59" s="132">
        <v>2.863</v>
      </c>
      <c r="BC59" s="132">
        <v>2.72</v>
      </c>
      <c r="BD59" s="132">
        <v>2.6440000000000001</v>
      </c>
      <c r="BE59" s="132">
        <v>2.5960000000000001</v>
      </c>
      <c r="BF59" s="132">
        <v>2.5990000000000002</v>
      </c>
      <c r="BG59" s="132">
        <v>2.65</v>
      </c>
      <c r="BH59" s="132">
        <v>2.7480000000000002</v>
      </c>
      <c r="BI59" s="132">
        <v>2.899</v>
      </c>
      <c r="BJ59" s="132">
        <v>3.081</v>
      </c>
      <c r="BK59" s="132">
        <v>3.254</v>
      </c>
      <c r="BL59" s="132">
        <v>3.4060000000000001</v>
      </c>
      <c r="BM59" s="132">
        <v>3.5270000000000001</v>
      </c>
      <c r="BN59" s="132">
        <v>3.5950000000000002</v>
      </c>
      <c r="BO59" s="132">
        <v>3.6309999999999998</v>
      </c>
      <c r="BP59" s="132">
        <v>3.694</v>
      </c>
      <c r="BQ59" s="132">
        <v>3.7839999999999998</v>
      </c>
      <c r="BR59" s="132">
        <v>3.8769999999999998</v>
      </c>
      <c r="BS59" s="132">
        <v>3.9889999999999999</v>
      </c>
      <c r="BT59" s="132">
        <v>4.1260000000000003</v>
      </c>
      <c r="BU59" s="132">
        <v>4.274</v>
      </c>
      <c r="BV59" s="132">
        <v>4.41</v>
      </c>
      <c r="BW59" s="132">
        <v>4.5019999999999998</v>
      </c>
      <c r="BX59" s="132">
        <v>4.5190000000000001</v>
      </c>
      <c r="BY59" s="132">
        <v>4.4880000000000004</v>
      </c>
      <c r="BZ59" s="132">
        <v>4.4509999999999996</v>
      </c>
      <c r="CA59" s="132">
        <v>4.4279999999999999</v>
      </c>
      <c r="CB59" s="132">
        <v>4.4269999999999996</v>
      </c>
      <c r="CC59" s="132">
        <v>4.4829999999999997</v>
      </c>
      <c r="CD59" s="132">
        <v>4.5640000000000001</v>
      </c>
      <c r="CE59" s="132">
        <v>4.6269999999999998</v>
      </c>
      <c r="CF59" s="132">
        <v>4.6529999999999996</v>
      </c>
      <c r="CG59" s="132">
        <v>4.673</v>
      </c>
      <c r="CH59" s="132">
        <v>4.6609999999999996</v>
      </c>
      <c r="CI59" s="132">
        <v>4.6210000000000004</v>
      </c>
      <c r="CJ59" s="132">
        <v>4.556</v>
      </c>
      <c r="CK59" s="132">
        <v>4.4630000000000001</v>
      </c>
      <c r="CL59" s="132">
        <v>4.3380000000000001</v>
      </c>
      <c r="CM59" s="132">
        <v>4.1859999999999999</v>
      </c>
      <c r="CN59" s="132">
        <v>4.0149999999999997</v>
      </c>
      <c r="CO59" s="132">
        <v>3.84</v>
      </c>
      <c r="CP59" s="132">
        <v>3.6539999999999999</v>
      </c>
      <c r="CQ59" s="132">
        <v>3.44</v>
      </c>
      <c r="CR59" s="132">
        <v>3.198</v>
      </c>
      <c r="CS59" s="132">
        <v>2.944</v>
      </c>
      <c r="CT59" s="132">
        <v>2.6930000000000001</v>
      </c>
      <c r="CU59" s="132">
        <v>2.444</v>
      </c>
      <c r="CV59" s="132">
        <v>2.206</v>
      </c>
      <c r="CW59" s="132">
        <v>1.99</v>
      </c>
      <c r="CX59" s="132">
        <v>1.788</v>
      </c>
      <c r="CY59" s="132">
        <v>1.593</v>
      </c>
      <c r="CZ59" s="132">
        <v>1.409</v>
      </c>
      <c r="DA59" s="132">
        <v>1.2290000000000001</v>
      </c>
      <c r="DB59" s="132">
        <v>1.044</v>
      </c>
      <c r="DC59" s="132">
        <v>0.86799999999999999</v>
      </c>
      <c r="DD59" s="132">
        <v>0.70799999999999996</v>
      </c>
      <c r="DE59" s="132">
        <v>0.56699999999999995</v>
      </c>
      <c r="DF59" s="132">
        <v>0.45400000000000001</v>
      </c>
      <c r="DG59" s="132">
        <v>0.374</v>
      </c>
      <c r="DH59" s="132">
        <v>1.3839999999999999</v>
      </c>
    </row>
    <row r="60" spans="1:112" x14ac:dyDescent="0.75">
      <c r="A60" s="111">
        <v>8759</v>
      </c>
      <c r="B60" s="111" t="s">
        <v>217</v>
      </c>
      <c r="C60" s="129" t="s">
        <v>163</v>
      </c>
      <c r="D60" s="71" t="s">
        <v>218</v>
      </c>
      <c r="E60" s="71">
        <v>764</v>
      </c>
      <c r="F60" s="71" t="s">
        <v>219</v>
      </c>
      <c r="G60" s="71" t="s">
        <v>220</v>
      </c>
      <c r="H60" s="71">
        <v>764</v>
      </c>
      <c r="I60" s="112" t="s">
        <v>221</v>
      </c>
      <c r="J60" s="71">
        <v>920</v>
      </c>
      <c r="K60" s="71">
        <v>1992</v>
      </c>
      <c r="L60" s="132">
        <v>29.716000000000001</v>
      </c>
      <c r="M60" s="132">
        <v>2.181</v>
      </c>
      <c r="N60" s="132">
        <v>1.7490000000000001</v>
      </c>
      <c r="O60" s="132">
        <v>1.4219999999999999</v>
      </c>
      <c r="P60" s="132">
        <v>1.1850000000000001</v>
      </c>
      <c r="Q60" s="132">
        <v>1.0429999999999999</v>
      </c>
      <c r="R60" s="132">
        <v>0.97699999999999998</v>
      </c>
      <c r="S60" s="132">
        <v>0.96099999999999997</v>
      </c>
      <c r="T60" s="132">
        <v>0.96799999999999997</v>
      </c>
      <c r="U60" s="132">
        <v>0.96899999999999997</v>
      </c>
      <c r="V60" s="132">
        <v>0.92800000000000005</v>
      </c>
      <c r="W60" s="132">
        <v>0.92100000000000004</v>
      </c>
      <c r="X60" s="132">
        <v>0.94299999999999995</v>
      </c>
      <c r="Y60" s="132">
        <v>1.0029999999999999</v>
      </c>
      <c r="Z60" s="132">
        <v>1.1319999999999999</v>
      </c>
      <c r="AA60" s="132">
        <v>1.3360000000000001</v>
      </c>
      <c r="AB60" s="132">
        <v>1.613</v>
      </c>
      <c r="AC60" s="132">
        <v>1.9179999999999999</v>
      </c>
      <c r="AD60" s="132">
        <v>2.2069999999999999</v>
      </c>
      <c r="AE60" s="132">
        <v>2.4359999999999999</v>
      </c>
      <c r="AF60" s="132">
        <v>2.6</v>
      </c>
      <c r="AG60" s="132">
        <v>2.7250000000000001</v>
      </c>
      <c r="AH60" s="132">
        <v>2.7970000000000002</v>
      </c>
      <c r="AI60" s="132">
        <v>2.8610000000000002</v>
      </c>
      <c r="AJ60" s="132">
        <v>2.9289999999999998</v>
      </c>
      <c r="AK60" s="132">
        <v>3.0190000000000001</v>
      </c>
      <c r="AL60" s="132">
        <v>3.1379999999999999</v>
      </c>
      <c r="AM60" s="132">
        <v>3.28</v>
      </c>
      <c r="AN60" s="132">
        <v>3.3660000000000001</v>
      </c>
      <c r="AO60" s="132">
        <v>3.3820000000000001</v>
      </c>
      <c r="AP60" s="132">
        <v>3.3889999999999998</v>
      </c>
      <c r="AQ60" s="132">
        <v>3.399</v>
      </c>
      <c r="AR60" s="132">
        <v>3.3479999999999999</v>
      </c>
      <c r="AS60" s="132">
        <v>3.2869999999999999</v>
      </c>
      <c r="AT60" s="132">
        <v>3.2669999999999999</v>
      </c>
      <c r="AU60" s="132">
        <v>3.262</v>
      </c>
      <c r="AV60" s="132">
        <v>3.2440000000000002</v>
      </c>
      <c r="AW60" s="132">
        <v>3.2170000000000001</v>
      </c>
      <c r="AX60" s="132">
        <v>3.1949999999999998</v>
      </c>
      <c r="AY60" s="132">
        <v>3.1669999999999998</v>
      </c>
      <c r="AZ60" s="132">
        <v>3.1429999999999998</v>
      </c>
      <c r="BA60" s="132">
        <v>3.1230000000000002</v>
      </c>
      <c r="BB60" s="132">
        <v>3.077</v>
      </c>
      <c r="BC60" s="132">
        <v>3.0049999999999999</v>
      </c>
      <c r="BD60" s="132">
        <v>2.8540000000000001</v>
      </c>
      <c r="BE60" s="132">
        <v>2.7730000000000001</v>
      </c>
      <c r="BF60" s="132">
        <v>2.726</v>
      </c>
      <c r="BG60" s="132">
        <v>2.7360000000000002</v>
      </c>
      <c r="BH60" s="132">
        <v>2.8010000000000002</v>
      </c>
      <c r="BI60" s="132">
        <v>2.9159999999999999</v>
      </c>
      <c r="BJ60" s="132">
        <v>3.0960000000000001</v>
      </c>
      <c r="BK60" s="132">
        <v>3.3119999999999998</v>
      </c>
      <c r="BL60" s="132">
        <v>3.492</v>
      </c>
      <c r="BM60" s="132">
        <v>3.6179999999999999</v>
      </c>
      <c r="BN60" s="132">
        <v>3.7130000000000001</v>
      </c>
      <c r="BO60" s="132">
        <v>3.778</v>
      </c>
      <c r="BP60" s="132">
        <v>3.8330000000000002</v>
      </c>
      <c r="BQ60" s="132">
        <v>3.9289999999999998</v>
      </c>
      <c r="BR60" s="132">
        <v>4.0590000000000002</v>
      </c>
      <c r="BS60" s="132">
        <v>4.181</v>
      </c>
      <c r="BT60" s="132">
        <v>4.2949999999999999</v>
      </c>
      <c r="BU60" s="132">
        <v>4.42</v>
      </c>
      <c r="BV60" s="132">
        <v>4.5629999999999997</v>
      </c>
      <c r="BW60" s="132">
        <v>4.6890000000000001</v>
      </c>
      <c r="BX60" s="132">
        <v>4.76</v>
      </c>
      <c r="BY60" s="132">
        <v>4.7519999999999998</v>
      </c>
      <c r="BZ60" s="132">
        <v>4.6849999999999996</v>
      </c>
      <c r="CA60" s="132">
        <v>4.6500000000000004</v>
      </c>
      <c r="CB60" s="132">
        <v>4.6479999999999997</v>
      </c>
      <c r="CC60" s="132">
        <v>4.6619999999999999</v>
      </c>
      <c r="CD60" s="132">
        <v>4.7279999999999998</v>
      </c>
      <c r="CE60" s="132">
        <v>4.8</v>
      </c>
      <c r="CF60" s="132">
        <v>4.8369999999999997</v>
      </c>
      <c r="CG60" s="132">
        <v>4.835</v>
      </c>
      <c r="CH60" s="132">
        <v>4.827</v>
      </c>
      <c r="CI60" s="132">
        <v>4.7869999999999999</v>
      </c>
      <c r="CJ60" s="132">
        <v>4.7190000000000003</v>
      </c>
      <c r="CK60" s="132">
        <v>4.633</v>
      </c>
      <c r="CL60" s="132">
        <v>4.516</v>
      </c>
      <c r="CM60" s="132">
        <v>4.3540000000000001</v>
      </c>
      <c r="CN60" s="132">
        <v>4.1639999999999997</v>
      </c>
      <c r="CO60" s="132">
        <v>3.9649999999999999</v>
      </c>
      <c r="CP60" s="132">
        <v>3.774</v>
      </c>
      <c r="CQ60" s="132">
        <v>3.5750000000000002</v>
      </c>
      <c r="CR60" s="132">
        <v>3.3490000000000002</v>
      </c>
      <c r="CS60" s="132">
        <v>3.0960000000000001</v>
      </c>
      <c r="CT60" s="132">
        <v>2.835</v>
      </c>
      <c r="CU60" s="132">
        <v>2.58</v>
      </c>
      <c r="CV60" s="132">
        <v>2.3279999999999998</v>
      </c>
      <c r="CW60" s="132">
        <v>2.0880000000000001</v>
      </c>
      <c r="CX60" s="132">
        <v>1.871</v>
      </c>
      <c r="CY60" s="132">
        <v>1.6679999999999999</v>
      </c>
      <c r="CZ60" s="132">
        <v>1.474</v>
      </c>
      <c r="DA60" s="132">
        <v>1.2949999999999999</v>
      </c>
      <c r="DB60" s="132">
        <v>1.123</v>
      </c>
      <c r="DC60" s="132">
        <v>0.95199999999999996</v>
      </c>
      <c r="DD60" s="132">
        <v>0.78700000000000003</v>
      </c>
      <c r="DE60" s="132">
        <v>0.63900000000000001</v>
      </c>
      <c r="DF60" s="132">
        <v>0.50700000000000001</v>
      </c>
      <c r="DG60" s="132">
        <v>0.40200000000000002</v>
      </c>
      <c r="DH60" s="132">
        <v>1.4830000000000001</v>
      </c>
    </row>
    <row r="61" spans="1:112" x14ac:dyDescent="0.75">
      <c r="A61" s="111">
        <v>8760</v>
      </c>
      <c r="B61" s="111" t="s">
        <v>217</v>
      </c>
      <c r="C61" s="129" t="s">
        <v>163</v>
      </c>
      <c r="D61" s="71" t="s">
        <v>218</v>
      </c>
      <c r="E61" s="71">
        <v>764</v>
      </c>
      <c r="F61" s="71" t="s">
        <v>219</v>
      </c>
      <c r="G61" s="71" t="s">
        <v>220</v>
      </c>
      <c r="H61" s="71">
        <v>764</v>
      </c>
      <c r="I61" s="112" t="s">
        <v>221</v>
      </c>
      <c r="J61" s="71">
        <v>920</v>
      </c>
      <c r="K61" s="71">
        <v>1993</v>
      </c>
      <c r="L61" s="132">
        <v>27.91</v>
      </c>
      <c r="M61" s="132">
        <v>1.962</v>
      </c>
      <c r="N61" s="132">
        <v>1.619</v>
      </c>
      <c r="O61" s="132">
        <v>1.3280000000000001</v>
      </c>
      <c r="P61" s="132">
        <v>1.099</v>
      </c>
      <c r="Q61" s="132">
        <v>0.97599999999999998</v>
      </c>
      <c r="R61" s="132">
        <v>0.93200000000000005</v>
      </c>
      <c r="S61" s="132">
        <v>0.93200000000000005</v>
      </c>
      <c r="T61" s="132">
        <v>0.94699999999999995</v>
      </c>
      <c r="U61" s="132">
        <v>0.94499999999999995</v>
      </c>
      <c r="V61" s="132">
        <v>0.89500000000000002</v>
      </c>
      <c r="W61" s="132">
        <v>0.88900000000000001</v>
      </c>
      <c r="X61" s="132">
        <v>0.91600000000000004</v>
      </c>
      <c r="Y61" s="132">
        <v>0.97799999999999998</v>
      </c>
      <c r="Z61" s="132">
        <v>1.079</v>
      </c>
      <c r="AA61" s="132">
        <v>1.2529999999999999</v>
      </c>
      <c r="AB61" s="132">
        <v>1.4970000000000001</v>
      </c>
      <c r="AC61" s="132">
        <v>1.792</v>
      </c>
      <c r="AD61" s="132">
        <v>2.081</v>
      </c>
      <c r="AE61" s="132">
        <v>2.3109999999999999</v>
      </c>
      <c r="AF61" s="132">
        <v>2.472</v>
      </c>
      <c r="AG61" s="132">
        <v>2.5960000000000001</v>
      </c>
      <c r="AH61" s="132">
        <v>2.7130000000000001</v>
      </c>
      <c r="AI61" s="132">
        <v>2.8</v>
      </c>
      <c r="AJ61" s="132">
        <v>2.8940000000000001</v>
      </c>
      <c r="AK61" s="132">
        <v>3.0009999999999999</v>
      </c>
      <c r="AL61" s="132">
        <v>3.121</v>
      </c>
      <c r="AM61" s="132">
        <v>3.2669999999999999</v>
      </c>
      <c r="AN61" s="132">
        <v>3.4359999999999999</v>
      </c>
      <c r="AO61" s="132">
        <v>3.516</v>
      </c>
      <c r="AP61" s="132">
        <v>3.5049999999999999</v>
      </c>
      <c r="AQ61" s="132">
        <v>3.5019999999999998</v>
      </c>
      <c r="AR61" s="132">
        <v>3.5289999999999999</v>
      </c>
      <c r="AS61" s="132">
        <v>3.5009999999999999</v>
      </c>
      <c r="AT61" s="132">
        <v>3.4529999999999998</v>
      </c>
      <c r="AU61" s="132">
        <v>3.4510000000000001</v>
      </c>
      <c r="AV61" s="132">
        <v>3.464</v>
      </c>
      <c r="AW61" s="132">
        <v>3.448</v>
      </c>
      <c r="AX61" s="132">
        <v>3.4129999999999998</v>
      </c>
      <c r="AY61" s="132">
        <v>3.3820000000000001</v>
      </c>
      <c r="AZ61" s="132">
        <v>3.3479999999999999</v>
      </c>
      <c r="BA61" s="132">
        <v>3.323</v>
      </c>
      <c r="BB61" s="132">
        <v>3.3050000000000002</v>
      </c>
      <c r="BC61" s="132">
        <v>3.2610000000000001</v>
      </c>
      <c r="BD61" s="132">
        <v>3.19</v>
      </c>
      <c r="BE61" s="132">
        <v>3.0289999999999999</v>
      </c>
      <c r="BF61" s="132">
        <v>2.9390000000000001</v>
      </c>
      <c r="BG61" s="132">
        <v>2.8860000000000001</v>
      </c>
      <c r="BH61" s="132">
        <v>2.899</v>
      </c>
      <c r="BI61" s="132">
        <v>2.97</v>
      </c>
      <c r="BJ61" s="132">
        <v>3.0960000000000001</v>
      </c>
      <c r="BK61" s="132">
        <v>3.3119999999999998</v>
      </c>
      <c r="BL61" s="132">
        <v>3.577</v>
      </c>
      <c r="BM61" s="132">
        <v>3.7679999999999998</v>
      </c>
      <c r="BN61" s="132">
        <v>3.8530000000000002</v>
      </c>
      <c r="BO61" s="132">
        <v>3.915</v>
      </c>
      <c r="BP61" s="132">
        <v>3.9870000000000001</v>
      </c>
      <c r="BQ61" s="132">
        <v>4.0759999999999996</v>
      </c>
      <c r="BR61" s="132">
        <v>4.2240000000000002</v>
      </c>
      <c r="BS61" s="132">
        <v>4.4039999999999999</v>
      </c>
      <c r="BT61" s="132">
        <v>4.5309999999999997</v>
      </c>
      <c r="BU61" s="132">
        <v>4.609</v>
      </c>
      <c r="BV61" s="132">
        <v>4.7089999999999996</v>
      </c>
      <c r="BW61" s="132">
        <v>4.8380000000000001</v>
      </c>
      <c r="BX61" s="132">
        <v>4.952</v>
      </c>
      <c r="BY61" s="132">
        <v>5.008</v>
      </c>
      <c r="BZ61" s="132">
        <v>4.9690000000000003</v>
      </c>
      <c r="CA61" s="132">
        <v>4.8929999999999998</v>
      </c>
      <c r="CB61" s="132">
        <v>4.8680000000000003</v>
      </c>
      <c r="CC61" s="132">
        <v>4.8849999999999998</v>
      </c>
      <c r="CD61" s="132">
        <v>4.9080000000000004</v>
      </c>
      <c r="CE61" s="132">
        <v>4.9669999999999996</v>
      </c>
      <c r="CF61" s="132">
        <v>5.0140000000000002</v>
      </c>
      <c r="CG61" s="132">
        <v>5.0129999999999999</v>
      </c>
      <c r="CH61" s="132">
        <v>4.9749999999999996</v>
      </c>
      <c r="CI61" s="132">
        <v>4.9429999999999996</v>
      </c>
      <c r="CJ61" s="132">
        <v>4.8789999999999996</v>
      </c>
      <c r="CK61" s="132">
        <v>4.7830000000000004</v>
      </c>
      <c r="CL61" s="132">
        <v>4.6779999999999999</v>
      </c>
      <c r="CM61" s="132">
        <v>4.5359999999999996</v>
      </c>
      <c r="CN61" s="132">
        <v>4.3339999999999996</v>
      </c>
      <c r="CO61" s="132">
        <v>4.1029999999999998</v>
      </c>
      <c r="CP61" s="132">
        <v>3.875</v>
      </c>
      <c r="CQ61" s="132">
        <v>3.669</v>
      </c>
      <c r="CR61" s="132">
        <v>3.4620000000000002</v>
      </c>
      <c r="CS61" s="132">
        <v>3.2240000000000002</v>
      </c>
      <c r="CT61" s="132">
        <v>2.9609999999999999</v>
      </c>
      <c r="CU61" s="132">
        <v>2.6949999999999998</v>
      </c>
      <c r="CV61" s="132">
        <v>2.4359999999999999</v>
      </c>
      <c r="CW61" s="132">
        <v>2.1850000000000001</v>
      </c>
      <c r="CX61" s="132">
        <v>1.946</v>
      </c>
      <c r="CY61" s="132">
        <v>1.7310000000000001</v>
      </c>
      <c r="CZ61" s="132">
        <v>1.5309999999999999</v>
      </c>
      <c r="DA61" s="132">
        <v>1.343</v>
      </c>
      <c r="DB61" s="132">
        <v>1.171</v>
      </c>
      <c r="DC61" s="132">
        <v>1.016</v>
      </c>
      <c r="DD61" s="132">
        <v>0.85399999999999998</v>
      </c>
      <c r="DE61" s="132">
        <v>0.70399999999999996</v>
      </c>
      <c r="DF61" s="132">
        <v>0.56899999999999995</v>
      </c>
      <c r="DG61" s="132">
        <v>0.44700000000000001</v>
      </c>
      <c r="DH61" s="132">
        <v>1.5820000000000001</v>
      </c>
    </row>
    <row r="62" spans="1:112" x14ac:dyDescent="0.75">
      <c r="A62" s="111">
        <v>8761</v>
      </c>
      <c r="B62" s="111" t="s">
        <v>217</v>
      </c>
      <c r="C62" s="129" t="s">
        <v>163</v>
      </c>
      <c r="D62" s="71" t="s">
        <v>218</v>
      </c>
      <c r="E62" s="71">
        <v>764</v>
      </c>
      <c r="F62" s="71" t="s">
        <v>219</v>
      </c>
      <c r="G62" s="71" t="s">
        <v>220</v>
      </c>
      <c r="H62" s="71">
        <v>764</v>
      </c>
      <c r="I62" s="112" t="s">
        <v>221</v>
      </c>
      <c r="J62" s="71">
        <v>920</v>
      </c>
      <c r="K62" s="71">
        <v>1994</v>
      </c>
      <c r="L62" s="132">
        <v>26.177</v>
      </c>
      <c r="M62" s="132">
        <v>1.7949999999999999</v>
      </c>
      <c r="N62" s="132">
        <v>1.4650000000000001</v>
      </c>
      <c r="O62" s="132">
        <v>1.2350000000000001</v>
      </c>
      <c r="P62" s="132">
        <v>1.028</v>
      </c>
      <c r="Q62" s="132">
        <v>0.90900000000000003</v>
      </c>
      <c r="R62" s="132">
        <v>0.878</v>
      </c>
      <c r="S62" s="132">
        <v>0.89300000000000002</v>
      </c>
      <c r="T62" s="132">
        <v>0.92100000000000004</v>
      </c>
      <c r="U62" s="132">
        <v>0.92600000000000005</v>
      </c>
      <c r="V62" s="132">
        <v>0.877</v>
      </c>
      <c r="W62" s="132">
        <v>0.86499999999999999</v>
      </c>
      <c r="X62" s="132">
        <v>0.89400000000000002</v>
      </c>
      <c r="Y62" s="132">
        <v>0.95599999999999996</v>
      </c>
      <c r="Z62" s="132">
        <v>1.0580000000000001</v>
      </c>
      <c r="AA62" s="132">
        <v>1.202</v>
      </c>
      <c r="AB62" s="132">
        <v>1.409</v>
      </c>
      <c r="AC62" s="132">
        <v>1.667</v>
      </c>
      <c r="AD62" s="132">
        <v>1.9430000000000001</v>
      </c>
      <c r="AE62" s="132">
        <v>2.181</v>
      </c>
      <c r="AF62" s="132">
        <v>2.35</v>
      </c>
      <c r="AG62" s="132">
        <v>2.4609999999999999</v>
      </c>
      <c r="AH62" s="132">
        <v>2.573</v>
      </c>
      <c r="AI62" s="132">
        <v>2.7090000000000001</v>
      </c>
      <c r="AJ62" s="132">
        <v>2.8260000000000001</v>
      </c>
      <c r="AK62" s="132">
        <v>2.96</v>
      </c>
      <c r="AL62" s="132">
        <v>3.1019999999999999</v>
      </c>
      <c r="AM62" s="132">
        <v>3.2360000000000002</v>
      </c>
      <c r="AN62" s="132">
        <v>3.3929999999999998</v>
      </c>
      <c r="AO62" s="132">
        <v>3.573</v>
      </c>
      <c r="AP62" s="132">
        <v>3.6459999999999999</v>
      </c>
      <c r="AQ62" s="132">
        <v>3.6160000000000001</v>
      </c>
      <c r="AR62" s="132">
        <v>3.6139999999999999</v>
      </c>
      <c r="AS62" s="132">
        <v>3.67</v>
      </c>
      <c r="AT62" s="132">
        <v>3.67</v>
      </c>
      <c r="AU62" s="132">
        <v>3.6379999999999999</v>
      </c>
      <c r="AV62" s="132">
        <v>3.653</v>
      </c>
      <c r="AW62" s="132">
        <v>3.6840000000000002</v>
      </c>
      <c r="AX62" s="132">
        <v>3.6680000000000001</v>
      </c>
      <c r="AY62" s="132">
        <v>3.6219999999999999</v>
      </c>
      <c r="AZ62" s="132">
        <v>3.58</v>
      </c>
      <c r="BA62" s="132">
        <v>3.5369999999999999</v>
      </c>
      <c r="BB62" s="132">
        <v>3.5110000000000001</v>
      </c>
      <c r="BC62" s="132">
        <v>3.4969999999999999</v>
      </c>
      <c r="BD62" s="132">
        <v>3.46</v>
      </c>
      <c r="BE62" s="132">
        <v>3.3959999999999999</v>
      </c>
      <c r="BF62" s="132">
        <v>3.2309999999999999</v>
      </c>
      <c r="BG62" s="132">
        <v>3.1349999999999998</v>
      </c>
      <c r="BH62" s="132">
        <v>3.0750000000000002</v>
      </c>
      <c r="BI62" s="132">
        <v>3.0870000000000002</v>
      </c>
      <c r="BJ62" s="132">
        <v>3.1579999999999999</v>
      </c>
      <c r="BK62" s="132">
        <v>3.2850000000000001</v>
      </c>
      <c r="BL62" s="132">
        <v>3.532</v>
      </c>
      <c r="BM62" s="132">
        <v>3.847</v>
      </c>
      <c r="BN62" s="132">
        <v>4.0529999999999999</v>
      </c>
      <c r="BO62" s="132">
        <v>4.1059999999999999</v>
      </c>
      <c r="BP62" s="132">
        <v>4.1449999999999996</v>
      </c>
      <c r="BQ62" s="132">
        <v>4.2350000000000003</v>
      </c>
      <c r="BR62" s="132">
        <v>4.367</v>
      </c>
      <c r="BS62" s="132">
        <v>4.569</v>
      </c>
      <c r="BT62" s="132">
        <v>4.7729999999999997</v>
      </c>
      <c r="BU62" s="132">
        <v>4.8860000000000001</v>
      </c>
      <c r="BV62" s="132">
        <v>4.9349999999999996</v>
      </c>
      <c r="BW62" s="132">
        <v>4.9980000000000002</v>
      </c>
      <c r="BX62" s="132">
        <v>5.1109999999999998</v>
      </c>
      <c r="BY62" s="132">
        <v>5.2220000000000004</v>
      </c>
      <c r="BZ62" s="132">
        <v>5.258</v>
      </c>
      <c r="CA62" s="132">
        <v>5.2169999999999996</v>
      </c>
      <c r="CB62" s="132">
        <v>5.1369999999999996</v>
      </c>
      <c r="CC62" s="132">
        <v>5.12</v>
      </c>
      <c r="CD62" s="132">
        <v>5.1479999999999997</v>
      </c>
      <c r="CE62" s="132">
        <v>5.1639999999999997</v>
      </c>
      <c r="CF62" s="132">
        <v>5.2009999999999996</v>
      </c>
      <c r="CG62" s="132">
        <v>5.2119999999999997</v>
      </c>
      <c r="CH62" s="132">
        <v>5.1630000000000003</v>
      </c>
      <c r="CI62" s="132">
        <v>5.093</v>
      </c>
      <c r="CJ62" s="132">
        <v>5.0430000000000001</v>
      </c>
      <c r="CK62" s="132">
        <v>4.9569999999999999</v>
      </c>
      <c r="CL62" s="132">
        <v>4.8339999999999996</v>
      </c>
      <c r="CM62" s="132">
        <v>4.7069999999999999</v>
      </c>
      <c r="CN62" s="132">
        <v>4.54</v>
      </c>
      <c r="CO62" s="132">
        <v>4.2930000000000001</v>
      </c>
      <c r="CP62" s="132">
        <v>4.0179999999999998</v>
      </c>
      <c r="CQ62" s="132">
        <v>3.76</v>
      </c>
      <c r="CR62" s="132">
        <v>3.5409999999999999</v>
      </c>
      <c r="CS62" s="132">
        <v>3.3260000000000001</v>
      </c>
      <c r="CT62" s="132">
        <v>3.0779999999999998</v>
      </c>
      <c r="CU62" s="132">
        <v>2.8069999999999999</v>
      </c>
      <c r="CV62" s="132">
        <v>2.5350000000000001</v>
      </c>
      <c r="CW62" s="132">
        <v>2.2759999999999998</v>
      </c>
      <c r="CX62" s="132">
        <v>2.028</v>
      </c>
      <c r="CY62" s="132">
        <v>1.794</v>
      </c>
      <c r="CZ62" s="132">
        <v>1.583</v>
      </c>
      <c r="DA62" s="132">
        <v>1.39</v>
      </c>
      <c r="DB62" s="132">
        <v>1.2090000000000001</v>
      </c>
      <c r="DC62" s="132">
        <v>1.0569999999999999</v>
      </c>
      <c r="DD62" s="132">
        <v>0.90300000000000002</v>
      </c>
      <c r="DE62" s="132">
        <v>0.75600000000000001</v>
      </c>
      <c r="DF62" s="132">
        <v>0.624</v>
      </c>
      <c r="DG62" s="132">
        <v>0.502</v>
      </c>
      <c r="DH62" s="132">
        <v>1.702</v>
      </c>
    </row>
    <row r="63" spans="1:112" x14ac:dyDescent="0.75">
      <c r="A63" s="111">
        <v>8762</v>
      </c>
      <c r="B63" s="111" t="s">
        <v>217</v>
      </c>
      <c r="C63" s="129" t="s">
        <v>163</v>
      </c>
      <c r="D63" s="71" t="s">
        <v>218</v>
      </c>
      <c r="E63" s="71">
        <v>764</v>
      </c>
      <c r="F63" s="71" t="s">
        <v>219</v>
      </c>
      <c r="G63" s="71" t="s">
        <v>220</v>
      </c>
      <c r="H63" s="71">
        <v>764</v>
      </c>
      <c r="I63" s="112" t="s">
        <v>221</v>
      </c>
      <c r="J63" s="71">
        <v>920</v>
      </c>
      <c r="K63" s="71">
        <v>1995</v>
      </c>
      <c r="L63" s="132">
        <v>24.425000000000001</v>
      </c>
      <c r="M63" s="132">
        <v>1.6870000000000001</v>
      </c>
      <c r="N63" s="132">
        <v>1.347</v>
      </c>
      <c r="O63" s="132">
        <v>1.1240000000000001</v>
      </c>
      <c r="P63" s="132">
        <v>0.96</v>
      </c>
      <c r="Q63" s="132">
        <v>0.86299999999999999</v>
      </c>
      <c r="R63" s="132">
        <v>0.84099999999999997</v>
      </c>
      <c r="S63" s="132">
        <v>0.874</v>
      </c>
      <c r="T63" s="132">
        <v>0.91800000000000004</v>
      </c>
      <c r="U63" s="132">
        <v>0.93600000000000005</v>
      </c>
      <c r="V63" s="132">
        <v>0.88800000000000001</v>
      </c>
      <c r="W63" s="132">
        <v>0.876</v>
      </c>
      <c r="X63" s="132">
        <v>0.90200000000000002</v>
      </c>
      <c r="Y63" s="132">
        <v>0.97199999999999998</v>
      </c>
      <c r="Z63" s="132">
        <v>1.073</v>
      </c>
      <c r="AA63" s="132">
        <v>1.22</v>
      </c>
      <c r="AB63" s="132">
        <v>1.403</v>
      </c>
      <c r="AC63" s="132">
        <v>1.625</v>
      </c>
      <c r="AD63" s="132">
        <v>1.8680000000000001</v>
      </c>
      <c r="AE63" s="132">
        <v>2.0990000000000002</v>
      </c>
      <c r="AF63" s="132">
        <v>2.2879999999999998</v>
      </c>
      <c r="AG63" s="132">
        <v>2.4169999999999998</v>
      </c>
      <c r="AH63" s="132">
        <v>2.5089999999999999</v>
      </c>
      <c r="AI63" s="132">
        <v>2.64</v>
      </c>
      <c r="AJ63" s="132">
        <v>2.8159999999999998</v>
      </c>
      <c r="AK63" s="132">
        <v>2.9780000000000002</v>
      </c>
      <c r="AL63" s="132">
        <v>3.1549999999999998</v>
      </c>
      <c r="AM63" s="132">
        <v>3.323</v>
      </c>
      <c r="AN63" s="132">
        <v>3.4609999999999999</v>
      </c>
      <c r="AO63" s="132">
        <v>3.6179999999999999</v>
      </c>
      <c r="AP63" s="132">
        <v>3.819</v>
      </c>
      <c r="AQ63" s="132">
        <v>3.8980000000000001</v>
      </c>
      <c r="AR63" s="132">
        <v>3.8580000000000001</v>
      </c>
      <c r="AS63" s="132">
        <v>3.8679999999999999</v>
      </c>
      <c r="AT63" s="132">
        <v>3.9630000000000001</v>
      </c>
      <c r="AU63" s="132">
        <v>3.9990000000000001</v>
      </c>
      <c r="AV63" s="132">
        <v>3.9820000000000002</v>
      </c>
      <c r="AW63" s="132">
        <v>4.016</v>
      </c>
      <c r="AX63" s="132">
        <v>4.0659999999999998</v>
      </c>
      <c r="AY63" s="132">
        <v>4.0449999999999999</v>
      </c>
      <c r="AZ63" s="132">
        <v>3.98</v>
      </c>
      <c r="BA63" s="132">
        <v>3.9220000000000002</v>
      </c>
      <c r="BB63" s="132">
        <v>3.867</v>
      </c>
      <c r="BC63" s="132">
        <v>3.84</v>
      </c>
      <c r="BD63" s="132">
        <v>3.835</v>
      </c>
      <c r="BE63" s="132">
        <v>3.8109999999999999</v>
      </c>
      <c r="BF63" s="132">
        <v>3.758</v>
      </c>
      <c r="BG63" s="132">
        <v>3.5840000000000001</v>
      </c>
      <c r="BH63" s="132">
        <v>3.4740000000000002</v>
      </c>
      <c r="BI63" s="132">
        <v>3.3980000000000001</v>
      </c>
      <c r="BJ63" s="132">
        <v>3.399</v>
      </c>
      <c r="BK63" s="132">
        <v>3.4590000000000001</v>
      </c>
      <c r="BL63" s="132">
        <v>3.5830000000000002</v>
      </c>
      <c r="BM63" s="132">
        <v>3.87</v>
      </c>
      <c r="BN63" s="132">
        <v>4.258</v>
      </c>
      <c r="BO63" s="132">
        <v>4.5010000000000003</v>
      </c>
      <c r="BP63" s="132">
        <v>4.53</v>
      </c>
      <c r="BQ63" s="132">
        <v>4.5510000000000002</v>
      </c>
      <c r="BR63" s="132">
        <v>4.6680000000000001</v>
      </c>
      <c r="BS63" s="132">
        <v>4.8520000000000003</v>
      </c>
      <c r="BT63" s="132">
        <v>5.0910000000000002</v>
      </c>
      <c r="BU63" s="132">
        <v>5.3040000000000003</v>
      </c>
      <c r="BV63" s="132">
        <v>5.4089999999999998</v>
      </c>
      <c r="BW63" s="132">
        <v>5.4160000000000004</v>
      </c>
      <c r="BX63" s="132">
        <v>5.4370000000000003</v>
      </c>
      <c r="BY63" s="132">
        <v>5.5460000000000003</v>
      </c>
      <c r="BZ63" s="132">
        <v>5.6509999999999998</v>
      </c>
      <c r="CA63" s="132">
        <v>5.7</v>
      </c>
      <c r="CB63" s="132">
        <v>5.6639999999999997</v>
      </c>
      <c r="CC63" s="132">
        <v>5.5720000000000001</v>
      </c>
      <c r="CD63" s="132">
        <v>5.55</v>
      </c>
      <c r="CE63" s="132">
        <v>5.5739999999999998</v>
      </c>
      <c r="CF63" s="132">
        <v>5.5650000000000004</v>
      </c>
      <c r="CG63" s="132">
        <v>5.5650000000000004</v>
      </c>
      <c r="CH63" s="132">
        <v>5.5259999999999998</v>
      </c>
      <c r="CI63" s="132">
        <v>5.4279999999999999</v>
      </c>
      <c r="CJ63" s="132">
        <v>5.3280000000000003</v>
      </c>
      <c r="CK63" s="132">
        <v>5.2610000000000001</v>
      </c>
      <c r="CL63" s="132">
        <v>5.1509999999999998</v>
      </c>
      <c r="CM63" s="132">
        <v>4.9930000000000003</v>
      </c>
      <c r="CN63" s="132">
        <v>4.8410000000000002</v>
      </c>
      <c r="CO63" s="132">
        <v>4.6399999999999997</v>
      </c>
      <c r="CP63" s="132">
        <v>4.3369999999999997</v>
      </c>
      <c r="CQ63" s="132">
        <v>4.0039999999999996</v>
      </c>
      <c r="CR63" s="132">
        <v>3.7069999999999999</v>
      </c>
      <c r="CS63" s="132">
        <v>3.4689999999999999</v>
      </c>
      <c r="CT63" s="132">
        <v>3.242</v>
      </c>
      <c r="CU63" s="132">
        <v>2.9769999999999999</v>
      </c>
      <c r="CV63" s="132">
        <v>2.6880000000000002</v>
      </c>
      <c r="CW63" s="132">
        <v>2.407</v>
      </c>
      <c r="CX63" s="132">
        <v>2.1440000000000001</v>
      </c>
      <c r="CY63" s="132">
        <v>1.897</v>
      </c>
      <c r="CZ63" s="132">
        <v>1.6659999999999999</v>
      </c>
      <c r="DA63" s="132">
        <v>1.458</v>
      </c>
      <c r="DB63" s="132">
        <v>1.268</v>
      </c>
      <c r="DC63" s="132">
        <v>1.105</v>
      </c>
      <c r="DD63" s="132">
        <v>0.94799999999999995</v>
      </c>
      <c r="DE63" s="132">
        <v>0.80300000000000005</v>
      </c>
      <c r="DF63" s="132">
        <v>0.67100000000000004</v>
      </c>
      <c r="DG63" s="132">
        <v>0.55500000000000005</v>
      </c>
      <c r="DH63" s="132">
        <v>1.869</v>
      </c>
    </row>
    <row r="64" spans="1:112" x14ac:dyDescent="0.75">
      <c r="A64" s="111">
        <v>8763</v>
      </c>
      <c r="B64" s="111" t="s">
        <v>217</v>
      </c>
      <c r="C64" s="129" t="s">
        <v>163</v>
      </c>
      <c r="D64" s="71" t="s">
        <v>218</v>
      </c>
      <c r="E64" s="71">
        <v>764</v>
      </c>
      <c r="F64" s="71" t="s">
        <v>219</v>
      </c>
      <c r="G64" s="71" t="s">
        <v>220</v>
      </c>
      <c r="H64" s="71">
        <v>764</v>
      </c>
      <c r="I64" s="112" t="s">
        <v>221</v>
      </c>
      <c r="J64" s="71">
        <v>920</v>
      </c>
      <c r="K64" s="71">
        <v>1996</v>
      </c>
      <c r="L64" s="132">
        <v>23.175999999999998</v>
      </c>
      <c r="M64" s="132">
        <v>1.5640000000000001</v>
      </c>
      <c r="N64" s="132">
        <v>1.2589999999999999</v>
      </c>
      <c r="O64" s="132">
        <v>1.03</v>
      </c>
      <c r="P64" s="132">
        <v>0.873</v>
      </c>
      <c r="Q64" s="132">
        <v>0.80500000000000005</v>
      </c>
      <c r="R64" s="132">
        <v>0.79100000000000004</v>
      </c>
      <c r="S64" s="132">
        <v>0.81699999999999995</v>
      </c>
      <c r="T64" s="132">
        <v>0.86</v>
      </c>
      <c r="U64" s="132">
        <v>0.878</v>
      </c>
      <c r="V64" s="132">
        <v>0.83199999999999996</v>
      </c>
      <c r="W64" s="132">
        <v>0.82399999999999995</v>
      </c>
      <c r="X64" s="132">
        <v>0.85099999999999998</v>
      </c>
      <c r="Y64" s="132">
        <v>0.91700000000000004</v>
      </c>
      <c r="Z64" s="132">
        <v>1.0249999999999999</v>
      </c>
      <c r="AA64" s="132">
        <v>1.163</v>
      </c>
      <c r="AB64" s="132">
        <v>1.337</v>
      </c>
      <c r="AC64" s="132">
        <v>1.5209999999999999</v>
      </c>
      <c r="AD64" s="132">
        <v>1.7130000000000001</v>
      </c>
      <c r="AE64" s="132">
        <v>1.895</v>
      </c>
      <c r="AF64" s="132">
        <v>2.0630000000000002</v>
      </c>
      <c r="AG64" s="132">
        <v>2.2069999999999999</v>
      </c>
      <c r="AH64" s="132">
        <v>2.3130000000000002</v>
      </c>
      <c r="AI64" s="132">
        <v>2.4049999999999998</v>
      </c>
      <c r="AJ64" s="132">
        <v>2.556</v>
      </c>
      <c r="AK64" s="132">
        <v>2.766</v>
      </c>
      <c r="AL64" s="132">
        <v>2.9550000000000001</v>
      </c>
      <c r="AM64" s="132">
        <v>3.1429999999999998</v>
      </c>
      <c r="AN64" s="132">
        <v>3.306</v>
      </c>
      <c r="AO64" s="132">
        <v>3.419</v>
      </c>
      <c r="AP64" s="132">
        <v>3.5590000000000002</v>
      </c>
      <c r="AQ64" s="132">
        <v>3.7629999999999999</v>
      </c>
      <c r="AR64" s="132">
        <v>3.8479999999999999</v>
      </c>
      <c r="AS64" s="132">
        <v>3.8119999999999998</v>
      </c>
      <c r="AT64" s="132">
        <v>3.8380000000000001</v>
      </c>
      <c r="AU64" s="132">
        <v>3.9609999999999999</v>
      </c>
      <c r="AV64" s="132">
        <v>4.0220000000000002</v>
      </c>
      <c r="AW64" s="132">
        <v>4.0199999999999996</v>
      </c>
      <c r="AX64" s="132">
        <v>4.0640000000000001</v>
      </c>
      <c r="AY64" s="132">
        <v>4.1239999999999997</v>
      </c>
      <c r="AZ64" s="132">
        <v>4.101</v>
      </c>
      <c r="BA64" s="132">
        <v>4.0250000000000004</v>
      </c>
      <c r="BB64" s="132">
        <v>3.9580000000000002</v>
      </c>
      <c r="BC64" s="132">
        <v>3.899</v>
      </c>
      <c r="BD64" s="132">
        <v>3.879</v>
      </c>
      <c r="BE64" s="132">
        <v>3.89</v>
      </c>
      <c r="BF64" s="132">
        <v>3.8879999999999999</v>
      </c>
      <c r="BG64" s="132">
        <v>3.8570000000000002</v>
      </c>
      <c r="BH64" s="132">
        <v>3.6920000000000002</v>
      </c>
      <c r="BI64" s="132">
        <v>3.5790000000000002</v>
      </c>
      <c r="BJ64" s="132">
        <v>3.4910000000000001</v>
      </c>
      <c r="BK64" s="132">
        <v>3.476</v>
      </c>
      <c r="BL64" s="132">
        <v>3.5179999999999998</v>
      </c>
      <c r="BM64" s="132">
        <v>3.6259999999999999</v>
      </c>
      <c r="BN64" s="132">
        <v>3.9279999999999999</v>
      </c>
      <c r="BO64" s="132">
        <v>4.3570000000000002</v>
      </c>
      <c r="BP64" s="132">
        <v>4.6289999999999996</v>
      </c>
      <c r="BQ64" s="132">
        <v>4.6559999999999997</v>
      </c>
      <c r="BR64" s="132">
        <v>4.6769999999999996</v>
      </c>
      <c r="BS64" s="132">
        <v>4.8159999999999998</v>
      </c>
      <c r="BT64" s="132">
        <v>5.024</v>
      </c>
      <c r="BU64" s="132">
        <v>5.2759999999999998</v>
      </c>
      <c r="BV64" s="132">
        <v>5.4870000000000001</v>
      </c>
      <c r="BW64" s="132">
        <v>5.5670000000000002</v>
      </c>
      <c r="BX64" s="132">
        <v>5.5279999999999996</v>
      </c>
      <c r="BY64" s="132">
        <v>5.5119999999999996</v>
      </c>
      <c r="BZ64" s="132">
        <v>5.6040000000000001</v>
      </c>
      <c r="CA64" s="132">
        <v>5.7320000000000002</v>
      </c>
      <c r="CB64" s="132">
        <v>5.8010000000000002</v>
      </c>
      <c r="CC64" s="132">
        <v>5.7670000000000003</v>
      </c>
      <c r="CD64" s="132">
        <v>5.6580000000000004</v>
      </c>
      <c r="CE64" s="132">
        <v>5.6150000000000002</v>
      </c>
      <c r="CF64" s="132">
        <v>5.6180000000000003</v>
      </c>
      <c r="CG64" s="132">
        <v>5.5750000000000002</v>
      </c>
      <c r="CH64" s="132">
        <v>5.5339999999999998</v>
      </c>
      <c r="CI64" s="132">
        <v>5.4539999999999997</v>
      </c>
      <c r="CJ64" s="132">
        <v>5.3179999999999996</v>
      </c>
      <c r="CK64" s="132">
        <v>5.1970000000000001</v>
      </c>
      <c r="CL64" s="132">
        <v>5.1219999999999999</v>
      </c>
      <c r="CM64" s="132">
        <v>4.9930000000000003</v>
      </c>
      <c r="CN64" s="132">
        <v>4.8099999999999996</v>
      </c>
      <c r="CO64" s="132">
        <v>4.641</v>
      </c>
      <c r="CP64" s="132">
        <v>4.4169999999999998</v>
      </c>
      <c r="CQ64" s="132">
        <v>4.0730000000000004</v>
      </c>
      <c r="CR64" s="132">
        <v>3.7040000000000002</v>
      </c>
      <c r="CS64" s="132">
        <v>3.39</v>
      </c>
      <c r="CT64" s="132">
        <v>3.153</v>
      </c>
      <c r="CU64" s="132">
        <v>2.931</v>
      </c>
      <c r="CV64" s="132">
        <v>2.669</v>
      </c>
      <c r="CW64" s="132">
        <v>2.3860000000000001</v>
      </c>
      <c r="CX64" s="132">
        <v>2.117</v>
      </c>
      <c r="CY64" s="132">
        <v>1.8720000000000001</v>
      </c>
      <c r="CZ64" s="132">
        <v>1.6459999999999999</v>
      </c>
      <c r="DA64" s="132">
        <v>1.4359999999999999</v>
      </c>
      <c r="DB64" s="132">
        <v>1.248</v>
      </c>
      <c r="DC64" s="132">
        <v>1.0860000000000001</v>
      </c>
      <c r="DD64" s="132">
        <v>0.92900000000000005</v>
      </c>
      <c r="DE64" s="132">
        <v>0.78600000000000003</v>
      </c>
      <c r="DF64" s="132">
        <v>0.66</v>
      </c>
      <c r="DG64" s="132">
        <v>0.55200000000000005</v>
      </c>
      <c r="DH64" s="132">
        <v>1.9450000000000001</v>
      </c>
    </row>
    <row r="65" spans="1:112" x14ac:dyDescent="0.75">
      <c r="A65" s="111">
        <v>8764</v>
      </c>
      <c r="B65" s="111" t="s">
        <v>217</v>
      </c>
      <c r="C65" s="129" t="s">
        <v>163</v>
      </c>
      <c r="D65" s="71" t="s">
        <v>218</v>
      </c>
      <c r="E65" s="71">
        <v>764</v>
      </c>
      <c r="F65" s="71" t="s">
        <v>219</v>
      </c>
      <c r="G65" s="71" t="s">
        <v>220</v>
      </c>
      <c r="H65" s="71">
        <v>764</v>
      </c>
      <c r="I65" s="112" t="s">
        <v>221</v>
      </c>
      <c r="J65" s="71">
        <v>920</v>
      </c>
      <c r="K65" s="71">
        <v>1997</v>
      </c>
      <c r="L65" s="132">
        <v>21.571000000000002</v>
      </c>
      <c r="M65" s="132">
        <v>1.48</v>
      </c>
      <c r="N65" s="132">
        <v>1.1779999999999999</v>
      </c>
      <c r="O65" s="132">
        <v>0.97</v>
      </c>
      <c r="P65" s="132">
        <v>0.80600000000000005</v>
      </c>
      <c r="Q65" s="132">
        <v>0.73099999999999998</v>
      </c>
      <c r="R65" s="132">
        <v>0.72699999999999998</v>
      </c>
      <c r="S65" s="132">
        <v>0.748</v>
      </c>
      <c r="T65" s="132">
        <v>0.78100000000000003</v>
      </c>
      <c r="U65" s="132">
        <v>0.80300000000000005</v>
      </c>
      <c r="V65" s="132">
        <v>0.77600000000000002</v>
      </c>
      <c r="W65" s="132">
        <v>0.76800000000000002</v>
      </c>
      <c r="X65" s="132">
        <v>0.79500000000000004</v>
      </c>
      <c r="Y65" s="132">
        <v>0.85799999999999998</v>
      </c>
      <c r="Z65" s="132">
        <v>0.96199999999999997</v>
      </c>
      <c r="AA65" s="132">
        <v>1.1040000000000001</v>
      </c>
      <c r="AB65" s="132">
        <v>1.2609999999999999</v>
      </c>
      <c r="AC65" s="132">
        <v>1.4330000000000001</v>
      </c>
      <c r="AD65" s="132">
        <v>1.5840000000000001</v>
      </c>
      <c r="AE65" s="132">
        <v>1.712</v>
      </c>
      <c r="AF65" s="132">
        <v>1.8320000000000001</v>
      </c>
      <c r="AG65" s="132">
        <v>1.9530000000000001</v>
      </c>
      <c r="AH65" s="132">
        <v>2.0750000000000002</v>
      </c>
      <c r="AI65" s="132">
        <v>2.181</v>
      </c>
      <c r="AJ65" s="132">
        <v>2.2829999999999999</v>
      </c>
      <c r="AK65" s="132">
        <v>2.4590000000000001</v>
      </c>
      <c r="AL65" s="132">
        <v>2.694</v>
      </c>
      <c r="AM65" s="132">
        <v>2.891</v>
      </c>
      <c r="AN65" s="132">
        <v>3.0720000000000001</v>
      </c>
      <c r="AO65" s="132">
        <v>3.2130000000000001</v>
      </c>
      <c r="AP65" s="132">
        <v>3.3010000000000002</v>
      </c>
      <c r="AQ65" s="132">
        <v>3.4340000000000002</v>
      </c>
      <c r="AR65" s="132">
        <v>3.65</v>
      </c>
      <c r="AS65" s="132">
        <v>3.7509999999999999</v>
      </c>
      <c r="AT65" s="132">
        <v>3.726</v>
      </c>
      <c r="AU65" s="132">
        <v>3.7690000000000001</v>
      </c>
      <c r="AV65" s="132">
        <v>3.919</v>
      </c>
      <c r="AW65" s="132">
        <v>4.0039999999999996</v>
      </c>
      <c r="AX65" s="132">
        <v>4.0119999999999996</v>
      </c>
      <c r="AY65" s="132">
        <v>4.0640000000000001</v>
      </c>
      <c r="AZ65" s="132">
        <v>4.1319999999999997</v>
      </c>
      <c r="BA65" s="132">
        <v>4.1050000000000004</v>
      </c>
      <c r="BB65" s="132">
        <v>4.0199999999999996</v>
      </c>
      <c r="BC65" s="132">
        <v>3.9460000000000002</v>
      </c>
      <c r="BD65" s="132">
        <v>3.8889999999999998</v>
      </c>
      <c r="BE65" s="132">
        <v>3.883</v>
      </c>
      <c r="BF65" s="132">
        <v>3.9169999999999998</v>
      </c>
      <c r="BG65" s="132">
        <v>3.9430000000000001</v>
      </c>
      <c r="BH65" s="132">
        <v>3.9359999999999999</v>
      </c>
      <c r="BI65" s="132">
        <v>3.7759999999999998</v>
      </c>
      <c r="BJ65" s="132">
        <v>3.653</v>
      </c>
      <c r="BK65" s="132">
        <v>3.5430000000000001</v>
      </c>
      <c r="BL65" s="132">
        <v>3.5019999999999998</v>
      </c>
      <c r="BM65" s="132">
        <v>3.5209999999999999</v>
      </c>
      <c r="BN65" s="132">
        <v>3.617</v>
      </c>
      <c r="BO65" s="132">
        <v>3.944</v>
      </c>
      <c r="BP65" s="132">
        <v>4.4290000000000003</v>
      </c>
      <c r="BQ65" s="132">
        <v>4.74</v>
      </c>
      <c r="BR65" s="132">
        <v>4.766</v>
      </c>
      <c r="BS65" s="132">
        <v>4.7809999999999997</v>
      </c>
      <c r="BT65" s="132">
        <v>4.9279999999999999</v>
      </c>
      <c r="BU65" s="132">
        <v>5.1429999999999998</v>
      </c>
      <c r="BV65" s="132">
        <v>5.3929999999999998</v>
      </c>
      <c r="BW65" s="132">
        <v>5.5910000000000002</v>
      </c>
      <c r="BX65" s="132">
        <v>5.6470000000000002</v>
      </c>
      <c r="BY65" s="132">
        <v>5.5709999999999997</v>
      </c>
      <c r="BZ65" s="132">
        <v>5.5140000000000002</v>
      </c>
      <c r="CA65" s="132">
        <v>5.6230000000000002</v>
      </c>
      <c r="CB65" s="132">
        <v>5.7830000000000004</v>
      </c>
      <c r="CC65" s="132">
        <v>5.8689999999999998</v>
      </c>
      <c r="CD65" s="132">
        <v>5.8280000000000003</v>
      </c>
      <c r="CE65" s="132">
        <v>5.6820000000000004</v>
      </c>
      <c r="CF65" s="132">
        <v>5.6020000000000003</v>
      </c>
      <c r="CG65" s="132">
        <v>5.577</v>
      </c>
      <c r="CH65" s="132">
        <v>5.4980000000000002</v>
      </c>
      <c r="CI65" s="132">
        <v>5.4260000000000002</v>
      </c>
      <c r="CJ65" s="132">
        <v>5.3140000000000001</v>
      </c>
      <c r="CK65" s="132">
        <v>5.1449999999999996</v>
      </c>
      <c r="CL65" s="132">
        <v>5.0069999999999997</v>
      </c>
      <c r="CM65" s="132">
        <v>4.9219999999999997</v>
      </c>
      <c r="CN65" s="132">
        <v>4.7770000000000001</v>
      </c>
      <c r="CO65" s="132">
        <v>4.569</v>
      </c>
      <c r="CP65" s="132">
        <v>4.3840000000000003</v>
      </c>
      <c r="CQ65" s="132">
        <v>4.1420000000000003</v>
      </c>
      <c r="CR65" s="132">
        <v>3.7639999999999998</v>
      </c>
      <c r="CS65" s="132">
        <v>3.3650000000000002</v>
      </c>
      <c r="CT65" s="132">
        <v>3.04</v>
      </c>
      <c r="CU65" s="132">
        <v>2.806</v>
      </c>
      <c r="CV65" s="132">
        <v>2.593</v>
      </c>
      <c r="CW65" s="132">
        <v>2.3380000000000001</v>
      </c>
      <c r="CX65" s="132">
        <v>2.0670000000000002</v>
      </c>
      <c r="CY65" s="132">
        <v>1.8169999999999999</v>
      </c>
      <c r="CZ65" s="132">
        <v>1.5960000000000001</v>
      </c>
      <c r="DA65" s="132">
        <v>1.3959999999999999</v>
      </c>
      <c r="DB65" s="132">
        <v>1.2130000000000001</v>
      </c>
      <c r="DC65" s="132">
        <v>1.0509999999999999</v>
      </c>
      <c r="DD65" s="132">
        <v>0.90100000000000002</v>
      </c>
      <c r="DE65" s="132">
        <v>0.75900000000000001</v>
      </c>
      <c r="DF65" s="132">
        <v>0.63200000000000001</v>
      </c>
      <c r="DG65" s="132">
        <v>0.52600000000000002</v>
      </c>
      <c r="DH65" s="132">
        <v>1.986</v>
      </c>
    </row>
    <row r="66" spans="1:112" x14ac:dyDescent="0.75">
      <c r="A66" s="111">
        <v>8765</v>
      </c>
      <c r="B66" s="111" t="s">
        <v>217</v>
      </c>
      <c r="C66" s="129" t="s">
        <v>163</v>
      </c>
      <c r="D66" s="71" t="s">
        <v>218</v>
      </c>
      <c r="E66" s="71">
        <v>764</v>
      </c>
      <c r="F66" s="71" t="s">
        <v>219</v>
      </c>
      <c r="G66" s="71" t="s">
        <v>220</v>
      </c>
      <c r="H66" s="71">
        <v>764</v>
      </c>
      <c r="I66" s="112" t="s">
        <v>221</v>
      </c>
      <c r="J66" s="71">
        <v>920</v>
      </c>
      <c r="K66" s="71">
        <v>1998</v>
      </c>
      <c r="L66" s="132">
        <v>19.472999999999999</v>
      </c>
      <c r="M66" s="132">
        <v>1.3460000000000001</v>
      </c>
      <c r="N66" s="132">
        <v>1.105</v>
      </c>
      <c r="O66" s="132">
        <v>0.89800000000000002</v>
      </c>
      <c r="P66" s="132">
        <v>0.75</v>
      </c>
      <c r="Q66" s="132">
        <v>0.68400000000000005</v>
      </c>
      <c r="R66" s="132">
        <v>0.68500000000000005</v>
      </c>
      <c r="S66" s="132">
        <v>0.72099999999999997</v>
      </c>
      <c r="T66" s="132">
        <v>0.748</v>
      </c>
      <c r="U66" s="132">
        <v>0.75600000000000001</v>
      </c>
      <c r="V66" s="132">
        <v>0.72799999999999998</v>
      </c>
      <c r="W66" s="132">
        <v>0.73399999999999999</v>
      </c>
      <c r="X66" s="132">
        <v>0.76</v>
      </c>
      <c r="Y66" s="132">
        <v>0.82499999999999996</v>
      </c>
      <c r="Z66" s="132">
        <v>0.92800000000000005</v>
      </c>
      <c r="AA66" s="132">
        <v>1.0720000000000001</v>
      </c>
      <c r="AB66" s="132">
        <v>1.244</v>
      </c>
      <c r="AC66" s="132">
        <v>1.4</v>
      </c>
      <c r="AD66" s="132">
        <v>1.544</v>
      </c>
      <c r="AE66" s="132">
        <v>1.6419999999999999</v>
      </c>
      <c r="AF66" s="132">
        <v>1.714</v>
      </c>
      <c r="AG66" s="132">
        <v>1.794</v>
      </c>
      <c r="AH66" s="132">
        <v>1.895</v>
      </c>
      <c r="AI66" s="132">
        <v>2.0209999999999999</v>
      </c>
      <c r="AJ66" s="132">
        <v>2.1419999999999999</v>
      </c>
      <c r="AK66" s="132">
        <v>2.2629999999999999</v>
      </c>
      <c r="AL66" s="132">
        <v>2.464</v>
      </c>
      <c r="AM66" s="132">
        <v>2.7170000000000001</v>
      </c>
      <c r="AN66" s="132">
        <v>2.9140000000000001</v>
      </c>
      <c r="AO66" s="132">
        <v>3.08</v>
      </c>
      <c r="AP66" s="132">
        <v>3.2050000000000001</v>
      </c>
      <c r="AQ66" s="132">
        <v>3.2810000000000001</v>
      </c>
      <c r="AR66" s="132">
        <v>3.4220000000000002</v>
      </c>
      <c r="AS66" s="132">
        <v>3.67</v>
      </c>
      <c r="AT66" s="132">
        <v>3.7949999999999999</v>
      </c>
      <c r="AU66" s="132">
        <v>3.7810000000000001</v>
      </c>
      <c r="AV66" s="132">
        <v>3.8420000000000001</v>
      </c>
      <c r="AW66" s="132">
        <v>4.0229999999999997</v>
      </c>
      <c r="AX66" s="132">
        <v>4.1319999999999997</v>
      </c>
      <c r="AY66" s="132">
        <v>4.1470000000000002</v>
      </c>
      <c r="AZ66" s="132">
        <v>4.2080000000000002</v>
      </c>
      <c r="BA66" s="132">
        <v>4.2839999999999998</v>
      </c>
      <c r="BB66" s="132">
        <v>4.2530000000000001</v>
      </c>
      <c r="BC66" s="132">
        <v>4.1559999999999997</v>
      </c>
      <c r="BD66" s="132">
        <v>4.0780000000000003</v>
      </c>
      <c r="BE66" s="132">
        <v>4.0279999999999996</v>
      </c>
      <c r="BF66" s="132">
        <v>4.0430000000000001</v>
      </c>
      <c r="BG66" s="132">
        <v>4.1070000000000002</v>
      </c>
      <c r="BH66" s="132">
        <v>4.1630000000000003</v>
      </c>
      <c r="BI66" s="132">
        <v>4.1749999999999998</v>
      </c>
      <c r="BJ66" s="132">
        <v>4.0049999999999999</v>
      </c>
      <c r="BK66" s="132">
        <v>3.8540000000000001</v>
      </c>
      <c r="BL66" s="132">
        <v>3.7080000000000002</v>
      </c>
      <c r="BM66" s="132">
        <v>3.6360000000000001</v>
      </c>
      <c r="BN66" s="132">
        <v>3.6360000000000001</v>
      </c>
      <c r="BO66" s="132">
        <v>3.7330000000000001</v>
      </c>
      <c r="BP66" s="132">
        <v>4.1109999999999998</v>
      </c>
      <c r="BQ66" s="132">
        <v>4.6849999999999996</v>
      </c>
      <c r="BR66" s="132">
        <v>5.0579999999999998</v>
      </c>
      <c r="BS66" s="132">
        <v>5.0810000000000004</v>
      </c>
      <c r="BT66" s="132">
        <v>5.0709999999999997</v>
      </c>
      <c r="BU66" s="132">
        <v>5.2149999999999999</v>
      </c>
      <c r="BV66" s="132">
        <v>5.431</v>
      </c>
      <c r="BW66" s="132">
        <v>5.6790000000000003</v>
      </c>
      <c r="BX66" s="132">
        <v>5.8719999999999999</v>
      </c>
      <c r="BY66" s="132">
        <v>5.915</v>
      </c>
      <c r="BZ66" s="132">
        <v>5.7939999999999996</v>
      </c>
      <c r="CA66" s="132">
        <v>5.7270000000000003</v>
      </c>
      <c r="CB66" s="132">
        <v>5.8680000000000003</v>
      </c>
      <c r="CC66" s="132">
        <v>6.0650000000000004</v>
      </c>
      <c r="CD66" s="132">
        <v>6.1630000000000003</v>
      </c>
      <c r="CE66" s="132">
        <v>6.093</v>
      </c>
      <c r="CF66" s="132">
        <v>5.8849999999999998</v>
      </c>
      <c r="CG66" s="132">
        <v>5.7560000000000002</v>
      </c>
      <c r="CH66" s="132">
        <v>5.6950000000000003</v>
      </c>
      <c r="CI66" s="132">
        <v>5.585</v>
      </c>
      <c r="CJ66" s="132">
        <v>5.4859999999999998</v>
      </c>
      <c r="CK66" s="132">
        <v>5.34</v>
      </c>
      <c r="CL66" s="132">
        <v>5.133</v>
      </c>
      <c r="CM66" s="132">
        <v>4.9710000000000001</v>
      </c>
      <c r="CN66" s="132">
        <v>4.8760000000000003</v>
      </c>
      <c r="CO66" s="132">
        <v>4.7089999999999996</v>
      </c>
      <c r="CP66" s="132">
        <v>4.47</v>
      </c>
      <c r="CQ66" s="132">
        <v>4.266</v>
      </c>
      <c r="CR66" s="132">
        <v>3.9990000000000001</v>
      </c>
      <c r="CS66" s="132">
        <v>3.5750000000000002</v>
      </c>
      <c r="CT66" s="132">
        <v>3.133</v>
      </c>
      <c r="CU66" s="132">
        <v>2.7839999999999998</v>
      </c>
      <c r="CV66" s="132">
        <v>2.5470000000000002</v>
      </c>
      <c r="CW66" s="132">
        <v>2.3370000000000002</v>
      </c>
      <c r="CX66" s="132">
        <v>2.0830000000000002</v>
      </c>
      <c r="CY66" s="132">
        <v>1.8169999999999999</v>
      </c>
      <c r="CZ66" s="132">
        <v>1.58</v>
      </c>
      <c r="DA66" s="132">
        <v>1.379</v>
      </c>
      <c r="DB66" s="132">
        <v>1.202</v>
      </c>
      <c r="DC66" s="132">
        <v>1.04</v>
      </c>
      <c r="DD66" s="132">
        <v>0.89200000000000002</v>
      </c>
      <c r="DE66" s="132">
        <v>0.752</v>
      </c>
      <c r="DF66" s="132">
        <v>0.621</v>
      </c>
      <c r="DG66" s="132">
        <v>0.50700000000000001</v>
      </c>
      <c r="DH66" s="132">
        <v>2.0289999999999999</v>
      </c>
    </row>
    <row r="67" spans="1:112" x14ac:dyDescent="0.75">
      <c r="A67" s="111">
        <v>8766</v>
      </c>
      <c r="B67" s="111" t="s">
        <v>217</v>
      </c>
      <c r="C67" s="129" t="s">
        <v>163</v>
      </c>
      <c r="D67" s="71" t="s">
        <v>218</v>
      </c>
      <c r="E67" s="71">
        <v>764</v>
      </c>
      <c r="F67" s="71" t="s">
        <v>219</v>
      </c>
      <c r="G67" s="71" t="s">
        <v>220</v>
      </c>
      <c r="H67" s="71">
        <v>764</v>
      </c>
      <c r="I67" s="112" t="s">
        <v>221</v>
      </c>
      <c r="J67" s="71">
        <v>920</v>
      </c>
      <c r="K67" s="71">
        <v>1999</v>
      </c>
      <c r="L67" s="132">
        <v>17.222000000000001</v>
      </c>
      <c r="M67" s="132">
        <v>1.2110000000000001</v>
      </c>
      <c r="N67" s="132">
        <v>1.018</v>
      </c>
      <c r="O67" s="132">
        <v>0.85299999999999998</v>
      </c>
      <c r="P67" s="132">
        <v>0.70299999999999996</v>
      </c>
      <c r="Q67" s="132">
        <v>0.626</v>
      </c>
      <c r="R67" s="132">
        <v>0.624</v>
      </c>
      <c r="S67" s="132">
        <v>0.67400000000000004</v>
      </c>
      <c r="T67" s="132">
        <v>0.73499999999999999</v>
      </c>
      <c r="U67" s="132">
        <v>0.75700000000000001</v>
      </c>
      <c r="V67" s="132">
        <v>0.72299999999999998</v>
      </c>
      <c r="W67" s="132">
        <v>0.72599999999999998</v>
      </c>
      <c r="X67" s="132">
        <v>0.76600000000000001</v>
      </c>
      <c r="Y67" s="132">
        <v>0.83099999999999996</v>
      </c>
      <c r="Z67" s="132">
        <v>0.93899999999999995</v>
      </c>
      <c r="AA67" s="132">
        <v>1.089</v>
      </c>
      <c r="AB67" s="132">
        <v>1.2749999999999999</v>
      </c>
      <c r="AC67" s="132">
        <v>1.4610000000000001</v>
      </c>
      <c r="AD67" s="132">
        <v>1.593</v>
      </c>
      <c r="AE67" s="132">
        <v>1.6879999999999999</v>
      </c>
      <c r="AF67" s="132">
        <v>1.736</v>
      </c>
      <c r="AG67" s="132">
        <v>1.77</v>
      </c>
      <c r="AH67" s="132">
        <v>1.833</v>
      </c>
      <c r="AI67" s="132">
        <v>1.94</v>
      </c>
      <c r="AJ67" s="132">
        <v>2.0880000000000001</v>
      </c>
      <c r="AK67" s="132">
        <v>2.2360000000000002</v>
      </c>
      <c r="AL67" s="132">
        <v>2.3780000000000001</v>
      </c>
      <c r="AM67" s="132">
        <v>2.6019999999999999</v>
      </c>
      <c r="AN67" s="132">
        <v>2.8730000000000002</v>
      </c>
      <c r="AO67" s="132">
        <v>3.0649999999999999</v>
      </c>
      <c r="AP67" s="132">
        <v>3.2229999999999999</v>
      </c>
      <c r="AQ67" s="132">
        <v>3.3439999999999999</v>
      </c>
      <c r="AR67" s="132">
        <v>3.4220000000000002</v>
      </c>
      <c r="AS67" s="132">
        <v>3.5880000000000001</v>
      </c>
      <c r="AT67" s="132">
        <v>3.8839999999999999</v>
      </c>
      <c r="AU67" s="132">
        <v>4.0419999999999998</v>
      </c>
      <c r="AV67" s="132">
        <v>4.0380000000000003</v>
      </c>
      <c r="AW67" s="132">
        <v>4.1189999999999998</v>
      </c>
      <c r="AX67" s="132">
        <v>4.3369999999999997</v>
      </c>
      <c r="AY67" s="132">
        <v>4.4729999999999999</v>
      </c>
      <c r="AZ67" s="132">
        <v>4.4939999999999998</v>
      </c>
      <c r="BA67" s="132">
        <v>4.5620000000000003</v>
      </c>
      <c r="BB67" s="132">
        <v>4.6509999999999998</v>
      </c>
      <c r="BC67" s="132">
        <v>4.6150000000000002</v>
      </c>
      <c r="BD67" s="132">
        <v>4.5090000000000003</v>
      </c>
      <c r="BE67" s="132">
        <v>4.431</v>
      </c>
      <c r="BF67" s="132">
        <v>4.3940000000000001</v>
      </c>
      <c r="BG67" s="132">
        <v>4.4379999999999997</v>
      </c>
      <c r="BH67" s="132">
        <v>4.5389999999999997</v>
      </c>
      <c r="BI67" s="132">
        <v>4.6239999999999997</v>
      </c>
      <c r="BJ67" s="132">
        <v>4.6479999999999997</v>
      </c>
      <c r="BK67" s="132">
        <v>4.4450000000000003</v>
      </c>
      <c r="BL67" s="132">
        <v>4.2489999999999997</v>
      </c>
      <c r="BM67" s="132">
        <v>4.0540000000000003</v>
      </c>
      <c r="BN67" s="132">
        <v>3.9510000000000001</v>
      </c>
      <c r="BO67" s="132">
        <v>3.9409999999999998</v>
      </c>
      <c r="BP67" s="132">
        <v>4.0570000000000004</v>
      </c>
      <c r="BQ67" s="132">
        <v>4.5190000000000001</v>
      </c>
      <c r="BR67" s="132">
        <v>5.226</v>
      </c>
      <c r="BS67" s="132">
        <v>5.6859999999999999</v>
      </c>
      <c r="BT67" s="132">
        <v>5.69</v>
      </c>
      <c r="BU67" s="132">
        <v>5.6379999999999999</v>
      </c>
      <c r="BV67" s="132">
        <v>5.774</v>
      </c>
      <c r="BW67" s="132">
        <v>5.9930000000000003</v>
      </c>
      <c r="BX67" s="132">
        <v>6.2510000000000003</v>
      </c>
      <c r="BY67" s="132">
        <v>6.4580000000000002</v>
      </c>
      <c r="BZ67" s="132">
        <v>6.4850000000000003</v>
      </c>
      <c r="CA67" s="132">
        <v>6.3449999999999998</v>
      </c>
      <c r="CB67" s="132">
        <v>6.2729999999999997</v>
      </c>
      <c r="CC67" s="132">
        <v>6.4550000000000001</v>
      </c>
      <c r="CD67" s="132">
        <v>6.694</v>
      </c>
      <c r="CE67" s="132">
        <v>6.79</v>
      </c>
      <c r="CF67" s="132">
        <v>6.6639999999999997</v>
      </c>
      <c r="CG67" s="132">
        <v>6.3639999999999999</v>
      </c>
      <c r="CH67" s="132">
        <v>6.165</v>
      </c>
      <c r="CI67" s="132">
        <v>6.0709999999999997</v>
      </c>
      <c r="CJ67" s="132">
        <v>5.9279999999999999</v>
      </c>
      <c r="CK67" s="132">
        <v>5.798</v>
      </c>
      <c r="CL67" s="132">
        <v>5.6079999999999997</v>
      </c>
      <c r="CM67" s="132">
        <v>5.3460000000000001</v>
      </c>
      <c r="CN67" s="132">
        <v>5.1509999999999998</v>
      </c>
      <c r="CO67" s="132">
        <v>5.0410000000000004</v>
      </c>
      <c r="CP67" s="132">
        <v>4.8419999999999996</v>
      </c>
      <c r="CQ67" s="132">
        <v>4.5609999999999999</v>
      </c>
      <c r="CR67" s="132">
        <v>4.33</v>
      </c>
      <c r="CS67" s="132">
        <v>4.024</v>
      </c>
      <c r="CT67" s="132">
        <v>3.5289999999999999</v>
      </c>
      <c r="CU67" s="132">
        <v>3.0169999999999999</v>
      </c>
      <c r="CV67" s="132">
        <v>2.625</v>
      </c>
      <c r="CW67" s="132">
        <v>2.3730000000000002</v>
      </c>
      <c r="CX67" s="132">
        <v>2.16</v>
      </c>
      <c r="CY67" s="132">
        <v>1.897</v>
      </c>
      <c r="CZ67" s="132">
        <v>1.6259999999999999</v>
      </c>
      <c r="DA67" s="132">
        <v>1.397</v>
      </c>
      <c r="DB67" s="132">
        <v>1.2110000000000001</v>
      </c>
      <c r="DC67" s="132">
        <v>1.0469999999999999</v>
      </c>
      <c r="DD67" s="132">
        <v>0.90100000000000002</v>
      </c>
      <c r="DE67" s="132">
        <v>0.76100000000000001</v>
      </c>
      <c r="DF67" s="132">
        <v>0.628</v>
      </c>
      <c r="DG67" s="132">
        <v>0.505</v>
      </c>
      <c r="DH67" s="132">
        <v>2.09</v>
      </c>
    </row>
    <row r="68" spans="1:112" x14ac:dyDescent="0.75">
      <c r="A68" s="111">
        <v>8767</v>
      </c>
      <c r="B68" s="111" t="s">
        <v>217</v>
      </c>
      <c r="C68" s="129" t="s">
        <v>163</v>
      </c>
      <c r="D68" s="71" t="s">
        <v>218</v>
      </c>
      <c r="E68" s="71">
        <v>764</v>
      </c>
      <c r="F68" s="71" t="s">
        <v>219</v>
      </c>
      <c r="G68" s="71" t="s">
        <v>220</v>
      </c>
      <c r="H68" s="71">
        <v>764</v>
      </c>
      <c r="I68" s="112" t="s">
        <v>221</v>
      </c>
      <c r="J68" s="71">
        <v>920</v>
      </c>
      <c r="K68" s="71">
        <v>2000</v>
      </c>
      <c r="L68" s="132">
        <v>15.737</v>
      </c>
      <c r="M68" s="132">
        <v>1.0669999999999999</v>
      </c>
      <c r="N68" s="132">
        <v>0.92700000000000005</v>
      </c>
      <c r="O68" s="132">
        <v>0.79500000000000004</v>
      </c>
      <c r="P68" s="132">
        <v>0.67700000000000005</v>
      </c>
      <c r="Q68" s="132">
        <v>0.61499999999999999</v>
      </c>
      <c r="R68" s="132">
        <v>0.61299999999999999</v>
      </c>
      <c r="S68" s="132">
        <v>0.65500000000000003</v>
      </c>
      <c r="T68" s="132">
        <v>0.71599999999999997</v>
      </c>
      <c r="U68" s="132">
        <v>0.755</v>
      </c>
      <c r="V68" s="132">
        <v>0.71899999999999997</v>
      </c>
      <c r="W68" s="132">
        <v>0.71699999999999997</v>
      </c>
      <c r="X68" s="132">
        <v>0.753</v>
      </c>
      <c r="Y68" s="132">
        <v>0.83099999999999996</v>
      </c>
      <c r="Z68" s="132">
        <v>0.93899999999999995</v>
      </c>
      <c r="AA68" s="132">
        <v>1.0940000000000001</v>
      </c>
      <c r="AB68" s="132">
        <v>1.288</v>
      </c>
      <c r="AC68" s="132">
        <v>1.494</v>
      </c>
      <c r="AD68" s="132">
        <v>1.663</v>
      </c>
      <c r="AE68" s="132">
        <v>1.74</v>
      </c>
      <c r="AF68" s="132">
        <v>1.782</v>
      </c>
      <c r="AG68" s="132">
        <v>1.792</v>
      </c>
      <c r="AH68" s="132">
        <v>1.8069999999999999</v>
      </c>
      <c r="AI68" s="132">
        <v>1.8720000000000001</v>
      </c>
      <c r="AJ68" s="132">
        <v>1.994</v>
      </c>
      <c r="AK68" s="132">
        <v>2.17</v>
      </c>
      <c r="AL68" s="132">
        <v>2.343</v>
      </c>
      <c r="AM68" s="132">
        <v>2.4940000000000002</v>
      </c>
      <c r="AN68" s="132">
        <v>2.7280000000000002</v>
      </c>
      <c r="AO68" s="132">
        <v>3</v>
      </c>
      <c r="AP68" s="132">
        <v>3.1850000000000001</v>
      </c>
      <c r="AQ68" s="132">
        <v>3.34</v>
      </c>
      <c r="AR68" s="132">
        <v>3.4660000000000002</v>
      </c>
      <c r="AS68" s="132">
        <v>3.5569999999999999</v>
      </c>
      <c r="AT68" s="132">
        <v>3.7519999999999998</v>
      </c>
      <c r="AU68" s="132">
        <v>4.0979999999999999</v>
      </c>
      <c r="AV68" s="132">
        <v>4.2889999999999997</v>
      </c>
      <c r="AW68" s="132">
        <v>4.2939999999999996</v>
      </c>
      <c r="AX68" s="132">
        <v>4.3929999999999998</v>
      </c>
      <c r="AY68" s="132">
        <v>4.6449999999999996</v>
      </c>
      <c r="AZ68" s="132">
        <v>4.8049999999999997</v>
      </c>
      <c r="BA68" s="132">
        <v>4.8280000000000003</v>
      </c>
      <c r="BB68" s="132">
        <v>4.9039999999999999</v>
      </c>
      <c r="BC68" s="132">
        <v>5.0069999999999997</v>
      </c>
      <c r="BD68" s="132">
        <v>4.9740000000000002</v>
      </c>
      <c r="BE68" s="132">
        <v>4.867</v>
      </c>
      <c r="BF68" s="132">
        <v>4.7990000000000004</v>
      </c>
      <c r="BG68" s="132">
        <v>4.7839999999999998</v>
      </c>
      <c r="BH68" s="132">
        <v>4.8600000000000003</v>
      </c>
      <c r="BI68" s="132">
        <v>4.9960000000000004</v>
      </c>
      <c r="BJ68" s="132">
        <v>5.101</v>
      </c>
      <c r="BK68" s="132">
        <v>5.1230000000000002</v>
      </c>
      <c r="BL68" s="132">
        <v>4.875</v>
      </c>
      <c r="BM68" s="132">
        <v>4.6260000000000003</v>
      </c>
      <c r="BN68" s="132">
        <v>4.3849999999999998</v>
      </c>
      <c r="BO68" s="132">
        <v>4.26</v>
      </c>
      <c r="BP68" s="132">
        <v>4.2530000000000001</v>
      </c>
      <c r="BQ68" s="132">
        <v>4.4000000000000004</v>
      </c>
      <c r="BR68" s="132">
        <v>4.9589999999999996</v>
      </c>
      <c r="BS68" s="132">
        <v>5.8090000000000002</v>
      </c>
      <c r="BT68" s="132">
        <v>6.3410000000000002</v>
      </c>
      <c r="BU68" s="132">
        <v>6.3070000000000004</v>
      </c>
      <c r="BV68" s="132">
        <v>6.2</v>
      </c>
      <c r="BW68" s="132">
        <v>6.3129999999999997</v>
      </c>
      <c r="BX68" s="132">
        <v>6.532</v>
      </c>
      <c r="BY68" s="132">
        <v>6.81</v>
      </c>
      <c r="BZ68" s="132">
        <v>7.0250000000000004</v>
      </c>
      <c r="CA68" s="132">
        <v>7.0750000000000002</v>
      </c>
      <c r="CB68" s="132">
        <v>6.9249999999999998</v>
      </c>
      <c r="CC68" s="132">
        <v>6.843</v>
      </c>
      <c r="CD68" s="132">
        <v>7.0590000000000002</v>
      </c>
      <c r="CE68" s="132">
        <v>7.3239999999999998</v>
      </c>
      <c r="CF68" s="132">
        <v>7.3929999999999998</v>
      </c>
      <c r="CG68" s="132">
        <v>7.19</v>
      </c>
      <c r="CH68" s="132">
        <v>6.7770000000000001</v>
      </c>
      <c r="CI68" s="132">
        <v>6.508</v>
      </c>
      <c r="CJ68" s="132">
        <v>6.3849999999999998</v>
      </c>
      <c r="CK68" s="132">
        <v>6.21</v>
      </c>
      <c r="CL68" s="132">
        <v>6.0439999999999996</v>
      </c>
      <c r="CM68" s="132">
        <v>5.8040000000000003</v>
      </c>
      <c r="CN68" s="132">
        <v>5.4820000000000002</v>
      </c>
      <c r="CO68" s="132">
        <v>5.2539999999999996</v>
      </c>
      <c r="CP68" s="132">
        <v>5.1289999999999996</v>
      </c>
      <c r="CQ68" s="132">
        <v>4.9000000000000004</v>
      </c>
      <c r="CR68" s="132">
        <v>4.5759999999999996</v>
      </c>
      <c r="CS68" s="132">
        <v>4.32</v>
      </c>
      <c r="CT68" s="132">
        <v>3.976</v>
      </c>
      <c r="CU68" s="132">
        <v>3.4060000000000001</v>
      </c>
      <c r="CV68" s="132">
        <v>2.819</v>
      </c>
      <c r="CW68" s="132">
        <v>2.3839999999999999</v>
      </c>
      <c r="CX68" s="132">
        <v>2.1230000000000002</v>
      </c>
      <c r="CY68" s="132">
        <v>1.9119999999999999</v>
      </c>
      <c r="CZ68" s="132">
        <v>1.6459999999999999</v>
      </c>
      <c r="DA68" s="132">
        <v>1.379</v>
      </c>
      <c r="DB68" s="132">
        <v>1.165</v>
      </c>
      <c r="DC68" s="132">
        <v>0.99399999999999999</v>
      </c>
      <c r="DD68" s="132">
        <v>0.85799999999999998</v>
      </c>
      <c r="DE68" s="132">
        <v>0.73099999999999998</v>
      </c>
      <c r="DF68" s="132">
        <v>0.60599999999999998</v>
      </c>
      <c r="DG68" s="132">
        <v>0.48399999999999999</v>
      </c>
      <c r="DH68" s="132">
        <v>2.06</v>
      </c>
    </row>
    <row r="69" spans="1:112" x14ac:dyDescent="0.75">
      <c r="A69" s="111">
        <v>8768</v>
      </c>
      <c r="B69" s="111" t="s">
        <v>217</v>
      </c>
      <c r="C69" s="129" t="s">
        <v>163</v>
      </c>
      <c r="D69" s="71" t="s">
        <v>218</v>
      </c>
      <c r="E69" s="71">
        <v>764</v>
      </c>
      <c r="F69" s="71" t="s">
        <v>219</v>
      </c>
      <c r="G69" s="71" t="s">
        <v>220</v>
      </c>
      <c r="H69" s="71">
        <v>764</v>
      </c>
      <c r="I69" s="112" t="s">
        <v>221</v>
      </c>
      <c r="J69" s="71">
        <v>920</v>
      </c>
      <c r="K69" s="71">
        <v>2001</v>
      </c>
      <c r="L69" s="132">
        <v>14.77</v>
      </c>
      <c r="M69" s="132">
        <v>0.96599999999999997</v>
      </c>
      <c r="N69" s="132">
        <v>0.81799999999999995</v>
      </c>
      <c r="O69" s="132">
        <v>0.72599999999999998</v>
      </c>
      <c r="P69" s="132">
        <v>0.63400000000000001</v>
      </c>
      <c r="Q69" s="132">
        <v>0.59799999999999998</v>
      </c>
      <c r="R69" s="132">
        <v>0.60499999999999998</v>
      </c>
      <c r="S69" s="132">
        <v>0.63500000000000001</v>
      </c>
      <c r="T69" s="132">
        <v>0.67700000000000005</v>
      </c>
      <c r="U69" s="132">
        <v>0.70799999999999996</v>
      </c>
      <c r="V69" s="132">
        <v>0.68799999999999994</v>
      </c>
      <c r="W69" s="132">
        <v>0.68300000000000005</v>
      </c>
      <c r="X69" s="132">
        <v>0.71199999999999997</v>
      </c>
      <c r="Y69" s="132">
        <v>0.78200000000000003</v>
      </c>
      <c r="Z69" s="132">
        <v>0.89700000000000002</v>
      </c>
      <c r="AA69" s="132">
        <v>1.0449999999999999</v>
      </c>
      <c r="AB69" s="132">
        <v>1.236</v>
      </c>
      <c r="AC69" s="132">
        <v>1.4450000000000001</v>
      </c>
      <c r="AD69" s="132">
        <v>1.6379999999999999</v>
      </c>
      <c r="AE69" s="132">
        <v>1.7609999999999999</v>
      </c>
      <c r="AF69" s="132">
        <v>1.79</v>
      </c>
      <c r="AG69" s="132">
        <v>1.802</v>
      </c>
      <c r="AH69" s="132">
        <v>1.802</v>
      </c>
      <c r="AI69" s="132">
        <v>1.825</v>
      </c>
      <c r="AJ69" s="132">
        <v>1.9039999999999999</v>
      </c>
      <c r="AK69" s="132">
        <v>2.0459999999999998</v>
      </c>
      <c r="AL69" s="132">
        <v>2.242</v>
      </c>
      <c r="AM69" s="132">
        <v>2.427</v>
      </c>
      <c r="AN69" s="132">
        <v>2.58</v>
      </c>
      <c r="AO69" s="132">
        <v>2.8</v>
      </c>
      <c r="AP69" s="132">
        <v>3.0539999999999998</v>
      </c>
      <c r="AQ69" s="132">
        <v>3.2269999999999999</v>
      </c>
      <c r="AR69" s="132">
        <v>3.3780000000000001</v>
      </c>
      <c r="AS69" s="132">
        <v>3.5089999999999999</v>
      </c>
      <c r="AT69" s="132">
        <v>3.61</v>
      </c>
      <c r="AU69" s="132">
        <v>3.8159999999999998</v>
      </c>
      <c r="AV69" s="132">
        <v>4.1719999999999997</v>
      </c>
      <c r="AW69" s="132">
        <v>4.3760000000000003</v>
      </c>
      <c r="AX69" s="132">
        <v>4.3970000000000002</v>
      </c>
      <c r="AY69" s="132">
        <v>4.5049999999999999</v>
      </c>
      <c r="AZ69" s="132">
        <v>4.76</v>
      </c>
      <c r="BA69" s="132">
        <v>4.9180000000000001</v>
      </c>
      <c r="BB69" s="132">
        <v>4.9400000000000004</v>
      </c>
      <c r="BC69" s="132">
        <v>5.016</v>
      </c>
      <c r="BD69" s="132">
        <v>5.1219999999999999</v>
      </c>
      <c r="BE69" s="132">
        <v>5.1029999999999998</v>
      </c>
      <c r="BF69" s="132">
        <v>5.0209999999999999</v>
      </c>
      <c r="BG69" s="132">
        <v>4.9809999999999999</v>
      </c>
      <c r="BH69" s="132">
        <v>4.9960000000000004</v>
      </c>
      <c r="BI69" s="132">
        <v>5.0979999999999999</v>
      </c>
      <c r="BJ69" s="132">
        <v>5.2469999999999999</v>
      </c>
      <c r="BK69" s="132">
        <v>5.3520000000000003</v>
      </c>
      <c r="BL69" s="132">
        <v>5.3630000000000004</v>
      </c>
      <c r="BM69" s="132">
        <v>5.0839999999999996</v>
      </c>
      <c r="BN69" s="132">
        <v>4.8079999999999998</v>
      </c>
      <c r="BO69" s="132">
        <v>4.5570000000000004</v>
      </c>
      <c r="BP69" s="132">
        <v>4.4400000000000004</v>
      </c>
      <c r="BQ69" s="132">
        <v>4.4530000000000003</v>
      </c>
      <c r="BR69" s="132">
        <v>4.6310000000000002</v>
      </c>
      <c r="BS69" s="132">
        <v>5.234</v>
      </c>
      <c r="BT69" s="132">
        <v>6.14</v>
      </c>
      <c r="BU69" s="132">
        <v>6.6989999999999998</v>
      </c>
      <c r="BV69" s="132">
        <v>6.6429999999999998</v>
      </c>
      <c r="BW69" s="132">
        <v>6.5030000000000001</v>
      </c>
      <c r="BX69" s="132">
        <v>6.5970000000000004</v>
      </c>
      <c r="BY69" s="132">
        <v>6.8120000000000003</v>
      </c>
      <c r="BZ69" s="132">
        <v>7.0780000000000003</v>
      </c>
      <c r="CA69" s="132">
        <v>7.3179999999999996</v>
      </c>
      <c r="CB69" s="132">
        <v>7.4009999999999998</v>
      </c>
      <c r="CC69" s="132">
        <v>7.2720000000000002</v>
      </c>
      <c r="CD69" s="132">
        <v>7.1989999999999998</v>
      </c>
      <c r="CE69" s="132">
        <v>7.4109999999999996</v>
      </c>
      <c r="CF69" s="132">
        <v>7.6479999999999997</v>
      </c>
      <c r="CG69" s="132">
        <v>7.6710000000000003</v>
      </c>
      <c r="CH69" s="132">
        <v>7.4059999999999997</v>
      </c>
      <c r="CI69" s="132">
        <v>6.9370000000000003</v>
      </c>
      <c r="CJ69" s="132">
        <v>6.6210000000000004</v>
      </c>
      <c r="CK69" s="132">
        <v>6.4569999999999999</v>
      </c>
      <c r="CL69" s="132">
        <v>6.2430000000000003</v>
      </c>
      <c r="CM69" s="132">
        <v>6.04</v>
      </c>
      <c r="CN69" s="132">
        <v>5.7670000000000003</v>
      </c>
      <c r="CO69" s="132">
        <v>5.4210000000000003</v>
      </c>
      <c r="CP69" s="132">
        <v>5.173</v>
      </c>
      <c r="CQ69" s="132">
        <v>5.03</v>
      </c>
      <c r="CR69" s="132">
        <v>4.7839999999999998</v>
      </c>
      <c r="CS69" s="132">
        <v>4.444</v>
      </c>
      <c r="CT69" s="132">
        <v>4.1689999999999996</v>
      </c>
      <c r="CU69" s="132">
        <v>3.806</v>
      </c>
      <c r="CV69" s="132">
        <v>3.222</v>
      </c>
      <c r="CW69" s="132">
        <v>2.629</v>
      </c>
      <c r="CX69" s="132">
        <v>2.19</v>
      </c>
      <c r="CY69" s="132">
        <v>1.9239999999999999</v>
      </c>
      <c r="CZ69" s="132">
        <v>1.712</v>
      </c>
      <c r="DA69" s="132">
        <v>1.4530000000000001</v>
      </c>
      <c r="DB69" s="132">
        <v>1.2030000000000001</v>
      </c>
      <c r="DC69" s="132">
        <v>0.99199999999999999</v>
      </c>
      <c r="DD69" s="132">
        <v>0.83399999999999996</v>
      </c>
      <c r="DE69" s="132">
        <v>0.71299999999999997</v>
      </c>
      <c r="DF69" s="132">
        <v>0.60199999999999998</v>
      </c>
      <c r="DG69" s="132">
        <v>0.49299999999999999</v>
      </c>
      <c r="DH69" s="132">
        <v>2.0049999999999999</v>
      </c>
    </row>
    <row r="70" spans="1:112" x14ac:dyDescent="0.75">
      <c r="A70" s="111">
        <v>8769</v>
      </c>
      <c r="B70" s="111" t="s">
        <v>217</v>
      </c>
      <c r="C70" s="129" t="s">
        <v>163</v>
      </c>
      <c r="D70" s="71" t="s">
        <v>218</v>
      </c>
      <c r="E70" s="71">
        <v>764</v>
      </c>
      <c r="F70" s="71" t="s">
        <v>219</v>
      </c>
      <c r="G70" s="71" t="s">
        <v>220</v>
      </c>
      <c r="H70" s="71">
        <v>764</v>
      </c>
      <c r="I70" s="112" t="s">
        <v>221</v>
      </c>
      <c r="J70" s="71">
        <v>920</v>
      </c>
      <c r="K70" s="71">
        <v>2002</v>
      </c>
      <c r="L70" s="132">
        <v>13.944000000000001</v>
      </c>
      <c r="M70" s="132">
        <v>0.91</v>
      </c>
      <c r="N70" s="132">
        <v>0.73799999999999999</v>
      </c>
      <c r="O70" s="132">
        <v>0.64100000000000001</v>
      </c>
      <c r="P70" s="132">
        <v>0.57999999999999996</v>
      </c>
      <c r="Q70" s="132">
        <v>0.56299999999999994</v>
      </c>
      <c r="R70" s="132">
        <v>0.58899999999999997</v>
      </c>
      <c r="S70" s="132">
        <v>0.624</v>
      </c>
      <c r="T70" s="132">
        <v>0.65100000000000002</v>
      </c>
      <c r="U70" s="132">
        <v>0.66500000000000004</v>
      </c>
      <c r="V70" s="132">
        <v>0.64400000000000002</v>
      </c>
      <c r="W70" s="132">
        <v>0.65300000000000002</v>
      </c>
      <c r="X70" s="132">
        <v>0.67700000000000005</v>
      </c>
      <c r="Y70" s="132">
        <v>0.73799999999999999</v>
      </c>
      <c r="Z70" s="132">
        <v>0.84199999999999997</v>
      </c>
      <c r="AA70" s="132">
        <v>0.996</v>
      </c>
      <c r="AB70" s="132">
        <v>1.175</v>
      </c>
      <c r="AC70" s="132">
        <v>1.38</v>
      </c>
      <c r="AD70" s="132">
        <v>1.5780000000000001</v>
      </c>
      <c r="AE70" s="132">
        <v>1.73</v>
      </c>
      <c r="AF70" s="132">
        <v>1.8080000000000001</v>
      </c>
      <c r="AG70" s="132">
        <v>1.81</v>
      </c>
      <c r="AH70" s="132">
        <v>1.8160000000000001</v>
      </c>
      <c r="AI70" s="132">
        <v>1.8280000000000001</v>
      </c>
      <c r="AJ70" s="132">
        <v>1.871</v>
      </c>
      <c r="AK70" s="132">
        <v>1.972</v>
      </c>
      <c r="AL70" s="132">
        <v>2.133</v>
      </c>
      <c r="AM70" s="132">
        <v>2.3380000000000001</v>
      </c>
      <c r="AN70" s="132">
        <v>2.5249999999999999</v>
      </c>
      <c r="AO70" s="132">
        <v>2.6709999999999998</v>
      </c>
      <c r="AP70" s="132">
        <v>2.8740000000000001</v>
      </c>
      <c r="AQ70" s="132">
        <v>3.1120000000000001</v>
      </c>
      <c r="AR70" s="132">
        <v>3.28</v>
      </c>
      <c r="AS70" s="132">
        <v>3.4350000000000001</v>
      </c>
      <c r="AT70" s="132">
        <v>3.5750000000000002</v>
      </c>
      <c r="AU70" s="132">
        <v>3.6880000000000002</v>
      </c>
      <c r="AV70" s="132">
        <v>3.9</v>
      </c>
      <c r="AW70" s="132">
        <v>4.2539999999999996</v>
      </c>
      <c r="AX70" s="132">
        <v>4.4649999999999999</v>
      </c>
      <c r="AY70" s="132">
        <v>4.5010000000000003</v>
      </c>
      <c r="AZ70" s="132">
        <v>4.6139999999999999</v>
      </c>
      <c r="BA70" s="132">
        <v>4.8620000000000001</v>
      </c>
      <c r="BB70" s="132">
        <v>5.0129999999999999</v>
      </c>
      <c r="BC70" s="132">
        <v>5.0350000000000001</v>
      </c>
      <c r="BD70" s="132">
        <v>5.1139999999999999</v>
      </c>
      <c r="BE70" s="132">
        <v>5.2279999999999998</v>
      </c>
      <c r="BF70" s="132">
        <v>5.2320000000000002</v>
      </c>
      <c r="BG70" s="132">
        <v>5.1849999999999996</v>
      </c>
      <c r="BH70" s="132">
        <v>5.1769999999999996</v>
      </c>
      <c r="BI70" s="132">
        <v>5.218</v>
      </c>
      <c r="BJ70" s="132">
        <v>5.3339999999999996</v>
      </c>
      <c r="BK70" s="132">
        <v>5.48</v>
      </c>
      <c r="BL70" s="132">
        <v>5.57</v>
      </c>
      <c r="BM70" s="132">
        <v>5.5670000000000002</v>
      </c>
      <c r="BN70" s="132">
        <v>5.2670000000000003</v>
      </c>
      <c r="BO70" s="132">
        <v>4.9809999999999999</v>
      </c>
      <c r="BP70" s="132">
        <v>4.7409999999999997</v>
      </c>
      <c r="BQ70" s="132">
        <v>4.6470000000000002</v>
      </c>
      <c r="BR70" s="132">
        <v>4.6890000000000001</v>
      </c>
      <c r="BS70" s="132">
        <v>4.8959999999999999</v>
      </c>
      <c r="BT70" s="132">
        <v>5.5259999999999998</v>
      </c>
      <c r="BU70" s="132">
        <v>6.4509999999999996</v>
      </c>
      <c r="BV70" s="132">
        <v>7.0060000000000002</v>
      </c>
      <c r="BW70" s="132">
        <v>6.9269999999999996</v>
      </c>
      <c r="BX70" s="132">
        <v>6.7679999999999998</v>
      </c>
      <c r="BY70" s="132">
        <v>6.8559999999999999</v>
      </c>
      <c r="BZ70" s="132">
        <v>7.0590000000000002</v>
      </c>
      <c r="CA70" s="132">
        <v>7.3490000000000002</v>
      </c>
      <c r="CB70" s="132">
        <v>7.62</v>
      </c>
      <c r="CC70" s="132">
        <v>7.7329999999999997</v>
      </c>
      <c r="CD70" s="132">
        <v>7.625</v>
      </c>
      <c r="CE70" s="132">
        <v>7.55</v>
      </c>
      <c r="CF70" s="132">
        <v>7.7290000000000001</v>
      </c>
      <c r="CG70" s="132">
        <v>7.9130000000000003</v>
      </c>
      <c r="CH70" s="132">
        <v>7.8760000000000003</v>
      </c>
      <c r="CI70" s="132">
        <v>7.5659999999999998</v>
      </c>
      <c r="CJ70" s="132">
        <v>7.0640000000000001</v>
      </c>
      <c r="CK70" s="132">
        <v>6.7089999999999996</v>
      </c>
      <c r="CL70" s="132">
        <v>6.4960000000000004</v>
      </c>
      <c r="CM70" s="132">
        <v>6.2350000000000003</v>
      </c>
      <c r="CN70" s="132">
        <v>5.9909999999999997</v>
      </c>
      <c r="CO70" s="132">
        <v>5.6920000000000002</v>
      </c>
      <c r="CP70" s="132">
        <v>5.3319999999999999</v>
      </c>
      <c r="CQ70" s="132">
        <v>5.0709999999999997</v>
      </c>
      <c r="CR70" s="132">
        <v>4.9080000000000004</v>
      </c>
      <c r="CS70" s="132">
        <v>4.649</v>
      </c>
      <c r="CT70" s="132">
        <v>4.3019999999999996</v>
      </c>
      <c r="CU70" s="132">
        <v>4.0090000000000003</v>
      </c>
      <c r="CV70" s="132">
        <v>3.63</v>
      </c>
      <c r="CW70" s="132">
        <v>3.0539999999999998</v>
      </c>
      <c r="CX70" s="132">
        <v>2.4769999999999999</v>
      </c>
      <c r="CY70" s="132">
        <v>2.0470000000000002</v>
      </c>
      <c r="CZ70" s="132">
        <v>1.778</v>
      </c>
      <c r="DA70" s="132">
        <v>1.5629999999999999</v>
      </c>
      <c r="DB70" s="132">
        <v>1.3140000000000001</v>
      </c>
      <c r="DC70" s="132">
        <v>1.08</v>
      </c>
      <c r="DD70" s="132">
        <v>0.875</v>
      </c>
      <c r="DE70" s="132">
        <v>0.71699999999999997</v>
      </c>
      <c r="DF70" s="132">
        <v>0.60699999999999998</v>
      </c>
      <c r="DG70" s="132">
        <v>0.50800000000000001</v>
      </c>
      <c r="DH70" s="132">
        <v>1.992</v>
      </c>
    </row>
    <row r="71" spans="1:112" x14ac:dyDescent="0.75">
      <c r="A71" s="111">
        <v>8770</v>
      </c>
      <c r="B71" s="111" t="s">
        <v>217</v>
      </c>
      <c r="C71" s="129" t="s">
        <v>163</v>
      </c>
      <c r="D71" s="71" t="s">
        <v>218</v>
      </c>
      <c r="E71" s="71">
        <v>764</v>
      </c>
      <c r="F71" s="71" t="s">
        <v>219</v>
      </c>
      <c r="G71" s="71" t="s">
        <v>220</v>
      </c>
      <c r="H71" s="71">
        <v>764</v>
      </c>
      <c r="I71" s="112" t="s">
        <v>221</v>
      </c>
      <c r="J71" s="71">
        <v>920</v>
      </c>
      <c r="K71" s="71">
        <v>2003</v>
      </c>
      <c r="L71" s="132">
        <v>13.292</v>
      </c>
      <c r="M71" s="132">
        <v>0.84699999999999998</v>
      </c>
      <c r="N71" s="132">
        <v>0.69299999999999995</v>
      </c>
      <c r="O71" s="132">
        <v>0.57699999999999996</v>
      </c>
      <c r="P71" s="132">
        <v>0.51</v>
      </c>
      <c r="Q71" s="132">
        <v>0.504</v>
      </c>
      <c r="R71" s="132">
        <v>0.53800000000000003</v>
      </c>
      <c r="S71" s="132">
        <v>0.59299999999999997</v>
      </c>
      <c r="T71" s="132">
        <v>0.63100000000000001</v>
      </c>
      <c r="U71" s="132">
        <v>0.63800000000000001</v>
      </c>
      <c r="V71" s="132">
        <v>0.60799999999999998</v>
      </c>
      <c r="W71" s="132">
        <v>0.61499999999999999</v>
      </c>
      <c r="X71" s="132">
        <v>0.65200000000000002</v>
      </c>
      <c r="Y71" s="132">
        <v>0.70699999999999996</v>
      </c>
      <c r="Z71" s="132">
        <v>0.8</v>
      </c>
      <c r="AA71" s="132">
        <v>0.94099999999999995</v>
      </c>
      <c r="AB71" s="132">
        <v>1.127</v>
      </c>
      <c r="AC71" s="132">
        <v>1.319</v>
      </c>
      <c r="AD71" s="132">
        <v>1.5129999999999999</v>
      </c>
      <c r="AE71" s="132">
        <v>1.673</v>
      </c>
      <c r="AF71" s="132">
        <v>1.7829999999999999</v>
      </c>
      <c r="AG71" s="132">
        <v>1.833</v>
      </c>
      <c r="AH71" s="132">
        <v>1.8280000000000001</v>
      </c>
      <c r="AI71" s="132">
        <v>1.847</v>
      </c>
      <c r="AJ71" s="132">
        <v>1.881</v>
      </c>
      <c r="AK71" s="132">
        <v>1.9510000000000001</v>
      </c>
      <c r="AL71" s="132">
        <v>2.073</v>
      </c>
      <c r="AM71" s="132">
        <v>2.2440000000000002</v>
      </c>
      <c r="AN71" s="132">
        <v>2.4470000000000001</v>
      </c>
      <c r="AO71" s="132">
        <v>2.625</v>
      </c>
      <c r="AP71" s="132">
        <v>2.7639999999999998</v>
      </c>
      <c r="AQ71" s="132">
        <v>2.956</v>
      </c>
      <c r="AR71" s="132">
        <v>3.1890000000000001</v>
      </c>
      <c r="AS71" s="132">
        <v>3.363</v>
      </c>
      <c r="AT71" s="132">
        <v>3.528</v>
      </c>
      <c r="AU71" s="132">
        <v>3.68</v>
      </c>
      <c r="AV71" s="132">
        <v>3.806</v>
      </c>
      <c r="AW71" s="132">
        <v>4.024</v>
      </c>
      <c r="AX71" s="132">
        <v>4.3760000000000003</v>
      </c>
      <c r="AY71" s="132">
        <v>4.5910000000000002</v>
      </c>
      <c r="AZ71" s="132">
        <v>4.6399999999999997</v>
      </c>
      <c r="BA71" s="132">
        <v>4.7569999999999997</v>
      </c>
      <c r="BB71" s="132">
        <v>4.9980000000000002</v>
      </c>
      <c r="BC71" s="132">
        <v>5.1440000000000001</v>
      </c>
      <c r="BD71" s="132">
        <v>5.1740000000000004</v>
      </c>
      <c r="BE71" s="132">
        <v>5.2670000000000003</v>
      </c>
      <c r="BF71" s="132">
        <v>5.3979999999999997</v>
      </c>
      <c r="BG71" s="132">
        <v>5.4329999999999998</v>
      </c>
      <c r="BH71" s="132">
        <v>5.42</v>
      </c>
      <c r="BI71" s="132">
        <v>5.44</v>
      </c>
      <c r="BJ71" s="132">
        <v>5.4969999999999999</v>
      </c>
      <c r="BK71" s="132">
        <v>5.6109999999999998</v>
      </c>
      <c r="BL71" s="132">
        <v>5.74</v>
      </c>
      <c r="BM71" s="132">
        <v>5.8120000000000003</v>
      </c>
      <c r="BN71" s="132">
        <v>5.8</v>
      </c>
      <c r="BO71" s="132">
        <v>5.492</v>
      </c>
      <c r="BP71" s="132">
        <v>5.21</v>
      </c>
      <c r="BQ71" s="132">
        <v>4.9909999999999997</v>
      </c>
      <c r="BR71" s="132">
        <v>4.9269999999999996</v>
      </c>
      <c r="BS71" s="132">
        <v>4.9980000000000002</v>
      </c>
      <c r="BT71" s="132">
        <v>5.2290000000000001</v>
      </c>
      <c r="BU71" s="132">
        <v>5.8739999999999997</v>
      </c>
      <c r="BV71" s="132">
        <v>6.8</v>
      </c>
      <c r="BW71" s="132">
        <v>7.3380000000000001</v>
      </c>
      <c r="BX71" s="132">
        <v>7.2370000000000001</v>
      </c>
      <c r="BY71" s="132">
        <v>7.0720000000000001</v>
      </c>
      <c r="BZ71" s="132">
        <v>7.15</v>
      </c>
      <c r="CA71" s="132">
        <v>7.3860000000000001</v>
      </c>
      <c r="CB71" s="132">
        <v>7.7169999999999996</v>
      </c>
      <c r="CC71" s="132">
        <v>8.0190000000000001</v>
      </c>
      <c r="CD71" s="132">
        <v>8.1509999999999998</v>
      </c>
      <c r="CE71" s="132">
        <v>8.0429999999999993</v>
      </c>
      <c r="CF71" s="132">
        <v>7.944</v>
      </c>
      <c r="CG71" s="132">
        <v>8.0739999999999998</v>
      </c>
      <c r="CH71" s="132">
        <v>8.1910000000000007</v>
      </c>
      <c r="CI71" s="132">
        <v>8.0980000000000008</v>
      </c>
      <c r="CJ71" s="132">
        <v>7.7480000000000002</v>
      </c>
      <c r="CK71" s="132">
        <v>7.2149999999999999</v>
      </c>
      <c r="CL71" s="132">
        <v>6.82</v>
      </c>
      <c r="CM71" s="132">
        <v>6.5519999999999996</v>
      </c>
      <c r="CN71" s="132">
        <v>6.2389999999999999</v>
      </c>
      <c r="CO71" s="132">
        <v>5.9509999999999996</v>
      </c>
      <c r="CP71" s="132">
        <v>5.6230000000000002</v>
      </c>
      <c r="CQ71" s="132">
        <v>5.2510000000000003</v>
      </c>
      <c r="CR71" s="132">
        <v>4.9770000000000003</v>
      </c>
      <c r="CS71" s="132">
        <v>4.7960000000000003</v>
      </c>
      <c r="CT71" s="132">
        <v>4.5259999999999998</v>
      </c>
      <c r="CU71" s="132">
        <v>4.17</v>
      </c>
      <c r="CV71" s="132">
        <v>3.8570000000000002</v>
      </c>
      <c r="CW71" s="132">
        <v>3.4630000000000001</v>
      </c>
      <c r="CX71" s="132">
        <v>2.895</v>
      </c>
      <c r="CY71" s="132">
        <v>2.3340000000000001</v>
      </c>
      <c r="CZ71" s="132">
        <v>1.9139999999999999</v>
      </c>
      <c r="DA71" s="132">
        <v>1.645</v>
      </c>
      <c r="DB71" s="132">
        <v>1.429</v>
      </c>
      <c r="DC71" s="132">
        <v>1.1919999999999999</v>
      </c>
      <c r="DD71" s="132">
        <v>0.97699999999999998</v>
      </c>
      <c r="DE71" s="132">
        <v>0.77500000000000002</v>
      </c>
      <c r="DF71" s="132">
        <v>0.61499999999999999</v>
      </c>
      <c r="DG71" s="132">
        <v>0.51600000000000001</v>
      </c>
      <c r="DH71" s="132">
        <v>2.0129999999999999</v>
      </c>
    </row>
    <row r="72" spans="1:112" x14ac:dyDescent="0.75">
      <c r="A72" s="111">
        <v>8771</v>
      </c>
      <c r="B72" s="111" t="s">
        <v>217</v>
      </c>
      <c r="C72" s="129" t="s">
        <v>163</v>
      </c>
      <c r="D72" s="71" t="s">
        <v>218</v>
      </c>
      <c r="E72" s="71">
        <v>764</v>
      </c>
      <c r="F72" s="71" t="s">
        <v>219</v>
      </c>
      <c r="G72" s="71" t="s">
        <v>220</v>
      </c>
      <c r="H72" s="71">
        <v>764</v>
      </c>
      <c r="I72" s="112" t="s">
        <v>221</v>
      </c>
      <c r="J72" s="71">
        <v>920</v>
      </c>
      <c r="K72" s="71">
        <v>2004</v>
      </c>
      <c r="L72" s="132">
        <v>12.922000000000001</v>
      </c>
      <c r="M72" s="132">
        <v>1.0029999999999999</v>
      </c>
      <c r="N72" s="132">
        <v>0.80500000000000005</v>
      </c>
      <c r="O72" s="132">
        <v>0.67900000000000005</v>
      </c>
      <c r="P72" s="132">
        <v>0.59099999999999997</v>
      </c>
      <c r="Q72" s="132">
        <v>0.56999999999999995</v>
      </c>
      <c r="R72" s="132">
        <v>0.60599999999999998</v>
      </c>
      <c r="S72" s="132">
        <v>0.66400000000000003</v>
      </c>
      <c r="T72" s="132">
        <v>0.71599999999999997</v>
      </c>
      <c r="U72" s="132">
        <v>0.72399999999999998</v>
      </c>
      <c r="V72" s="132">
        <v>0.68200000000000005</v>
      </c>
      <c r="W72" s="132">
        <v>0.67100000000000004</v>
      </c>
      <c r="X72" s="132">
        <v>0.70199999999999996</v>
      </c>
      <c r="Y72" s="132">
        <v>0.76900000000000002</v>
      </c>
      <c r="Z72" s="132">
        <v>0.85399999999999998</v>
      </c>
      <c r="AA72" s="132">
        <v>0.98099999999999998</v>
      </c>
      <c r="AB72" s="132">
        <v>1.153</v>
      </c>
      <c r="AC72" s="132">
        <v>1.3520000000000001</v>
      </c>
      <c r="AD72" s="132">
        <v>1.53</v>
      </c>
      <c r="AE72" s="132">
        <v>1.6879999999999999</v>
      </c>
      <c r="AF72" s="132">
        <v>1.8080000000000001</v>
      </c>
      <c r="AG72" s="132">
        <v>1.8919999999999999</v>
      </c>
      <c r="AH72" s="132">
        <v>1.931</v>
      </c>
      <c r="AI72" s="132">
        <v>1.9339999999999999</v>
      </c>
      <c r="AJ72" s="132">
        <v>1.9730000000000001</v>
      </c>
      <c r="AK72" s="132">
        <v>2.0329999999999999</v>
      </c>
      <c r="AL72" s="132">
        <v>2.1259999999999999</v>
      </c>
      <c r="AM72" s="132">
        <v>2.258</v>
      </c>
      <c r="AN72" s="132">
        <v>2.4260000000000002</v>
      </c>
      <c r="AO72" s="132">
        <v>2.6190000000000002</v>
      </c>
      <c r="AP72" s="132">
        <v>2.7879999999999998</v>
      </c>
      <c r="AQ72" s="132">
        <v>2.9260000000000002</v>
      </c>
      <c r="AR72" s="132">
        <v>3.12</v>
      </c>
      <c r="AS72" s="132">
        <v>3.3610000000000002</v>
      </c>
      <c r="AT72" s="132">
        <v>3.5489999999999999</v>
      </c>
      <c r="AU72" s="132">
        <v>3.7290000000000001</v>
      </c>
      <c r="AV72" s="132">
        <v>3.895</v>
      </c>
      <c r="AW72" s="132">
        <v>4.032</v>
      </c>
      <c r="AX72" s="132">
        <v>4.2569999999999997</v>
      </c>
      <c r="AY72" s="132">
        <v>4.6100000000000003</v>
      </c>
      <c r="AZ72" s="132">
        <v>4.8280000000000003</v>
      </c>
      <c r="BA72" s="132">
        <v>4.8860000000000001</v>
      </c>
      <c r="BB72" s="132">
        <v>5.0069999999999997</v>
      </c>
      <c r="BC72" s="132">
        <v>5.2460000000000004</v>
      </c>
      <c r="BD72" s="132">
        <v>5.3959999999999999</v>
      </c>
      <c r="BE72" s="132">
        <v>5.4420000000000002</v>
      </c>
      <c r="BF72" s="132">
        <v>5.5590000000000002</v>
      </c>
      <c r="BG72" s="132">
        <v>5.7149999999999999</v>
      </c>
      <c r="BH72" s="132">
        <v>5.7779999999999996</v>
      </c>
      <c r="BI72" s="132">
        <v>5.79</v>
      </c>
      <c r="BJ72" s="132">
        <v>5.819</v>
      </c>
      <c r="BK72" s="132">
        <v>5.8719999999999999</v>
      </c>
      <c r="BL72" s="132">
        <v>5.97</v>
      </c>
      <c r="BM72" s="132">
        <v>6.0730000000000004</v>
      </c>
      <c r="BN72" s="132">
        <v>6.1269999999999998</v>
      </c>
      <c r="BO72" s="132">
        <v>6.117</v>
      </c>
      <c r="BP72" s="132">
        <v>5.8140000000000001</v>
      </c>
      <c r="BQ72" s="132">
        <v>5.5430000000000001</v>
      </c>
      <c r="BR72" s="132">
        <v>5.3449999999999998</v>
      </c>
      <c r="BS72" s="132">
        <v>5.306</v>
      </c>
      <c r="BT72" s="132">
        <v>5.3940000000000001</v>
      </c>
      <c r="BU72" s="132">
        <v>5.6289999999999996</v>
      </c>
      <c r="BV72" s="132">
        <v>6.2679999999999998</v>
      </c>
      <c r="BW72" s="132">
        <v>7.1769999999999996</v>
      </c>
      <c r="BX72" s="132">
        <v>7.6920000000000002</v>
      </c>
      <c r="BY72" s="132">
        <v>7.5780000000000003</v>
      </c>
      <c r="BZ72" s="132">
        <v>7.3970000000000002</v>
      </c>
      <c r="CA72" s="132">
        <v>7.5069999999999997</v>
      </c>
      <c r="CB72" s="132">
        <v>7.79</v>
      </c>
      <c r="CC72" s="132">
        <v>8.1620000000000008</v>
      </c>
      <c r="CD72" s="132">
        <v>8.4830000000000005</v>
      </c>
      <c r="CE72" s="132">
        <v>8.6069999999999993</v>
      </c>
      <c r="CF72" s="132">
        <v>8.468</v>
      </c>
      <c r="CG72" s="132">
        <v>8.3249999999999993</v>
      </c>
      <c r="CH72" s="132">
        <v>8.3829999999999991</v>
      </c>
      <c r="CI72" s="132">
        <v>8.4269999999999996</v>
      </c>
      <c r="CJ72" s="132">
        <v>8.2780000000000005</v>
      </c>
      <c r="CK72" s="132">
        <v>7.8879999999999999</v>
      </c>
      <c r="CL72" s="132">
        <v>7.327</v>
      </c>
      <c r="CM72" s="132">
        <v>6.8879999999999999</v>
      </c>
      <c r="CN72" s="132">
        <v>6.5590000000000002</v>
      </c>
      <c r="CO72" s="132">
        <v>6.1890000000000001</v>
      </c>
      <c r="CP72" s="132">
        <v>5.8520000000000003</v>
      </c>
      <c r="CQ72" s="132">
        <v>5.4969999999999999</v>
      </c>
      <c r="CR72" s="132">
        <v>5.117</v>
      </c>
      <c r="CS72" s="132">
        <v>4.8330000000000002</v>
      </c>
      <c r="CT72" s="132">
        <v>4.6360000000000001</v>
      </c>
      <c r="CU72" s="132">
        <v>4.3559999999999999</v>
      </c>
      <c r="CV72" s="132">
        <v>3.9929999999999999</v>
      </c>
      <c r="CW72" s="132">
        <v>3.6629999999999998</v>
      </c>
      <c r="CX72" s="132">
        <v>3.2610000000000001</v>
      </c>
      <c r="CY72" s="132">
        <v>2.7080000000000002</v>
      </c>
      <c r="CZ72" s="132">
        <v>2.1720000000000002</v>
      </c>
      <c r="DA72" s="132">
        <v>1.768</v>
      </c>
      <c r="DB72" s="132">
        <v>1.504</v>
      </c>
      <c r="DC72" s="132">
        <v>1.2969999999999999</v>
      </c>
      <c r="DD72" s="132">
        <v>1.07</v>
      </c>
      <c r="DE72" s="132">
        <v>0.88</v>
      </c>
      <c r="DF72" s="132">
        <v>0.68100000000000005</v>
      </c>
      <c r="DG72" s="132">
        <v>0.52</v>
      </c>
      <c r="DH72" s="132">
        <v>2.0209999999999999</v>
      </c>
    </row>
    <row r="73" spans="1:112" x14ac:dyDescent="0.75">
      <c r="A73" s="111">
        <v>8772</v>
      </c>
      <c r="B73" s="111" t="s">
        <v>217</v>
      </c>
      <c r="C73" s="129" t="s">
        <v>163</v>
      </c>
      <c r="D73" s="71" t="s">
        <v>218</v>
      </c>
      <c r="E73" s="71">
        <v>764</v>
      </c>
      <c r="F73" s="71" t="s">
        <v>219</v>
      </c>
      <c r="G73" s="71" t="s">
        <v>220</v>
      </c>
      <c r="H73" s="71">
        <v>764</v>
      </c>
      <c r="I73" s="112" t="s">
        <v>221</v>
      </c>
      <c r="J73" s="71">
        <v>920</v>
      </c>
      <c r="K73" s="71">
        <v>2005</v>
      </c>
      <c r="L73" s="132">
        <v>12.157</v>
      </c>
      <c r="M73" s="132">
        <v>0.73799999999999999</v>
      </c>
      <c r="N73" s="132">
        <v>0.60699999999999998</v>
      </c>
      <c r="O73" s="132">
        <v>0.51300000000000001</v>
      </c>
      <c r="P73" s="132">
        <v>0.436</v>
      </c>
      <c r="Q73" s="132">
        <v>0.40899999999999997</v>
      </c>
      <c r="R73" s="132">
        <v>0.438</v>
      </c>
      <c r="S73" s="132">
        <v>0.501</v>
      </c>
      <c r="T73" s="132">
        <v>0.56499999999999995</v>
      </c>
      <c r="U73" s="132">
        <v>0.59499999999999997</v>
      </c>
      <c r="V73" s="132">
        <v>0.55300000000000005</v>
      </c>
      <c r="W73" s="132">
        <v>0.54800000000000004</v>
      </c>
      <c r="X73" s="132">
        <v>0.56999999999999995</v>
      </c>
      <c r="Y73" s="132">
        <v>0.63200000000000001</v>
      </c>
      <c r="Z73" s="132">
        <v>0.73099999999999998</v>
      </c>
      <c r="AA73" s="132">
        <v>0.85</v>
      </c>
      <c r="AB73" s="132">
        <v>1.006</v>
      </c>
      <c r="AC73" s="132">
        <v>1.1879999999999999</v>
      </c>
      <c r="AD73" s="132">
        <v>1.375</v>
      </c>
      <c r="AE73" s="132">
        <v>1.5129999999999999</v>
      </c>
      <c r="AF73" s="132">
        <v>1.629</v>
      </c>
      <c r="AG73" s="132">
        <v>1.7210000000000001</v>
      </c>
      <c r="AH73" s="132">
        <v>1.7929999999999999</v>
      </c>
      <c r="AI73" s="132">
        <v>1.8420000000000001</v>
      </c>
      <c r="AJ73" s="132">
        <v>1.869</v>
      </c>
      <c r="AK73" s="132">
        <v>1.9390000000000001</v>
      </c>
      <c r="AL73" s="132">
        <v>2.0249999999999999</v>
      </c>
      <c r="AM73" s="132">
        <v>2.1309999999999998</v>
      </c>
      <c r="AN73" s="132">
        <v>2.2610000000000001</v>
      </c>
      <c r="AO73" s="132">
        <v>2.4129999999999998</v>
      </c>
      <c r="AP73" s="132">
        <v>2.5840000000000001</v>
      </c>
      <c r="AQ73" s="132">
        <v>2.742</v>
      </c>
      <c r="AR73" s="132">
        <v>2.8809999999999998</v>
      </c>
      <c r="AS73" s="132">
        <v>3.0739999999999998</v>
      </c>
      <c r="AT73" s="132">
        <v>3.3140000000000001</v>
      </c>
      <c r="AU73" s="132">
        <v>3.51</v>
      </c>
      <c r="AV73" s="132">
        <v>3.698</v>
      </c>
      <c r="AW73" s="132">
        <v>3.87</v>
      </c>
      <c r="AX73" s="132">
        <v>4.0140000000000002</v>
      </c>
      <c r="AY73" s="132">
        <v>4.2320000000000002</v>
      </c>
      <c r="AZ73" s="132">
        <v>4.5659999999999998</v>
      </c>
      <c r="BA73" s="132">
        <v>4.7779999999999996</v>
      </c>
      <c r="BB73" s="132">
        <v>4.8479999999999999</v>
      </c>
      <c r="BC73" s="132">
        <v>4.9720000000000004</v>
      </c>
      <c r="BD73" s="132">
        <v>5.2069999999999999</v>
      </c>
      <c r="BE73" s="132">
        <v>5.3650000000000002</v>
      </c>
      <c r="BF73" s="132">
        <v>5.4370000000000003</v>
      </c>
      <c r="BG73" s="132">
        <v>5.5839999999999996</v>
      </c>
      <c r="BH73" s="132">
        <v>5.7619999999999996</v>
      </c>
      <c r="BI73" s="132">
        <v>5.851</v>
      </c>
      <c r="BJ73" s="132">
        <v>5.883</v>
      </c>
      <c r="BK73" s="132">
        <v>5.9139999999999997</v>
      </c>
      <c r="BL73" s="132">
        <v>5.9569999999999999</v>
      </c>
      <c r="BM73" s="132">
        <v>6.0350000000000001</v>
      </c>
      <c r="BN73" s="132">
        <v>6.1210000000000004</v>
      </c>
      <c r="BO73" s="132">
        <v>6.1790000000000003</v>
      </c>
      <c r="BP73" s="132">
        <v>6.202</v>
      </c>
      <c r="BQ73" s="132">
        <v>5.9320000000000004</v>
      </c>
      <c r="BR73" s="132">
        <v>5.6929999999999996</v>
      </c>
      <c r="BS73" s="132">
        <v>5.53</v>
      </c>
      <c r="BT73" s="132">
        <v>5.5170000000000003</v>
      </c>
      <c r="BU73" s="132">
        <v>5.61</v>
      </c>
      <c r="BV73" s="132">
        <v>5.8330000000000002</v>
      </c>
      <c r="BW73" s="132">
        <v>6.4379999999999997</v>
      </c>
      <c r="BX73" s="132">
        <v>7.3049999999999997</v>
      </c>
      <c r="BY73" s="132">
        <v>7.8019999999999996</v>
      </c>
      <c r="BZ73" s="132">
        <v>7.6840000000000002</v>
      </c>
      <c r="CA73" s="132">
        <v>7.5490000000000004</v>
      </c>
      <c r="CB73" s="132">
        <v>7.7119999999999997</v>
      </c>
      <c r="CC73" s="132">
        <v>8.0399999999999991</v>
      </c>
      <c r="CD73" s="132">
        <v>8.4350000000000005</v>
      </c>
      <c r="CE73" s="132">
        <v>8.7449999999999992</v>
      </c>
      <c r="CF73" s="132">
        <v>8.8379999999999992</v>
      </c>
      <c r="CG73" s="132">
        <v>8.6720000000000006</v>
      </c>
      <c r="CH73" s="132">
        <v>8.49</v>
      </c>
      <c r="CI73" s="132">
        <v>8.4930000000000003</v>
      </c>
      <c r="CJ73" s="132">
        <v>8.48</v>
      </c>
      <c r="CK73" s="132">
        <v>8.2899999999999991</v>
      </c>
      <c r="CL73" s="132">
        <v>7.8789999999999996</v>
      </c>
      <c r="CM73" s="132">
        <v>7.306</v>
      </c>
      <c r="CN73" s="132">
        <v>6.8330000000000002</v>
      </c>
      <c r="CO73" s="132">
        <v>6.4489999999999998</v>
      </c>
      <c r="CP73" s="132">
        <v>6.0279999999999996</v>
      </c>
      <c r="CQ73" s="132">
        <v>5.6529999999999996</v>
      </c>
      <c r="CR73" s="132">
        <v>5.2830000000000004</v>
      </c>
      <c r="CS73" s="132">
        <v>4.9059999999999997</v>
      </c>
      <c r="CT73" s="132">
        <v>4.62</v>
      </c>
      <c r="CU73" s="132">
        <v>4.4130000000000003</v>
      </c>
      <c r="CV73" s="132">
        <v>4.13</v>
      </c>
      <c r="CW73" s="132">
        <v>3.7679999999999998</v>
      </c>
      <c r="CX73" s="132">
        <v>3.43</v>
      </c>
      <c r="CY73" s="132">
        <v>3.0270000000000001</v>
      </c>
      <c r="CZ73" s="132">
        <v>2.5009999999999999</v>
      </c>
      <c r="DA73" s="132">
        <v>1.9990000000000001</v>
      </c>
      <c r="DB73" s="132">
        <v>1.6180000000000001</v>
      </c>
      <c r="DC73" s="132">
        <v>1.373</v>
      </c>
      <c r="DD73" s="132">
        <v>1.1639999999999999</v>
      </c>
      <c r="DE73" s="132">
        <v>0.95499999999999996</v>
      </c>
      <c r="DF73" s="132">
        <v>0.79200000000000004</v>
      </c>
      <c r="DG73" s="132">
        <v>0.59599999999999997</v>
      </c>
      <c r="DH73" s="132">
        <v>2.0270000000000001</v>
      </c>
    </row>
    <row r="74" spans="1:112" x14ac:dyDescent="0.75">
      <c r="A74" s="111">
        <v>8773</v>
      </c>
      <c r="B74" s="111" t="s">
        <v>217</v>
      </c>
      <c r="C74" s="129" t="s">
        <v>163</v>
      </c>
      <c r="D74" s="71" t="s">
        <v>218</v>
      </c>
      <c r="E74" s="71">
        <v>764</v>
      </c>
      <c r="F74" s="71" t="s">
        <v>219</v>
      </c>
      <c r="G74" s="71" t="s">
        <v>220</v>
      </c>
      <c r="H74" s="71">
        <v>764</v>
      </c>
      <c r="I74" s="112" t="s">
        <v>221</v>
      </c>
      <c r="J74" s="71">
        <v>920</v>
      </c>
      <c r="K74" s="71">
        <v>2006</v>
      </c>
      <c r="L74" s="132">
        <v>11.506</v>
      </c>
      <c r="M74" s="132">
        <v>0.71599999999999997</v>
      </c>
      <c r="N74" s="132">
        <v>0.57599999999999996</v>
      </c>
      <c r="O74" s="132">
        <v>0.48199999999999998</v>
      </c>
      <c r="P74" s="132">
        <v>0.41399999999999998</v>
      </c>
      <c r="Q74" s="132">
        <v>0.39</v>
      </c>
      <c r="R74" s="132">
        <v>0.40300000000000002</v>
      </c>
      <c r="S74" s="132">
        <v>0.44600000000000001</v>
      </c>
      <c r="T74" s="132">
        <v>0.502</v>
      </c>
      <c r="U74" s="132">
        <v>0.53500000000000003</v>
      </c>
      <c r="V74" s="132">
        <v>0.51500000000000001</v>
      </c>
      <c r="W74" s="132">
        <v>0.497</v>
      </c>
      <c r="X74" s="132">
        <v>0.51400000000000001</v>
      </c>
      <c r="Y74" s="132">
        <v>0.56100000000000005</v>
      </c>
      <c r="Z74" s="132">
        <v>0.64900000000000002</v>
      </c>
      <c r="AA74" s="132">
        <v>0.77400000000000002</v>
      </c>
      <c r="AB74" s="132">
        <v>0.91200000000000003</v>
      </c>
      <c r="AC74" s="132">
        <v>1.069</v>
      </c>
      <c r="AD74" s="132">
        <v>1.2310000000000001</v>
      </c>
      <c r="AE74" s="132">
        <v>1.3720000000000001</v>
      </c>
      <c r="AF74" s="132">
        <v>1.464</v>
      </c>
      <c r="AG74" s="132">
        <v>1.544</v>
      </c>
      <c r="AH74" s="132">
        <v>1.619</v>
      </c>
      <c r="AI74" s="132">
        <v>1.6930000000000001</v>
      </c>
      <c r="AJ74" s="132">
        <v>1.7569999999999999</v>
      </c>
      <c r="AK74" s="132">
        <v>1.8080000000000001</v>
      </c>
      <c r="AL74" s="132">
        <v>1.897</v>
      </c>
      <c r="AM74" s="132">
        <v>1.992</v>
      </c>
      <c r="AN74" s="132">
        <v>2.0950000000000002</v>
      </c>
      <c r="AO74" s="132">
        <v>2.206</v>
      </c>
      <c r="AP74" s="132">
        <v>2.3340000000000001</v>
      </c>
      <c r="AQ74" s="132">
        <v>2.4849999999999999</v>
      </c>
      <c r="AR74" s="132">
        <v>2.6349999999999998</v>
      </c>
      <c r="AS74" s="132">
        <v>2.778</v>
      </c>
      <c r="AT74" s="132">
        <v>2.97</v>
      </c>
      <c r="AU74" s="132">
        <v>3.2069999999999999</v>
      </c>
      <c r="AV74" s="132">
        <v>3.4039999999999999</v>
      </c>
      <c r="AW74" s="132">
        <v>3.593</v>
      </c>
      <c r="AX74" s="132">
        <v>3.7639999999999998</v>
      </c>
      <c r="AY74" s="132">
        <v>3.9049999999999998</v>
      </c>
      <c r="AZ74" s="132">
        <v>4.109</v>
      </c>
      <c r="BA74" s="132">
        <v>4.415</v>
      </c>
      <c r="BB74" s="132">
        <v>4.6139999999999999</v>
      </c>
      <c r="BC74" s="132">
        <v>4.6909999999999998</v>
      </c>
      <c r="BD74" s="132">
        <v>4.819</v>
      </c>
      <c r="BE74" s="132">
        <v>5.0519999999999996</v>
      </c>
      <c r="BF74" s="132">
        <v>5.2229999999999999</v>
      </c>
      <c r="BG74" s="132">
        <v>5.3250000000000002</v>
      </c>
      <c r="BH74" s="132">
        <v>5.4939999999999998</v>
      </c>
      <c r="BI74" s="132">
        <v>5.68</v>
      </c>
      <c r="BJ74" s="132">
        <v>5.7720000000000002</v>
      </c>
      <c r="BK74" s="132">
        <v>5.8010000000000002</v>
      </c>
      <c r="BL74" s="132">
        <v>5.8159999999999998</v>
      </c>
      <c r="BM74" s="132">
        <v>5.8369999999999997</v>
      </c>
      <c r="BN74" s="132">
        <v>5.8949999999999996</v>
      </c>
      <c r="BO74" s="132">
        <v>5.9740000000000002</v>
      </c>
      <c r="BP74" s="132">
        <v>6.0490000000000004</v>
      </c>
      <c r="BQ74" s="132">
        <v>6.1070000000000002</v>
      </c>
      <c r="BR74" s="132">
        <v>5.88</v>
      </c>
      <c r="BS74" s="132">
        <v>5.6719999999999997</v>
      </c>
      <c r="BT74" s="132">
        <v>5.5330000000000004</v>
      </c>
      <c r="BU74" s="132">
        <v>5.5220000000000002</v>
      </c>
      <c r="BV74" s="132">
        <v>5.5940000000000003</v>
      </c>
      <c r="BW74" s="132">
        <v>5.78</v>
      </c>
      <c r="BX74" s="132">
        <v>6.319</v>
      </c>
      <c r="BY74" s="132">
        <v>7.1109999999999998</v>
      </c>
      <c r="BZ74" s="132">
        <v>7.5579999999999998</v>
      </c>
      <c r="CA74" s="132">
        <v>7.484</v>
      </c>
      <c r="CB74" s="132">
        <v>7.4080000000000004</v>
      </c>
      <c r="CC74" s="132">
        <v>7.6059999999999999</v>
      </c>
      <c r="CD74" s="132">
        <v>7.9480000000000004</v>
      </c>
      <c r="CE74" s="132">
        <v>8.3190000000000008</v>
      </c>
      <c r="CF74" s="132">
        <v>8.5739999999999998</v>
      </c>
      <c r="CG74" s="132">
        <v>8.6140000000000008</v>
      </c>
      <c r="CH74" s="132">
        <v>8.4130000000000003</v>
      </c>
      <c r="CI74" s="132">
        <v>8.2040000000000006</v>
      </c>
      <c r="CJ74" s="132">
        <v>8.1530000000000005</v>
      </c>
      <c r="CK74" s="132">
        <v>8.08</v>
      </c>
      <c r="CL74" s="132">
        <v>7.8559999999999999</v>
      </c>
      <c r="CM74" s="132">
        <v>7.4450000000000003</v>
      </c>
      <c r="CN74" s="132">
        <v>6.8929999999999998</v>
      </c>
      <c r="CO74" s="132">
        <v>6.4109999999999996</v>
      </c>
      <c r="CP74" s="132">
        <v>5.99</v>
      </c>
      <c r="CQ74" s="132">
        <v>5.5389999999999997</v>
      </c>
      <c r="CR74" s="132">
        <v>5.1429999999999998</v>
      </c>
      <c r="CS74" s="132">
        <v>4.7750000000000004</v>
      </c>
      <c r="CT74" s="132">
        <v>4.4219999999999997</v>
      </c>
      <c r="CU74" s="132">
        <v>4.1520000000000001</v>
      </c>
      <c r="CV74" s="132">
        <v>3.9470000000000001</v>
      </c>
      <c r="CW74" s="132">
        <v>3.677</v>
      </c>
      <c r="CX74" s="132">
        <v>3.339</v>
      </c>
      <c r="CY74" s="132">
        <v>3.0139999999999998</v>
      </c>
      <c r="CZ74" s="132">
        <v>2.6379999999999999</v>
      </c>
      <c r="DA74" s="132">
        <v>2.17</v>
      </c>
      <c r="DB74" s="132">
        <v>1.73</v>
      </c>
      <c r="DC74" s="132">
        <v>1.407</v>
      </c>
      <c r="DD74" s="132">
        <v>1.175</v>
      </c>
      <c r="DE74" s="132">
        <v>0.98699999999999999</v>
      </c>
      <c r="DF74" s="132">
        <v>0.80800000000000005</v>
      </c>
      <c r="DG74" s="132">
        <v>0.68100000000000005</v>
      </c>
      <c r="DH74" s="132">
        <v>2.0099999999999998</v>
      </c>
    </row>
    <row r="75" spans="1:112" x14ac:dyDescent="0.75">
      <c r="A75" s="111">
        <v>8774</v>
      </c>
      <c r="B75" s="111" t="s">
        <v>217</v>
      </c>
      <c r="C75" s="129" t="s">
        <v>163</v>
      </c>
      <c r="D75" s="71" t="s">
        <v>218</v>
      </c>
      <c r="E75" s="71">
        <v>764</v>
      </c>
      <c r="F75" s="71" t="s">
        <v>219</v>
      </c>
      <c r="G75" s="71" t="s">
        <v>220</v>
      </c>
      <c r="H75" s="71">
        <v>764</v>
      </c>
      <c r="I75" s="112" t="s">
        <v>221</v>
      </c>
      <c r="J75" s="71">
        <v>920</v>
      </c>
      <c r="K75" s="71">
        <v>2007</v>
      </c>
      <c r="L75" s="132">
        <v>10.958</v>
      </c>
      <c r="M75" s="132">
        <v>0.66800000000000004</v>
      </c>
      <c r="N75" s="132">
        <v>0.52800000000000002</v>
      </c>
      <c r="O75" s="132">
        <v>0.44</v>
      </c>
      <c r="P75" s="132">
        <v>0.376</v>
      </c>
      <c r="Q75" s="132">
        <v>0.35499999999999998</v>
      </c>
      <c r="R75" s="132">
        <v>0.36799999999999999</v>
      </c>
      <c r="S75" s="132">
        <v>0.40100000000000002</v>
      </c>
      <c r="T75" s="132">
        <v>0.44700000000000001</v>
      </c>
      <c r="U75" s="132">
        <v>0.48899999999999999</v>
      </c>
      <c r="V75" s="132">
        <v>0.49099999999999999</v>
      </c>
      <c r="W75" s="132">
        <v>0.49099999999999999</v>
      </c>
      <c r="X75" s="132">
        <v>0.495</v>
      </c>
      <c r="Y75" s="132">
        <v>0.53600000000000003</v>
      </c>
      <c r="Z75" s="132">
        <v>0.60899999999999999</v>
      </c>
      <c r="AA75" s="132">
        <v>0.72799999999999998</v>
      </c>
      <c r="AB75" s="132">
        <v>0.88100000000000001</v>
      </c>
      <c r="AC75" s="132">
        <v>1.03</v>
      </c>
      <c r="AD75" s="132">
        <v>1.1759999999999999</v>
      </c>
      <c r="AE75" s="132">
        <v>1.306</v>
      </c>
      <c r="AF75" s="132">
        <v>1.411</v>
      </c>
      <c r="AG75" s="132">
        <v>1.4750000000000001</v>
      </c>
      <c r="AH75" s="132">
        <v>1.544</v>
      </c>
      <c r="AI75" s="132">
        <v>1.6240000000000001</v>
      </c>
      <c r="AJ75" s="132">
        <v>1.716</v>
      </c>
      <c r="AK75" s="132">
        <v>1.8029999999999999</v>
      </c>
      <c r="AL75" s="132">
        <v>1.8759999999999999</v>
      </c>
      <c r="AM75" s="132">
        <v>1.98</v>
      </c>
      <c r="AN75" s="132">
        <v>2.0790000000000002</v>
      </c>
      <c r="AO75" s="132">
        <v>2.1739999999999999</v>
      </c>
      <c r="AP75" s="132">
        <v>2.2730000000000001</v>
      </c>
      <c r="AQ75" s="132">
        <v>2.391</v>
      </c>
      <c r="AR75" s="132">
        <v>2.5390000000000001</v>
      </c>
      <c r="AS75" s="132">
        <v>2.698</v>
      </c>
      <c r="AT75" s="132">
        <v>2.8580000000000001</v>
      </c>
      <c r="AU75" s="132">
        <v>3.0630000000000002</v>
      </c>
      <c r="AV75" s="132">
        <v>3.3109999999999999</v>
      </c>
      <c r="AW75" s="132">
        <v>3.5209999999999999</v>
      </c>
      <c r="AX75" s="132">
        <v>3.718</v>
      </c>
      <c r="AY75" s="132">
        <v>3.895</v>
      </c>
      <c r="AZ75" s="132">
        <v>4.04</v>
      </c>
      <c r="BA75" s="132">
        <v>4.2389999999999999</v>
      </c>
      <c r="BB75" s="132">
        <v>4.5359999999999996</v>
      </c>
      <c r="BC75" s="132">
        <v>4.7359999999999998</v>
      </c>
      <c r="BD75" s="132">
        <v>4.8319999999999999</v>
      </c>
      <c r="BE75" s="132">
        <v>4.9809999999999999</v>
      </c>
      <c r="BF75" s="132">
        <v>5.2359999999999998</v>
      </c>
      <c r="BG75" s="132">
        <v>5.4359999999999999</v>
      </c>
      <c r="BH75" s="132">
        <v>5.5720000000000001</v>
      </c>
      <c r="BI75" s="132">
        <v>5.7670000000000003</v>
      </c>
      <c r="BJ75" s="132">
        <v>5.9589999999999996</v>
      </c>
      <c r="BK75" s="132">
        <v>6.0449999999999999</v>
      </c>
      <c r="BL75" s="132">
        <v>6.06</v>
      </c>
      <c r="BM75" s="132">
        <v>6.0549999999999997</v>
      </c>
      <c r="BN75" s="132">
        <v>6.0629999999999997</v>
      </c>
      <c r="BO75" s="132">
        <v>6.1239999999999997</v>
      </c>
      <c r="BP75" s="132">
        <v>6.22</v>
      </c>
      <c r="BQ75" s="132">
        <v>6.33</v>
      </c>
      <c r="BR75" s="132">
        <v>6.4379999999999997</v>
      </c>
      <c r="BS75" s="132">
        <v>6.2380000000000004</v>
      </c>
      <c r="BT75" s="132">
        <v>6.04</v>
      </c>
      <c r="BU75" s="132">
        <v>5.8970000000000002</v>
      </c>
      <c r="BV75" s="132">
        <v>5.87</v>
      </c>
      <c r="BW75" s="132">
        <v>5.9180000000000001</v>
      </c>
      <c r="BX75" s="132">
        <v>6.0789999999999997</v>
      </c>
      <c r="BY75" s="132">
        <v>6.5949999999999998</v>
      </c>
      <c r="BZ75" s="132">
        <v>7.3540000000000001</v>
      </c>
      <c r="CA75" s="132">
        <v>7.8259999999999996</v>
      </c>
      <c r="CB75" s="132">
        <v>7.8040000000000003</v>
      </c>
      <c r="CC75" s="132">
        <v>7.7809999999999997</v>
      </c>
      <c r="CD75" s="132">
        <v>8.0190000000000001</v>
      </c>
      <c r="CE75" s="132">
        <v>8.3780000000000001</v>
      </c>
      <c r="CF75" s="132">
        <v>8.7270000000000003</v>
      </c>
      <c r="CG75" s="132">
        <v>8.9309999999999992</v>
      </c>
      <c r="CH75" s="132">
        <v>8.91</v>
      </c>
      <c r="CI75" s="132">
        <v>8.6750000000000007</v>
      </c>
      <c r="CJ75" s="132">
        <v>8.4420000000000002</v>
      </c>
      <c r="CK75" s="132">
        <v>8.3369999999999997</v>
      </c>
      <c r="CL75" s="132">
        <v>8.2029999999999994</v>
      </c>
      <c r="CM75" s="132">
        <v>7.9320000000000004</v>
      </c>
      <c r="CN75" s="132">
        <v>7.492</v>
      </c>
      <c r="CO75" s="132">
        <v>6.9240000000000004</v>
      </c>
      <c r="CP75" s="132">
        <v>6.399</v>
      </c>
      <c r="CQ75" s="132">
        <v>5.9119999999999999</v>
      </c>
      <c r="CR75" s="132">
        <v>5.4050000000000002</v>
      </c>
      <c r="CS75" s="132">
        <v>4.9669999999999996</v>
      </c>
      <c r="CT75" s="132">
        <v>4.5830000000000002</v>
      </c>
      <c r="CU75" s="132">
        <v>4.234</v>
      </c>
      <c r="CV75" s="132">
        <v>3.9630000000000001</v>
      </c>
      <c r="CW75" s="132">
        <v>3.7509999999999999</v>
      </c>
      <c r="CX75" s="132">
        <v>3.4820000000000002</v>
      </c>
      <c r="CY75" s="132">
        <v>3.1509999999999998</v>
      </c>
      <c r="CZ75" s="132">
        <v>2.823</v>
      </c>
      <c r="DA75" s="132">
        <v>2.4510000000000001</v>
      </c>
      <c r="DB75" s="132">
        <v>2.012</v>
      </c>
      <c r="DC75" s="132">
        <v>1.619</v>
      </c>
      <c r="DD75" s="132">
        <v>1.302</v>
      </c>
      <c r="DE75" s="132">
        <v>1.0780000000000001</v>
      </c>
      <c r="DF75" s="132">
        <v>0.89700000000000002</v>
      </c>
      <c r="DG75" s="132">
        <v>0.73499999999999999</v>
      </c>
      <c r="DH75" s="132">
        <v>2.2829999999999999</v>
      </c>
    </row>
    <row r="76" spans="1:112" x14ac:dyDescent="0.75">
      <c r="A76" s="111">
        <v>8775</v>
      </c>
      <c r="B76" s="111" t="s">
        <v>217</v>
      </c>
      <c r="C76" s="129" t="s">
        <v>163</v>
      </c>
      <c r="D76" s="71" t="s">
        <v>218</v>
      </c>
      <c r="E76" s="71">
        <v>764</v>
      </c>
      <c r="F76" s="71" t="s">
        <v>219</v>
      </c>
      <c r="G76" s="71" t="s">
        <v>220</v>
      </c>
      <c r="H76" s="71">
        <v>764</v>
      </c>
      <c r="I76" s="112" t="s">
        <v>221</v>
      </c>
      <c r="J76" s="71">
        <v>920</v>
      </c>
      <c r="K76" s="71">
        <v>2008</v>
      </c>
      <c r="L76" s="132">
        <v>10.430999999999999</v>
      </c>
      <c r="M76" s="132">
        <v>0.626</v>
      </c>
      <c r="N76" s="132">
        <v>0.51100000000000001</v>
      </c>
      <c r="O76" s="132">
        <v>0.41099999999999998</v>
      </c>
      <c r="P76" s="132">
        <v>0.34799999999999998</v>
      </c>
      <c r="Q76" s="132">
        <v>0.32700000000000001</v>
      </c>
      <c r="R76" s="132">
        <v>0.33900000000000002</v>
      </c>
      <c r="S76" s="132">
        <v>0.36699999999999999</v>
      </c>
      <c r="T76" s="132">
        <v>0.4</v>
      </c>
      <c r="U76" s="132">
        <v>0.43099999999999999</v>
      </c>
      <c r="V76" s="132">
        <v>0.44900000000000001</v>
      </c>
      <c r="W76" s="132">
        <v>0.47</v>
      </c>
      <c r="X76" s="132">
        <v>0.49099999999999999</v>
      </c>
      <c r="Y76" s="132">
        <v>0.51600000000000001</v>
      </c>
      <c r="Z76" s="132">
        <v>0.57999999999999996</v>
      </c>
      <c r="AA76" s="132">
        <v>0.68200000000000005</v>
      </c>
      <c r="AB76" s="132">
        <v>0.82599999999999996</v>
      </c>
      <c r="AC76" s="132">
        <v>0.99099999999999999</v>
      </c>
      <c r="AD76" s="132">
        <v>1.129</v>
      </c>
      <c r="AE76" s="132">
        <v>1.2410000000000001</v>
      </c>
      <c r="AF76" s="132">
        <v>1.335</v>
      </c>
      <c r="AG76" s="132">
        <v>1.411</v>
      </c>
      <c r="AH76" s="132">
        <v>1.46</v>
      </c>
      <c r="AI76" s="132">
        <v>1.532</v>
      </c>
      <c r="AJ76" s="132">
        <v>1.627</v>
      </c>
      <c r="AK76" s="132">
        <v>1.7410000000000001</v>
      </c>
      <c r="AL76" s="132">
        <v>1.849</v>
      </c>
      <c r="AM76" s="132">
        <v>1.9350000000000001</v>
      </c>
      <c r="AN76" s="132">
        <v>2.044</v>
      </c>
      <c r="AO76" s="132">
        <v>2.137</v>
      </c>
      <c r="AP76" s="132">
        <v>2.2250000000000001</v>
      </c>
      <c r="AQ76" s="132">
        <v>2.3159999999999998</v>
      </c>
      <c r="AR76" s="132">
        <v>2.431</v>
      </c>
      <c r="AS76" s="132">
        <v>2.5819999999999999</v>
      </c>
      <c r="AT76" s="132">
        <v>2.754</v>
      </c>
      <c r="AU76" s="132">
        <v>2.9340000000000002</v>
      </c>
      <c r="AV76" s="132">
        <v>3.1509999999999998</v>
      </c>
      <c r="AW76" s="132">
        <v>3.4079999999999999</v>
      </c>
      <c r="AX76" s="132">
        <v>3.6269999999999998</v>
      </c>
      <c r="AY76" s="132">
        <v>3.831</v>
      </c>
      <c r="AZ76" s="132">
        <v>4.0110000000000001</v>
      </c>
      <c r="BA76" s="132">
        <v>4.1559999999999997</v>
      </c>
      <c r="BB76" s="132">
        <v>4.351</v>
      </c>
      <c r="BC76" s="132">
        <v>4.6369999999999996</v>
      </c>
      <c r="BD76" s="132">
        <v>4.8440000000000003</v>
      </c>
      <c r="BE76" s="132">
        <v>4.9690000000000003</v>
      </c>
      <c r="BF76" s="132">
        <v>5.149</v>
      </c>
      <c r="BG76" s="132">
        <v>5.4320000000000004</v>
      </c>
      <c r="BH76" s="132">
        <v>5.6619999999999999</v>
      </c>
      <c r="BI76" s="132">
        <v>5.827</v>
      </c>
      <c r="BJ76" s="132">
        <v>6.0350000000000001</v>
      </c>
      <c r="BK76" s="132">
        <v>6.2140000000000004</v>
      </c>
      <c r="BL76" s="132">
        <v>6.28</v>
      </c>
      <c r="BM76" s="132">
        <v>6.2770000000000001</v>
      </c>
      <c r="BN76" s="132">
        <v>6.258</v>
      </c>
      <c r="BO76" s="132">
        <v>6.2709999999999999</v>
      </c>
      <c r="BP76" s="132">
        <v>6.3520000000000003</v>
      </c>
      <c r="BQ76" s="132">
        <v>6.48</v>
      </c>
      <c r="BR76" s="132">
        <v>6.6369999999999996</v>
      </c>
      <c r="BS76" s="132">
        <v>6.7960000000000003</v>
      </c>
      <c r="BT76" s="132">
        <v>6.6150000000000002</v>
      </c>
      <c r="BU76" s="132">
        <v>6.4059999999999997</v>
      </c>
      <c r="BV76" s="132">
        <v>6.2409999999999997</v>
      </c>
      <c r="BW76" s="132">
        <v>6.1879999999999997</v>
      </c>
      <c r="BX76" s="132">
        <v>6.2089999999999996</v>
      </c>
      <c r="BY76" s="132">
        <v>6.3540000000000001</v>
      </c>
      <c r="BZ76" s="132">
        <v>6.8360000000000003</v>
      </c>
      <c r="CA76" s="132">
        <v>7.5979999999999999</v>
      </c>
      <c r="CB76" s="132">
        <v>8.1080000000000005</v>
      </c>
      <c r="CC76" s="132">
        <v>8.1389999999999993</v>
      </c>
      <c r="CD76" s="132">
        <v>8.1620000000000008</v>
      </c>
      <c r="CE76" s="132">
        <v>8.4220000000000006</v>
      </c>
      <c r="CF76" s="132">
        <v>8.7710000000000008</v>
      </c>
      <c r="CG76" s="132">
        <v>9.0809999999999995</v>
      </c>
      <c r="CH76" s="132">
        <v>9.2159999999999993</v>
      </c>
      <c r="CI76" s="132">
        <v>9.1430000000000007</v>
      </c>
      <c r="CJ76" s="132">
        <v>8.8879999999999999</v>
      </c>
      <c r="CK76" s="132">
        <v>8.6349999999999998</v>
      </c>
      <c r="CL76" s="132">
        <v>8.4779999999999998</v>
      </c>
      <c r="CM76" s="132">
        <v>8.2769999999999992</v>
      </c>
      <c r="CN76" s="132">
        <v>7.9560000000000004</v>
      </c>
      <c r="CO76" s="132">
        <v>7.49</v>
      </c>
      <c r="CP76" s="132">
        <v>6.9080000000000004</v>
      </c>
      <c r="CQ76" s="132">
        <v>6.3419999999999996</v>
      </c>
      <c r="CR76" s="132">
        <v>5.79</v>
      </c>
      <c r="CS76" s="132">
        <v>5.2270000000000003</v>
      </c>
      <c r="CT76" s="132">
        <v>4.75</v>
      </c>
      <c r="CU76" s="132">
        <v>4.351</v>
      </c>
      <c r="CV76" s="132">
        <v>4.0110000000000001</v>
      </c>
      <c r="CW76" s="132">
        <v>3.746</v>
      </c>
      <c r="CX76" s="132">
        <v>3.532</v>
      </c>
      <c r="CY76" s="132">
        <v>3.2709999999999999</v>
      </c>
      <c r="CZ76" s="132">
        <v>2.952</v>
      </c>
      <c r="DA76" s="132">
        <v>2.6280000000000001</v>
      </c>
      <c r="DB76" s="132">
        <v>2.2669999999999999</v>
      </c>
      <c r="DC76" s="132">
        <v>1.8779999999999999</v>
      </c>
      <c r="DD76" s="132">
        <v>1.502</v>
      </c>
      <c r="DE76" s="132">
        <v>1.204</v>
      </c>
      <c r="DF76" s="132">
        <v>0.98799999999999999</v>
      </c>
      <c r="DG76" s="132">
        <v>0.81599999999999995</v>
      </c>
      <c r="DH76" s="132">
        <v>2.5270000000000001</v>
      </c>
    </row>
    <row r="77" spans="1:112" x14ac:dyDescent="0.75">
      <c r="A77" s="111">
        <v>8776</v>
      </c>
      <c r="B77" s="111" t="s">
        <v>217</v>
      </c>
      <c r="C77" s="129" t="s">
        <v>163</v>
      </c>
      <c r="D77" s="71" t="s">
        <v>218</v>
      </c>
      <c r="E77" s="71">
        <v>764</v>
      </c>
      <c r="F77" s="71" t="s">
        <v>219</v>
      </c>
      <c r="G77" s="71" t="s">
        <v>220</v>
      </c>
      <c r="H77" s="71">
        <v>764</v>
      </c>
      <c r="I77" s="112" t="s">
        <v>221</v>
      </c>
      <c r="J77" s="71">
        <v>920</v>
      </c>
      <c r="K77" s="71">
        <v>2009</v>
      </c>
      <c r="L77" s="132">
        <v>9.8550000000000004</v>
      </c>
      <c r="M77" s="132">
        <v>0.59199999999999997</v>
      </c>
      <c r="N77" s="132">
        <v>0.48199999999999998</v>
      </c>
      <c r="O77" s="132">
        <v>0.4</v>
      </c>
      <c r="P77" s="132">
        <v>0.32700000000000001</v>
      </c>
      <c r="Q77" s="132">
        <v>0.29399999999999998</v>
      </c>
      <c r="R77" s="132">
        <v>0.29899999999999999</v>
      </c>
      <c r="S77" s="132">
        <v>0.32800000000000001</v>
      </c>
      <c r="T77" s="132">
        <v>0.36399999999999999</v>
      </c>
      <c r="U77" s="132">
        <v>0.38900000000000001</v>
      </c>
      <c r="V77" s="132">
        <v>0.39500000000000002</v>
      </c>
      <c r="W77" s="132">
        <v>0.42899999999999999</v>
      </c>
      <c r="X77" s="132">
        <v>0.47</v>
      </c>
      <c r="Y77" s="132">
        <v>0.51200000000000001</v>
      </c>
      <c r="Z77" s="132">
        <v>0.55700000000000005</v>
      </c>
      <c r="AA77" s="132">
        <v>0.64600000000000002</v>
      </c>
      <c r="AB77" s="132">
        <v>0.77</v>
      </c>
      <c r="AC77" s="132">
        <v>0.92600000000000005</v>
      </c>
      <c r="AD77" s="132">
        <v>1.0820000000000001</v>
      </c>
      <c r="AE77" s="132">
        <v>1.1870000000000001</v>
      </c>
      <c r="AF77" s="132">
        <v>1.264</v>
      </c>
      <c r="AG77" s="132">
        <v>1.331</v>
      </c>
      <c r="AH77" s="132">
        <v>1.3919999999999999</v>
      </c>
      <c r="AI77" s="132">
        <v>1.4430000000000001</v>
      </c>
      <c r="AJ77" s="132">
        <v>1.5269999999999999</v>
      </c>
      <c r="AK77" s="132">
        <v>1.6419999999999999</v>
      </c>
      <c r="AL77" s="132">
        <v>1.7749999999999999</v>
      </c>
      <c r="AM77" s="132">
        <v>1.8939999999999999</v>
      </c>
      <c r="AN77" s="132">
        <v>1.984</v>
      </c>
      <c r="AO77" s="132">
        <v>2.0859999999999999</v>
      </c>
      <c r="AP77" s="132">
        <v>2.173</v>
      </c>
      <c r="AQ77" s="132">
        <v>2.2570000000000001</v>
      </c>
      <c r="AR77" s="132">
        <v>2.347</v>
      </c>
      <c r="AS77" s="132">
        <v>2.4649999999999999</v>
      </c>
      <c r="AT77" s="132">
        <v>2.6219999999999999</v>
      </c>
      <c r="AU77" s="132">
        <v>2.8090000000000002</v>
      </c>
      <c r="AV77" s="132">
        <v>3.0070000000000001</v>
      </c>
      <c r="AW77" s="132">
        <v>3.2349999999999999</v>
      </c>
      <c r="AX77" s="132">
        <v>3.4990000000000001</v>
      </c>
      <c r="AY77" s="132">
        <v>3.7250000000000001</v>
      </c>
      <c r="AZ77" s="132">
        <v>3.9319999999999999</v>
      </c>
      <c r="BA77" s="132">
        <v>4.1109999999999998</v>
      </c>
      <c r="BB77" s="132">
        <v>4.258</v>
      </c>
      <c r="BC77" s="132">
        <v>4.4480000000000004</v>
      </c>
      <c r="BD77" s="132">
        <v>4.7300000000000004</v>
      </c>
      <c r="BE77" s="132">
        <v>4.9509999999999996</v>
      </c>
      <c r="BF77" s="132">
        <v>5.1139999999999999</v>
      </c>
      <c r="BG77" s="132">
        <v>5.3339999999999996</v>
      </c>
      <c r="BH77" s="132">
        <v>5.6459999999999999</v>
      </c>
      <c r="BI77" s="132">
        <v>5.9</v>
      </c>
      <c r="BJ77" s="132">
        <v>6.0810000000000004</v>
      </c>
      <c r="BK77" s="132">
        <v>6.2839999999999998</v>
      </c>
      <c r="BL77" s="132">
        <v>6.4340000000000002</v>
      </c>
      <c r="BM77" s="132">
        <v>6.4740000000000002</v>
      </c>
      <c r="BN77" s="132">
        <v>6.4569999999999999</v>
      </c>
      <c r="BO77" s="132">
        <v>6.4420000000000002</v>
      </c>
      <c r="BP77" s="132">
        <v>6.48</v>
      </c>
      <c r="BQ77" s="132">
        <v>6.5979999999999999</v>
      </c>
      <c r="BR77" s="132">
        <v>6.7679999999999998</v>
      </c>
      <c r="BS77" s="132">
        <v>6.97</v>
      </c>
      <c r="BT77" s="132">
        <v>7.173</v>
      </c>
      <c r="BU77" s="132">
        <v>6.9889999999999999</v>
      </c>
      <c r="BV77" s="132">
        <v>6.7480000000000002</v>
      </c>
      <c r="BW77" s="132">
        <v>6.5510000000000002</v>
      </c>
      <c r="BX77" s="132">
        <v>6.4720000000000004</v>
      </c>
      <c r="BY77" s="132">
        <v>6.4770000000000003</v>
      </c>
      <c r="BZ77" s="132">
        <v>6.5990000000000002</v>
      </c>
      <c r="CA77" s="132">
        <v>7.0830000000000002</v>
      </c>
      <c r="CB77" s="132">
        <v>7.8570000000000002</v>
      </c>
      <c r="CC77" s="132">
        <v>8.4</v>
      </c>
      <c r="CD77" s="132">
        <v>8.4770000000000003</v>
      </c>
      <c r="CE77" s="132">
        <v>8.5269999999999992</v>
      </c>
      <c r="CF77" s="132">
        <v>8.7829999999999995</v>
      </c>
      <c r="CG77" s="132">
        <v>9.11</v>
      </c>
      <c r="CH77" s="132">
        <v>9.3629999999999995</v>
      </c>
      <c r="CI77" s="132">
        <v>9.4329999999999998</v>
      </c>
      <c r="CJ77" s="132">
        <v>9.3170000000000002</v>
      </c>
      <c r="CK77" s="132">
        <v>9.0489999999999995</v>
      </c>
      <c r="CL77" s="132">
        <v>8.782</v>
      </c>
      <c r="CM77" s="132">
        <v>8.5660000000000007</v>
      </c>
      <c r="CN77" s="132">
        <v>8.2929999999999993</v>
      </c>
      <c r="CO77" s="132">
        <v>7.92</v>
      </c>
      <c r="CP77" s="132">
        <v>7.43</v>
      </c>
      <c r="CQ77" s="132">
        <v>6.84</v>
      </c>
      <c r="CR77" s="132">
        <v>6.2359999999999998</v>
      </c>
      <c r="CS77" s="132">
        <v>5.617</v>
      </c>
      <c r="CT77" s="132">
        <v>4.9989999999999997</v>
      </c>
      <c r="CU77" s="132">
        <v>4.4829999999999997</v>
      </c>
      <c r="CV77" s="132">
        <v>4.0720000000000001</v>
      </c>
      <c r="CW77" s="132">
        <v>3.7469999999999999</v>
      </c>
      <c r="CX77" s="132">
        <v>3.4950000000000001</v>
      </c>
      <c r="CY77" s="132">
        <v>3.2869999999999999</v>
      </c>
      <c r="CZ77" s="132">
        <v>3.04</v>
      </c>
      <c r="DA77" s="132">
        <v>2.7429999999999999</v>
      </c>
      <c r="DB77" s="132">
        <v>2.4279999999999999</v>
      </c>
      <c r="DC77" s="132">
        <v>2.0990000000000002</v>
      </c>
      <c r="DD77" s="132">
        <v>1.73</v>
      </c>
      <c r="DE77" s="132">
        <v>1.387</v>
      </c>
      <c r="DF77" s="132">
        <v>1.109</v>
      </c>
      <c r="DG77" s="132">
        <v>0.90500000000000003</v>
      </c>
      <c r="DH77" s="132">
        <v>2.79</v>
      </c>
    </row>
    <row r="78" spans="1:112" x14ac:dyDescent="0.75">
      <c r="A78" s="111">
        <v>8777</v>
      </c>
      <c r="B78" s="111" t="s">
        <v>217</v>
      </c>
      <c r="C78" s="129" t="s">
        <v>163</v>
      </c>
      <c r="D78" s="71" t="s">
        <v>218</v>
      </c>
      <c r="E78" s="71">
        <v>764</v>
      </c>
      <c r="F78" s="71" t="s">
        <v>219</v>
      </c>
      <c r="G78" s="71" t="s">
        <v>220</v>
      </c>
      <c r="H78" s="71">
        <v>764</v>
      </c>
      <c r="I78" s="112" t="s">
        <v>221</v>
      </c>
      <c r="J78" s="71">
        <v>920</v>
      </c>
      <c r="K78" s="71">
        <v>2010</v>
      </c>
      <c r="L78" s="132">
        <v>9.4359999999999999</v>
      </c>
      <c r="M78" s="132">
        <v>0.57199999999999995</v>
      </c>
      <c r="N78" s="132">
        <v>0.45900000000000002</v>
      </c>
      <c r="O78" s="132">
        <v>0.379</v>
      </c>
      <c r="P78" s="132">
        <v>0.32</v>
      </c>
      <c r="Q78" s="132">
        <v>0.29399999999999998</v>
      </c>
      <c r="R78" s="132">
        <v>0.29699999999999999</v>
      </c>
      <c r="S78" s="132">
        <v>0.318</v>
      </c>
      <c r="T78" s="132">
        <v>0.34599999999999997</v>
      </c>
      <c r="U78" s="132">
        <v>0.36399999999999999</v>
      </c>
      <c r="V78" s="132">
        <v>0.35799999999999998</v>
      </c>
      <c r="W78" s="132">
        <v>0.379</v>
      </c>
      <c r="X78" s="132">
        <v>0.43</v>
      </c>
      <c r="Y78" s="132">
        <v>0.49299999999999999</v>
      </c>
      <c r="Z78" s="132">
        <v>0.55800000000000005</v>
      </c>
      <c r="AA78" s="132">
        <v>0.625</v>
      </c>
      <c r="AB78" s="132">
        <v>0.73299999999999998</v>
      </c>
      <c r="AC78" s="132">
        <v>0.86699999999999999</v>
      </c>
      <c r="AD78" s="132">
        <v>1.018</v>
      </c>
      <c r="AE78" s="132">
        <v>1.147</v>
      </c>
      <c r="AF78" s="132">
        <v>1.22</v>
      </c>
      <c r="AG78" s="132">
        <v>1.2729999999999999</v>
      </c>
      <c r="AH78" s="132">
        <v>1.327</v>
      </c>
      <c r="AI78" s="132">
        <v>1.39</v>
      </c>
      <c r="AJ78" s="132">
        <v>1.4510000000000001</v>
      </c>
      <c r="AK78" s="132">
        <v>1.552</v>
      </c>
      <c r="AL78" s="132">
        <v>1.6839999999999999</v>
      </c>
      <c r="AM78" s="132">
        <v>1.8280000000000001</v>
      </c>
      <c r="AN78" s="132">
        <v>1.9490000000000001</v>
      </c>
      <c r="AO78" s="132">
        <v>2.032</v>
      </c>
      <c r="AP78" s="132">
        <v>2.129</v>
      </c>
      <c r="AQ78" s="132">
        <v>2.2130000000000001</v>
      </c>
      <c r="AR78" s="132">
        <v>2.2999999999999998</v>
      </c>
      <c r="AS78" s="132">
        <v>2.3959999999999999</v>
      </c>
      <c r="AT78" s="132">
        <v>2.52</v>
      </c>
      <c r="AU78" s="132">
        <v>2.6869999999999998</v>
      </c>
      <c r="AV78" s="132">
        <v>2.8889999999999998</v>
      </c>
      <c r="AW78" s="132">
        <v>3.1059999999999999</v>
      </c>
      <c r="AX78" s="132">
        <v>3.3439999999999999</v>
      </c>
      <c r="AY78" s="132">
        <v>3.6120000000000001</v>
      </c>
      <c r="AZ78" s="132">
        <v>3.843</v>
      </c>
      <c r="BA78" s="132">
        <v>4.0519999999999996</v>
      </c>
      <c r="BB78" s="132">
        <v>4.2320000000000002</v>
      </c>
      <c r="BC78" s="132">
        <v>4.3810000000000002</v>
      </c>
      <c r="BD78" s="132">
        <v>4.5739999999999998</v>
      </c>
      <c r="BE78" s="132">
        <v>4.8609999999999998</v>
      </c>
      <c r="BF78" s="132">
        <v>5.1079999999999997</v>
      </c>
      <c r="BG78" s="132">
        <v>5.3179999999999996</v>
      </c>
      <c r="BH78" s="132">
        <v>5.5780000000000003</v>
      </c>
      <c r="BI78" s="132">
        <v>5.9160000000000004</v>
      </c>
      <c r="BJ78" s="132">
        <v>6.181</v>
      </c>
      <c r="BK78" s="132">
        <v>6.3609999999999998</v>
      </c>
      <c r="BL78" s="132">
        <v>6.5439999999999996</v>
      </c>
      <c r="BM78" s="132">
        <v>6.6589999999999998</v>
      </c>
      <c r="BN78" s="132">
        <v>6.6760000000000002</v>
      </c>
      <c r="BO78" s="132">
        <v>6.6660000000000004</v>
      </c>
      <c r="BP78" s="132">
        <v>6.6749999999999998</v>
      </c>
      <c r="BQ78" s="132">
        <v>6.7530000000000001</v>
      </c>
      <c r="BR78" s="132">
        <v>6.9180000000000001</v>
      </c>
      <c r="BS78" s="132">
        <v>7.13</v>
      </c>
      <c r="BT78" s="132">
        <v>7.3689999999999998</v>
      </c>
      <c r="BU78" s="132">
        <v>7.5940000000000003</v>
      </c>
      <c r="BV78" s="132">
        <v>7.3819999999999997</v>
      </c>
      <c r="BW78" s="132">
        <v>7.0960000000000001</v>
      </c>
      <c r="BX78" s="132">
        <v>6.867</v>
      </c>
      <c r="BY78" s="132">
        <v>6.7729999999999997</v>
      </c>
      <c r="BZ78" s="132">
        <v>6.7560000000000002</v>
      </c>
      <c r="CA78" s="132">
        <v>6.8940000000000001</v>
      </c>
      <c r="CB78" s="132">
        <v>7.3920000000000003</v>
      </c>
      <c r="CC78" s="132">
        <v>8.1760000000000002</v>
      </c>
      <c r="CD78" s="132">
        <v>8.7430000000000003</v>
      </c>
      <c r="CE78" s="132">
        <v>8.8439999999999994</v>
      </c>
      <c r="CF78" s="132">
        <v>8.8989999999999991</v>
      </c>
      <c r="CG78" s="132">
        <v>9.141</v>
      </c>
      <c r="CH78" s="132">
        <v>9.4290000000000003</v>
      </c>
      <c r="CI78" s="132">
        <v>9.6310000000000002</v>
      </c>
      <c r="CJ78" s="132">
        <v>9.6430000000000007</v>
      </c>
      <c r="CK78" s="132">
        <v>9.4849999999999994</v>
      </c>
      <c r="CL78" s="132">
        <v>9.2080000000000002</v>
      </c>
      <c r="CM78" s="132">
        <v>8.9260000000000002</v>
      </c>
      <c r="CN78" s="132">
        <v>8.6470000000000002</v>
      </c>
      <c r="CO78" s="132">
        <v>8.2940000000000005</v>
      </c>
      <c r="CP78" s="132">
        <v>7.8659999999999997</v>
      </c>
      <c r="CQ78" s="132">
        <v>7.3520000000000003</v>
      </c>
      <c r="CR78" s="132">
        <v>6.758</v>
      </c>
      <c r="CS78" s="132">
        <v>6.1150000000000002</v>
      </c>
      <c r="CT78" s="132">
        <v>5.4269999999999996</v>
      </c>
      <c r="CU78" s="132">
        <v>4.7489999999999997</v>
      </c>
      <c r="CV78" s="132">
        <v>4.1879999999999997</v>
      </c>
      <c r="CW78" s="132">
        <v>3.7690000000000001</v>
      </c>
      <c r="CX78" s="132">
        <v>3.4649999999999999</v>
      </c>
      <c r="CY78" s="132">
        <v>3.2330000000000001</v>
      </c>
      <c r="CZ78" s="132">
        <v>3.0350000000000001</v>
      </c>
      <c r="DA78" s="132">
        <v>2.81</v>
      </c>
      <c r="DB78" s="132">
        <v>2.54</v>
      </c>
      <c r="DC78" s="132">
        <v>2.2469999999999999</v>
      </c>
      <c r="DD78" s="132">
        <v>1.923</v>
      </c>
      <c r="DE78" s="132">
        <v>1.5880000000000001</v>
      </c>
      <c r="DF78" s="132">
        <v>1.278</v>
      </c>
      <c r="DG78" s="132">
        <v>1.0229999999999999</v>
      </c>
      <c r="DH78" s="132">
        <v>3.0950000000000002</v>
      </c>
    </row>
    <row r="79" spans="1:112" x14ac:dyDescent="0.75">
      <c r="A79" s="111">
        <v>8778</v>
      </c>
      <c r="B79" s="111" t="s">
        <v>217</v>
      </c>
      <c r="C79" s="129" t="s">
        <v>163</v>
      </c>
      <c r="D79" s="71" t="s">
        <v>218</v>
      </c>
      <c r="E79" s="71">
        <v>764</v>
      </c>
      <c r="F79" s="71" t="s">
        <v>219</v>
      </c>
      <c r="G79" s="71" t="s">
        <v>220</v>
      </c>
      <c r="H79" s="71">
        <v>764</v>
      </c>
      <c r="I79" s="112" t="s">
        <v>221</v>
      </c>
      <c r="J79" s="71">
        <v>920</v>
      </c>
      <c r="K79" s="71">
        <v>2011</v>
      </c>
      <c r="L79" s="132">
        <v>9.1449999999999996</v>
      </c>
      <c r="M79" s="132">
        <v>0.57999999999999996</v>
      </c>
      <c r="N79" s="132">
        <v>0.45200000000000001</v>
      </c>
      <c r="O79" s="132">
        <v>0.36899999999999999</v>
      </c>
      <c r="P79" s="132">
        <v>0.31</v>
      </c>
      <c r="Q79" s="132">
        <v>0.28199999999999997</v>
      </c>
      <c r="R79" s="132">
        <v>0.28199999999999997</v>
      </c>
      <c r="S79" s="132">
        <v>0.29799999999999999</v>
      </c>
      <c r="T79" s="132">
        <v>0.32100000000000001</v>
      </c>
      <c r="U79" s="132">
        <v>0.33900000000000002</v>
      </c>
      <c r="V79" s="132">
        <v>0.33500000000000002</v>
      </c>
      <c r="W79" s="132">
        <v>0.34399999999999997</v>
      </c>
      <c r="X79" s="132">
        <v>0.38</v>
      </c>
      <c r="Y79" s="132">
        <v>0.45100000000000001</v>
      </c>
      <c r="Z79" s="132">
        <v>0.53800000000000003</v>
      </c>
      <c r="AA79" s="132">
        <v>0.628</v>
      </c>
      <c r="AB79" s="132">
        <v>0.71299999999999997</v>
      </c>
      <c r="AC79" s="132">
        <v>0.83</v>
      </c>
      <c r="AD79" s="132">
        <v>0.95799999999999996</v>
      </c>
      <c r="AE79" s="132">
        <v>1.0840000000000001</v>
      </c>
      <c r="AF79" s="132">
        <v>1.1850000000000001</v>
      </c>
      <c r="AG79" s="132">
        <v>1.2350000000000001</v>
      </c>
      <c r="AH79" s="132">
        <v>1.278</v>
      </c>
      <c r="AI79" s="132">
        <v>1.3360000000000001</v>
      </c>
      <c r="AJ79" s="132">
        <v>1.41</v>
      </c>
      <c r="AK79" s="132">
        <v>1.486</v>
      </c>
      <c r="AL79" s="132">
        <v>1.6020000000000001</v>
      </c>
      <c r="AM79" s="132">
        <v>1.7430000000000001</v>
      </c>
      <c r="AN79" s="132">
        <v>1.885</v>
      </c>
      <c r="AO79" s="132">
        <v>1.9930000000000001</v>
      </c>
      <c r="AP79" s="132">
        <v>2.0630000000000002</v>
      </c>
      <c r="AQ79" s="132">
        <v>2.1509999999999998</v>
      </c>
      <c r="AR79" s="132">
        <v>2.2320000000000002</v>
      </c>
      <c r="AS79" s="132">
        <v>2.3239999999999998</v>
      </c>
      <c r="AT79" s="132">
        <v>2.4260000000000002</v>
      </c>
      <c r="AU79" s="132">
        <v>2.5609999999999999</v>
      </c>
      <c r="AV79" s="132">
        <v>2.738</v>
      </c>
      <c r="AW79" s="132">
        <v>2.9510000000000001</v>
      </c>
      <c r="AX79" s="132">
        <v>3.177</v>
      </c>
      <c r="AY79" s="132">
        <v>3.4220000000000002</v>
      </c>
      <c r="AZ79" s="132">
        <v>3.6970000000000001</v>
      </c>
      <c r="BA79" s="132">
        <v>3.9319999999999999</v>
      </c>
      <c r="BB79" s="132">
        <v>4.1440000000000001</v>
      </c>
      <c r="BC79" s="132">
        <v>4.3280000000000003</v>
      </c>
      <c r="BD79" s="132">
        <v>4.4870000000000001</v>
      </c>
      <c r="BE79" s="132">
        <v>4.6989999999999998</v>
      </c>
      <c r="BF79" s="132">
        <v>5.0179999999999998</v>
      </c>
      <c r="BG79" s="132">
        <v>5.3029999999999999</v>
      </c>
      <c r="BH79" s="132">
        <v>5.5510000000000002</v>
      </c>
      <c r="BI79" s="132">
        <v>5.8449999999999998</v>
      </c>
      <c r="BJ79" s="132">
        <v>6.2089999999999996</v>
      </c>
      <c r="BK79" s="132">
        <v>6.4779999999999998</v>
      </c>
      <c r="BL79" s="132">
        <v>6.6429999999999998</v>
      </c>
      <c r="BM79" s="132">
        <v>6.806</v>
      </c>
      <c r="BN79" s="132">
        <v>6.9029999999999996</v>
      </c>
      <c r="BO79" s="132">
        <v>6.92</v>
      </c>
      <c r="BP79" s="132">
        <v>6.9290000000000003</v>
      </c>
      <c r="BQ79" s="132">
        <v>6.9720000000000004</v>
      </c>
      <c r="BR79" s="132">
        <v>7.0960000000000001</v>
      </c>
      <c r="BS79" s="132">
        <v>7.3070000000000004</v>
      </c>
      <c r="BT79" s="132">
        <v>7.5540000000000003</v>
      </c>
      <c r="BU79" s="132">
        <v>7.8049999999999997</v>
      </c>
      <c r="BV79" s="132">
        <v>8.0169999999999995</v>
      </c>
      <c r="BW79" s="132">
        <v>7.7569999999999997</v>
      </c>
      <c r="BX79" s="132">
        <v>7.4249999999999998</v>
      </c>
      <c r="BY79" s="132">
        <v>7.1680000000000001</v>
      </c>
      <c r="BZ79" s="132">
        <v>7.0469999999999997</v>
      </c>
      <c r="CA79" s="132">
        <v>7.0490000000000004</v>
      </c>
      <c r="CB79" s="132">
        <v>7.2240000000000002</v>
      </c>
      <c r="CC79" s="132">
        <v>7.7750000000000004</v>
      </c>
      <c r="CD79" s="132">
        <v>8.6159999999999997</v>
      </c>
      <c r="CE79" s="132">
        <v>9.2040000000000006</v>
      </c>
      <c r="CF79" s="132">
        <v>9.2729999999999997</v>
      </c>
      <c r="CG79" s="132">
        <v>9.2829999999999995</v>
      </c>
      <c r="CH79" s="132">
        <v>9.4749999999999996</v>
      </c>
      <c r="CI79" s="132">
        <v>9.7249999999999996</v>
      </c>
      <c r="CJ79" s="132">
        <v>9.8919999999999995</v>
      </c>
      <c r="CK79" s="132">
        <v>9.8659999999999997</v>
      </c>
      <c r="CL79" s="132">
        <v>9.6690000000000005</v>
      </c>
      <c r="CM79" s="132">
        <v>9.3510000000000009</v>
      </c>
      <c r="CN79" s="132">
        <v>9.0269999999999992</v>
      </c>
      <c r="CO79" s="132">
        <v>8.7080000000000002</v>
      </c>
      <c r="CP79" s="132">
        <v>8.3140000000000001</v>
      </c>
      <c r="CQ79" s="132">
        <v>7.8470000000000004</v>
      </c>
      <c r="CR79" s="132">
        <v>7.298</v>
      </c>
      <c r="CS79" s="132">
        <v>6.6719999999999997</v>
      </c>
      <c r="CT79" s="132">
        <v>6.0019999999999998</v>
      </c>
      <c r="CU79" s="132">
        <v>5.29</v>
      </c>
      <c r="CV79" s="132">
        <v>4.593</v>
      </c>
      <c r="CW79" s="132">
        <v>4.016</v>
      </c>
      <c r="CX79" s="132">
        <v>3.58</v>
      </c>
      <c r="CY79" s="132">
        <v>3.2589999999999999</v>
      </c>
      <c r="CZ79" s="132">
        <v>3.01</v>
      </c>
      <c r="DA79" s="132">
        <v>2.798</v>
      </c>
      <c r="DB79" s="132">
        <v>2.5649999999999999</v>
      </c>
      <c r="DC79" s="132">
        <v>2.3010000000000002</v>
      </c>
      <c r="DD79" s="132">
        <v>2.008</v>
      </c>
      <c r="DE79" s="132">
        <v>1.698</v>
      </c>
      <c r="DF79" s="132">
        <v>1.3839999999999999</v>
      </c>
      <c r="DG79" s="132">
        <v>1.1000000000000001</v>
      </c>
      <c r="DH79" s="132">
        <v>3.35</v>
      </c>
    </row>
    <row r="80" spans="1:112" x14ac:dyDescent="0.75">
      <c r="A80" s="111">
        <v>8779</v>
      </c>
      <c r="B80" s="111" t="s">
        <v>217</v>
      </c>
      <c r="C80" s="129" t="s">
        <v>163</v>
      </c>
      <c r="D80" s="71" t="s">
        <v>218</v>
      </c>
      <c r="E80" s="71">
        <v>764</v>
      </c>
      <c r="F80" s="71" t="s">
        <v>219</v>
      </c>
      <c r="G80" s="71" t="s">
        <v>220</v>
      </c>
      <c r="H80" s="71">
        <v>764</v>
      </c>
      <c r="I80" s="112" t="s">
        <v>221</v>
      </c>
      <c r="J80" s="71">
        <v>920</v>
      </c>
      <c r="K80" s="71">
        <v>2012</v>
      </c>
      <c r="L80" s="132">
        <v>8.593</v>
      </c>
      <c r="M80" s="132">
        <v>0.51200000000000001</v>
      </c>
      <c r="N80" s="132">
        <v>0.41</v>
      </c>
      <c r="O80" s="132">
        <v>0.33900000000000002</v>
      </c>
      <c r="P80" s="132">
        <v>0.28499999999999998</v>
      </c>
      <c r="Q80" s="132">
        <v>0.25900000000000001</v>
      </c>
      <c r="R80" s="132">
        <v>0.25700000000000001</v>
      </c>
      <c r="S80" s="132">
        <v>0.27</v>
      </c>
      <c r="T80" s="132">
        <v>0.28899999999999998</v>
      </c>
      <c r="U80" s="132">
        <v>0.30399999999999999</v>
      </c>
      <c r="V80" s="132">
        <v>0.30499999999999999</v>
      </c>
      <c r="W80" s="132">
        <v>0.315</v>
      </c>
      <c r="X80" s="132">
        <v>0.33900000000000002</v>
      </c>
      <c r="Y80" s="132">
        <v>0.39300000000000002</v>
      </c>
      <c r="Z80" s="132">
        <v>0.48599999999999999</v>
      </c>
      <c r="AA80" s="132">
        <v>0.59899999999999998</v>
      </c>
      <c r="AB80" s="132">
        <v>0.71</v>
      </c>
      <c r="AC80" s="132">
        <v>0.80100000000000005</v>
      </c>
      <c r="AD80" s="132">
        <v>0.91100000000000003</v>
      </c>
      <c r="AE80" s="132">
        <v>1.0149999999999999</v>
      </c>
      <c r="AF80" s="132">
        <v>1.115</v>
      </c>
      <c r="AG80" s="132">
        <v>1.194</v>
      </c>
      <c r="AH80" s="132">
        <v>1.2350000000000001</v>
      </c>
      <c r="AI80" s="132">
        <v>1.2809999999999999</v>
      </c>
      <c r="AJ80" s="132">
        <v>1.349</v>
      </c>
      <c r="AK80" s="132">
        <v>1.4390000000000001</v>
      </c>
      <c r="AL80" s="132">
        <v>1.5289999999999999</v>
      </c>
      <c r="AM80" s="132">
        <v>1.6519999999999999</v>
      </c>
      <c r="AN80" s="132">
        <v>1.7909999999999999</v>
      </c>
      <c r="AO80" s="132">
        <v>1.923</v>
      </c>
      <c r="AP80" s="132">
        <v>2.0179999999999998</v>
      </c>
      <c r="AQ80" s="132">
        <v>2.0779999999999998</v>
      </c>
      <c r="AR80" s="132">
        <v>2.1629999999999998</v>
      </c>
      <c r="AS80" s="132">
        <v>2.2490000000000001</v>
      </c>
      <c r="AT80" s="132">
        <v>2.347</v>
      </c>
      <c r="AU80" s="132">
        <v>2.4590000000000001</v>
      </c>
      <c r="AV80" s="132">
        <v>2.6030000000000002</v>
      </c>
      <c r="AW80" s="132">
        <v>2.79</v>
      </c>
      <c r="AX80" s="132">
        <v>3.0110000000000001</v>
      </c>
      <c r="AY80" s="132">
        <v>3.2440000000000002</v>
      </c>
      <c r="AZ80" s="132">
        <v>3.4940000000000002</v>
      </c>
      <c r="BA80" s="132">
        <v>3.774</v>
      </c>
      <c r="BB80" s="132">
        <v>4.0119999999999996</v>
      </c>
      <c r="BC80" s="132">
        <v>4.2279999999999998</v>
      </c>
      <c r="BD80" s="132">
        <v>4.4219999999999997</v>
      </c>
      <c r="BE80" s="132">
        <v>4.5979999999999999</v>
      </c>
      <c r="BF80" s="132">
        <v>4.8390000000000004</v>
      </c>
      <c r="BG80" s="132">
        <v>5.1970000000000001</v>
      </c>
      <c r="BH80" s="132">
        <v>5.5220000000000002</v>
      </c>
      <c r="BI80" s="132">
        <v>5.8040000000000003</v>
      </c>
      <c r="BJ80" s="132">
        <v>6.1210000000000004</v>
      </c>
      <c r="BK80" s="132">
        <v>6.4930000000000003</v>
      </c>
      <c r="BL80" s="132">
        <v>6.75</v>
      </c>
      <c r="BM80" s="132">
        <v>6.8929999999999998</v>
      </c>
      <c r="BN80" s="132">
        <v>7.04</v>
      </c>
      <c r="BO80" s="132">
        <v>7.14</v>
      </c>
      <c r="BP80" s="132">
        <v>7.1779999999999999</v>
      </c>
      <c r="BQ80" s="132">
        <v>7.2220000000000004</v>
      </c>
      <c r="BR80" s="132">
        <v>7.3109999999999999</v>
      </c>
      <c r="BS80" s="132">
        <v>7.4790000000000001</v>
      </c>
      <c r="BT80" s="132">
        <v>7.726</v>
      </c>
      <c r="BU80" s="132">
        <v>7.9859999999999998</v>
      </c>
      <c r="BV80" s="132">
        <v>8.2219999999999995</v>
      </c>
      <c r="BW80" s="132">
        <v>8.4060000000000006</v>
      </c>
      <c r="BX80" s="132">
        <v>8.1</v>
      </c>
      <c r="BY80" s="132">
        <v>7.7350000000000003</v>
      </c>
      <c r="BZ80" s="132">
        <v>7.444</v>
      </c>
      <c r="CA80" s="132">
        <v>7.34</v>
      </c>
      <c r="CB80" s="132">
        <v>7.3739999999999997</v>
      </c>
      <c r="CC80" s="132">
        <v>7.5860000000000003</v>
      </c>
      <c r="CD80" s="132">
        <v>8.1809999999999992</v>
      </c>
      <c r="CE80" s="132">
        <v>9.0579999999999998</v>
      </c>
      <c r="CF80" s="132">
        <v>9.6379999999999999</v>
      </c>
      <c r="CG80" s="132">
        <v>9.6609999999999996</v>
      </c>
      <c r="CH80" s="132">
        <v>9.61</v>
      </c>
      <c r="CI80" s="132">
        <v>9.76</v>
      </c>
      <c r="CJ80" s="132">
        <v>9.9789999999999992</v>
      </c>
      <c r="CK80" s="132">
        <v>10.114000000000001</v>
      </c>
      <c r="CL80" s="132">
        <v>10.052</v>
      </c>
      <c r="CM80" s="132">
        <v>9.8149999999999995</v>
      </c>
      <c r="CN80" s="132">
        <v>9.4540000000000006</v>
      </c>
      <c r="CO80" s="132">
        <v>9.09</v>
      </c>
      <c r="CP80" s="132">
        <v>8.7289999999999992</v>
      </c>
      <c r="CQ80" s="132">
        <v>8.2959999999999994</v>
      </c>
      <c r="CR80" s="132">
        <v>7.7939999999999996</v>
      </c>
      <c r="CS80" s="132">
        <v>7.2119999999999997</v>
      </c>
      <c r="CT80" s="132">
        <v>6.5570000000000004</v>
      </c>
      <c r="CU80" s="132">
        <v>5.8609999999999998</v>
      </c>
      <c r="CV80" s="132">
        <v>5.1260000000000003</v>
      </c>
      <c r="CW80" s="132">
        <v>4.4130000000000003</v>
      </c>
      <c r="CX80" s="132">
        <v>3.8239999999999998</v>
      </c>
      <c r="CY80" s="132">
        <v>3.3769999999999998</v>
      </c>
      <c r="CZ80" s="132">
        <v>3.0430000000000001</v>
      </c>
      <c r="DA80" s="132">
        <v>2.7829999999999999</v>
      </c>
      <c r="DB80" s="132">
        <v>2.5619999999999998</v>
      </c>
      <c r="DC80" s="132">
        <v>2.327</v>
      </c>
      <c r="DD80" s="132">
        <v>2.06</v>
      </c>
      <c r="DE80" s="132">
        <v>1.7749999999999999</v>
      </c>
      <c r="DF80" s="132">
        <v>1.482</v>
      </c>
      <c r="DG80" s="132">
        <v>1.1919999999999999</v>
      </c>
      <c r="DH80" s="132">
        <v>3.6240000000000001</v>
      </c>
    </row>
    <row r="81" spans="1:112" x14ac:dyDescent="0.75">
      <c r="A81" s="111">
        <v>8780</v>
      </c>
      <c r="B81" s="111" t="s">
        <v>217</v>
      </c>
      <c r="C81" s="129" t="s">
        <v>163</v>
      </c>
      <c r="D81" s="71" t="s">
        <v>218</v>
      </c>
      <c r="E81" s="71">
        <v>764</v>
      </c>
      <c r="F81" s="71" t="s">
        <v>219</v>
      </c>
      <c r="G81" s="71" t="s">
        <v>220</v>
      </c>
      <c r="H81" s="71">
        <v>764</v>
      </c>
      <c r="I81" s="112" t="s">
        <v>221</v>
      </c>
      <c r="J81" s="71">
        <v>920</v>
      </c>
      <c r="K81" s="71">
        <v>2013</v>
      </c>
      <c r="L81" s="132">
        <v>8.0210000000000008</v>
      </c>
      <c r="M81" s="132">
        <v>0.48799999999999999</v>
      </c>
      <c r="N81" s="132">
        <v>0.39200000000000002</v>
      </c>
      <c r="O81" s="132">
        <v>0.32100000000000001</v>
      </c>
      <c r="P81" s="132">
        <v>0.27</v>
      </c>
      <c r="Q81" s="132">
        <v>0.246</v>
      </c>
      <c r="R81" s="132">
        <v>0.245</v>
      </c>
      <c r="S81" s="132">
        <v>0.255</v>
      </c>
      <c r="T81" s="132">
        <v>0.27</v>
      </c>
      <c r="U81" s="132">
        <v>0.28100000000000003</v>
      </c>
      <c r="V81" s="132">
        <v>0.27800000000000002</v>
      </c>
      <c r="W81" s="132">
        <v>0.28999999999999998</v>
      </c>
      <c r="X81" s="132">
        <v>0.314</v>
      </c>
      <c r="Y81" s="132">
        <v>0.35399999999999998</v>
      </c>
      <c r="Z81" s="132">
        <v>0.42699999999999999</v>
      </c>
      <c r="AA81" s="132">
        <v>0.54600000000000004</v>
      </c>
      <c r="AB81" s="132">
        <v>0.68300000000000005</v>
      </c>
      <c r="AC81" s="132">
        <v>0.80300000000000005</v>
      </c>
      <c r="AD81" s="132">
        <v>0.88400000000000001</v>
      </c>
      <c r="AE81" s="132">
        <v>0.97</v>
      </c>
      <c r="AF81" s="132">
        <v>1.0489999999999999</v>
      </c>
      <c r="AG81" s="132">
        <v>1.1299999999999999</v>
      </c>
      <c r="AH81" s="132">
        <v>1.2</v>
      </c>
      <c r="AI81" s="132">
        <v>1.244</v>
      </c>
      <c r="AJ81" s="132">
        <v>1.3</v>
      </c>
      <c r="AK81" s="132">
        <v>1.3839999999999999</v>
      </c>
      <c r="AL81" s="132">
        <v>1.4870000000000001</v>
      </c>
      <c r="AM81" s="132">
        <v>1.5840000000000001</v>
      </c>
      <c r="AN81" s="132">
        <v>1.7050000000000001</v>
      </c>
      <c r="AO81" s="132">
        <v>1.833</v>
      </c>
      <c r="AP81" s="132">
        <v>1.9530000000000001</v>
      </c>
      <c r="AQ81" s="132">
        <v>2.04</v>
      </c>
      <c r="AR81" s="132">
        <v>2.097</v>
      </c>
      <c r="AS81" s="132">
        <v>2.1859999999999999</v>
      </c>
      <c r="AT81" s="132">
        <v>2.278</v>
      </c>
      <c r="AU81" s="132">
        <v>2.3860000000000001</v>
      </c>
      <c r="AV81" s="132">
        <v>2.5070000000000001</v>
      </c>
      <c r="AW81" s="132">
        <v>2.6589999999999998</v>
      </c>
      <c r="AX81" s="132">
        <v>2.8540000000000001</v>
      </c>
      <c r="AY81" s="132">
        <v>3.0819999999999999</v>
      </c>
      <c r="AZ81" s="132">
        <v>3.32</v>
      </c>
      <c r="BA81" s="132">
        <v>3.5750000000000002</v>
      </c>
      <c r="BB81" s="132">
        <v>3.859</v>
      </c>
      <c r="BC81" s="132">
        <v>4.1020000000000003</v>
      </c>
      <c r="BD81" s="132">
        <v>4.3280000000000003</v>
      </c>
      <c r="BE81" s="132">
        <v>4.5419999999999998</v>
      </c>
      <c r="BF81" s="132">
        <v>4.7450000000000001</v>
      </c>
      <c r="BG81" s="132">
        <v>5.0220000000000002</v>
      </c>
      <c r="BH81" s="132">
        <v>5.423</v>
      </c>
      <c r="BI81" s="132">
        <v>5.7850000000000001</v>
      </c>
      <c r="BJ81" s="132">
        <v>6.0880000000000001</v>
      </c>
      <c r="BK81" s="132">
        <v>6.4119999999999999</v>
      </c>
      <c r="BL81" s="132">
        <v>6.7770000000000001</v>
      </c>
      <c r="BM81" s="132">
        <v>7.016</v>
      </c>
      <c r="BN81" s="132">
        <v>7.1420000000000003</v>
      </c>
      <c r="BO81" s="132">
        <v>7.2939999999999996</v>
      </c>
      <c r="BP81" s="132">
        <v>7.4180000000000001</v>
      </c>
      <c r="BQ81" s="132">
        <v>7.4939999999999998</v>
      </c>
      <c r="BR81" s="132">
        <v>7.585</v>
      </c>
      <c r="BS81" s="132">
        <v>7.718</v>
      </c>
      <c r="BT81" s="132">
        <v>7.9210000000000003</v>
      </c>
      <c r="BU81" s="132">
        <v>8.18</v>
      </c>
      <c r="BV81" s="132">
        <v>8.4250000000000007</v>
      </c>
      <c r="BW81" s="132">
        <v>8.6319999999999997</v>
      </c>
      <c r="BX81" s="132">
        <v>8.7870000000000008</v>
      </c>
      <c r="BY81" s="132">
        <v>8.4469999999999992</v>
      </c>
      <c r="BZ81" s="132">
        <v>8.0429999999999993</v>
      </c>
      <c r="CA81" s="132">
        <v>7.7640000000000002</v>
      </c>
      <c r="CB81" s="132">
        <v>7.69</v>
      </c>
      <c r="CC81" s="132">
        <v>7.7560000000000002</v>
      </c>
      <c r="CD81" s="132">
        <v>7.9960000000000004</v>
      </c>
      <c r="CE81" s="132">
        <v>8.6140000000000008</v>
      </c>
      <c r="CF81" s="132">
        <v>9.5</v>
      </c>
      <c r="CG81" s="132">
        <v>10.057</v>
      </c>
      <c r="CH81" s="132">
        <v>10.018000000000001</v>
      </c>
      <c r="CI81" s="132">
        <v>9.9149999999999991</v>
      </c>
      <c r="CJ81" s="132">
        <v>10.031000000000001</v>
      </c>
      <c r="CK81" s="132">
        <v>10.220000000000001</v>
      </c>
      <c r="CL81" s="132">
        <v>10.323</v>
      </c>
      <c r="CM81" s="132">
        <v>10.221</v>
      </c>
      <c r="CN81" s="132">
        <v>9.94</v>
      </c>
      <c r="CO81" s="132">
        <v>9.5350000000000001</v>
      </c>
      <c r="CP81" s="132">
        <v>9.1259999999999994</v>
      </c>
      <c r="CQ81" s="132">
        <v>8.7230000000000008</v>
      </c>
      <c r="CR81" s="132">
        <v>8.2530000000000001</v>
      </c>
      <c r="CS81" s="132">
        <v>7.7149999999999999</v>
      </c>
      <c r="CT81" s="132">
        <v>7.1020000000000003</v>
      </c>
      <c r="CU81" s="132">
        <v>6.4169999999999998</v>
      </c>
      <c r="CV81" s="132">
        <v>5.6929999999999996</v>
      </c>
      <c r="CW81" s="132">
        <v>4.9390000000000001</v>
      </c>
      <c r="CX81" s="132">
        <v>4.2140000000000004</v>
      </c>
      <c r="CY81" s="132">
        <v>3.617</v>
      </c>
      <c r="CZ81" s="132">
        <v>3.1619999999999999</v>
      </c>
      <c r="DA81" s="132">
        <v>2.8220000000000001</v>
      </c>
      <c r="DB81" s="132">
        <v>2.5550000000000002</v>
      </c>
      <c r="DC81" s="132">
        <v>2.323</v>
      </c>
      <c r="DD81" s="132">
        <v>2.085</v>
      </c>
      <c r="DE81" s="132">
        <v>1.823</v>
      </c>
      <c r="DF81" s="132">
        <v>1.55</v>
      </c>
      <c r="DG81" s="132">
        <v>1.2769999999999999</v>
      </c>
      <c r="DH81" s="132">
        <v>3.92</v>
      </c>
    </row>
    <row r="82" spans="1:112" x14ac:dyDescent="0.75">
      <c r="A82" s="111">
        <v>8781</v>
      </c>
      <c r="B82" s="111" t="s">
        <v>217</v>
      </c>
      <c r="C82" s="129" t="s">
        <v>163</v>
      </c>
      <c r="D82" s="71" t="s">
        <v>218</v>
      </c>
      <c r="E82" s="71">
        <v>764</v>
      </c>
      <c r="F82" s="71" t="s">
        <v>219</v>
      </c>
      <c r="G82" s="71" t="s">
        <v>220</v>
      </c>
      <c r="H82" s="71">
        <v>764</v>
      </c>
      <c r="I82" s="112" t="s">
        <v>221</v>
      </c>
      <c r="J82" s="71">
        <v>920</v>
      </c>
      <c r="K82" s="71">
        <v>2014</v>
      </c>
      <c r="L82" s="132">
        <v>7.4509999999999996</v>
      </c>
      <c r="M82" s="132">
        <v>0.45300000000000001</v>
      </c>
      <c r="N82" s="132">
        <v>0.371</v>
      </c>
      <c r="O82" s="132">
        <v>0.30399999999999999</v>
      </c>
      <c r="P82" s="132">
        <v>0.253</v>
      </c>
      <c r="Q82" s="132">
        <v>0.23</v>
      </c>
      <c r="R82" s="132">
        <v>0.22800000000000001</v>
      </c>
      <c r="S82" s="132">
        <v>0.23899999999999999</v>
      </c>
      <c r="T82" s="132">
        <v>0.253</v>
      </c>
      <c r="U82" s="132">
        <v>0.26100000000000001</v>
      </c>
      <c r="V82" s="132">
        <v>0.255</v>
      </c>
      <c r="W82" s="132">
        <v>0.26400000000000001</v>
      </c>
      <c r="X82" s="132">
        <v>0.28799999999999998</v>
      </c>
      <c r="Y82" s="132">
        <v>0.32700000000000001</v>
      </c>
      <c r="Z82" s="132">
        <v>0.38400000000000001</v>
      </c>
      <c r="AA82" s="132">
        <v>0.47899999999999998</v>
      </c>
      <c r="AB82" s="132">
        <v>0.62</v>
      </c>
      <c r="AC82" s="132">
        <v>0.76900000000000002</v>
      </c>
      <c r="AD82" s="132">
        <v>0.88200000000000001</v>
      </c>
      <c r="AE82" s="132">
        <v>0.93700000000000006</v>
      </c>
      <c r="AF82" s="132">
        <v>0.998</v>
      </c>
      <c r="AG82" s="132">
        <v>1.0569999999999999</v>
      </c>
      <c r="AH82" s="132">
        <v>1.129</v>
      </c>
      <c r="AI82" s="132">
        <v>1.202</v>
      </c>
      <c r="AJ82" s="132">
        <v>1.256</v>
      </c>
      <c r="AK82" s="132">
        <v>1.327</v>
      </c>
      <c r="AL82" s="132">
        <v>1.4239999999999999</v>
      </c>
      <c r="AM82" s="132">
        <v>1.534</v>
      </c>
      <c r="AN82" s="132">
        <v>1.6279999999999999</v>
      </c>
      <c r="AO82" s="132">
        <v>1.738</v>
      </c>
      <c r="AP82" s="132">
        <v>1.8560000000000001</v>
      </c>
      <c r="AQ82" s="132">
        <v>1.9670000000000001</v>
      </c>
      <c r="AR82" s="132">
        <v>2.052</v>
      </c>
      <c r="AS82" s="132">
        <v>2.113</v>
      </c>
      <c r="AT82" s="132">
        <v>2.2090000000000001</v>
      </c>
      <c r="AU82" s="132">
        <v>2.31</v>
      </c>
      <c r="AV82" s="132">
        <v>2.4260000000000002</v>
      </c>
      <c r="AW82" s="132">
        <v>2.5539999999999998</v>
      </c>
      <c r="AX82" s="132">
        <v>2.714</v>
      </c>
      <c r="AY82" s="132">
        <v>2.915</v>
      </c>
      <c r="AZ82" s="132">
        <v>3.1480000000000001</v>
      </c>
      <c r="BA82" s="132">
        <v>3.39</v>
      </c>
      <c r="BB82" s="132">
        <v>3.6480000000000001</v>
      </c>
      <c r="BC82" s="132">
        <v>3.9380000000000002</v>
      </c>
      <c r="BD82" s="132">
        <v>4.1920000000000002</v>
      </c>
      <c r="BE82" s="132">
        <v>4.4379999999999997</v>
      </c>
      <c r="BF82" s="132">
        <v>4.6779999999999999</v>
      </c>
      <c r="BG82" s="132">
        <v>4.9160000000000004</v>
      </c>
      <c r="BH82" s="132">
        <v>5.2320000000000002</v>
      </c>
      <c r="BI82" s="132">
        <v>5.6710000000000003</v>
      </c>
      <c r="BJ82" s="132">
        <v>6.0590000000000002</v>
      </c>
      <c r="BK82" s="132">
        <v>6.3680000000000003</v>
      </c>
      <c r="BL82" s="132">
        <v>6.6829999999999998</v>
      </c>
      <c r="BM82" s="132">
        <v>7.0339999999999998</v>
      </c>
      <c r="BN82" s="132">
        <v>7.26</v>
      </c>
      <c r="BO82" s="132">
        <v>7.39</v>
      </c>
      <c r="BP82" s="132">
        <v>7.5679999999999996</v>
      </c>
      <c r="BQ82" s="132">
        <v>7.7350000000000003</v>
      </c>
      <c r="BR82" s="132">
        <v>7.8609999999999998</v>
      </c>
      <c r="BS82" s="132">
        <v>7.9980000000000002</v>
      </c>
      <c r="BT82" s="132">
        <v>8.1639999999999997</v>
      </c>
      <c r="BU82" s="132">
        <v>8.3770000000000007</v>
      </c>
      <c r="BV82" s="132">
        <v>8.6210000000000004</v>
      </c>
      <c r="BW82" s="132">
        <v>8.8360000000000003</v>
      </c>
      <c r="BX82" s="132">
        <v>9.0120000000000005</v>
      </c>
      <c r="BY82" s="132">
        <v>9.1519999999999992</v>
      </c>
      <c r="BZ82" s="132">
        <v>8.7720000000000002</v>
      </c>
      <c r="CA82" s="132">
        <v>8.3800000000000008</v>
      </c>
      <c r="CB82" s="132">
        <v>8.1270000000000007</v>
      </c>
      <c r="CC82" s="132">
        <v>8.0809999999999995</v>
      </c>
      <c r="CD82" s="132">
        <v>8.1679999999999993</v>
      </c>
      <c r="CE82" s="132">
        <v>8.4139999999999997</v>
      </c>
      <c r="CF82" s="132">
        <v>9.0299999999999994</v>
      </c>
      <c r="CG82" s="132">
        <v>9.9090000000000007</v>
      </c>
      <c r="CH82" s="132">
        <v>10.425000000000001</v>
      </c>
      <c r="CI82" s="132">
        <v>10.332000000000001</v>
      </c>
      <c r="CJ82" s="132">
        <v>10.186999999999999</v>
      </c>
      <c r="CK82" s="132">
        <v>10.273</v>
      </c>
      <c r="CL82" s="132">
        <v>10.430999999999999</v>
      </c>
      <c r="CM82" s="132">
        <v>10.497999999999999</v>
      </c>
      <c r="CN82" s="132">
        <v>10.353999999999999</v>
      </c>
      <c r="CO82" s="132">
        <v>10.026999999999999</v>
      </c>
      <c r="CP82" s="132">
        <v>9.5749999999999993</v>
      </c>
      <c r="CQ82" s="132">
        <v>9.1229999999999993</v>
      </c>
      <c r="CR82" s="132">
        <v>8.6809999999999992</v>
      </c>
      <c r="CS82" s="132">
        <v>8.1739999999999995</v>
      </c>
      <c r="CT82" s="132">
        <v>7.6029999999999998</v>
      </c>
      <c r="CU82" s="132">
        <v>6.9580000000000002</v>
      </c>
      <c r="CV82" s="132">
        <v>6.2430000000000003</v>
      </c>
      <c r="CW82" s="132">
        <v>5.4950000000000001</v>
      </c>
      <c r="CX82" s="132">
        <v>4.7249999999999996</v>
      </c>
      <c r="CY82" s="132">
        <v>3.9950000000000001</v>
      </c>
      <c r="CZ82" s="132">
        <v>3.395</v>
      </c>
      <c r="DA82" s="132">
        <v>2.94</v>
      </c>
      <c r="DB82" s="132">
        <v>2.5990000000000002</v>
      </c>
      <c r="DC82" s="132">
        <v>2.3180000000000001</v>
      </c>
      <c r="DD82" s="132">
        <v>2.0859999999999999</v>
      </c>
      <c r="DE82" s="132">
        <v>1.849</v>
      </c>
      <c r="DF82" s="132">
        <v>1.5960000000000001</v>
      </c>
      <c r="DG82" s="132">
        <v>1.339</v>
      </c>
      <c r="DH82" s="132">
        <v>4.2380000000000004</v>
      </c>
    </row>
    <row r="83" spans="1:112" x14ac:dyDescent="0.75">
      <c r="A83" s="111">
        <v>8782</v>
      </c>
      <c r="B83" s="111" t="s">
        <v>217</v>
      </c>
      <c r="C83" s="129" t="s">
        <v>163</v>
      </c>
      <c r="D83" s="71" t="s">
        <v>218</v>
      </c>
      <c r="E83" s="71">
        <v>764</v>
      </c>
      <c r="F83" s="71" t="s">
        <v>219</v>
      </c>
      <c r="G83" s="71" t="s">
        <v>220</v>
      </c>
      <c r="H83" s="71">
        <v>764</v>
      </c>
      <c r="I83" s="112" t="s">
        <v>221</v>
      </c>
      <c r="J83" s="71">
        <v>920</v>
      </c>
      <c r="K83" s="71">
        <v>2015</v>
      </c>
      <c r="L83" s="132">
        <v>6.8959999999999999</v>
      </c>
      <c r="M83" s="132">
        <v>0.41799999999999998</v>
      </c>
      <c r="N83" s="132">
        <v>0.34599999999999997</v>
      </c>
      <c r="O83" s="132">
        <v>0.28799999999999998</v>
      </c>
      <c r="P83" s="132">
        <v>0.24</v>
      </c>
      <c r="Q83" s="132">
        <v>0.219</v>
      </c>
      <c r="R83" s="132">
        <v>0.221</v>
      </c>
      <c r="S83" s="132">
        <v>0.23400000000000001</v>
      </c>
      <c r="T83" s="132">
        <v>0.248</v>
      </c>
      <c r="U83" s="132">
        <v>0.252</v>
      </c>
      <c r="V83" s="132">
        <v>0.23799999999999999</v>
      </c>
      <c r="W83" s="132">
        <v>0.24299999999999999</v>
      </c>
      <c r="X83" s="132">
        <v>0.26300000000000001</v>
      </c>
      <c r="Y83" s="132">
        <v>0.30099999999999999</v>
      </c>
      <c r="Z83" s="132">
        <v>0.35599999999999998</v>
      </c>
      <c r="AA83" s="132">
        <v>0.43099999999999999</v>
      </c>
      <c r="AB83" s="132">
        <v>0.54500000000000004</v>
      </c>
      <c r="AC83" s="132">
        <v>0.70099999999999996</v>
      </c>
      <c r="AD83" s="132">
        <v>0.84799999999999998</v>
      </c>
      <c r="AE83" s="132">
        <v>0.93700000000000006</v>
      </c>
      <c r="AF83" s="132">
        <v>0.96599999999999997</v>
      </c>
      <c r="AG83" s="132">
        <v>1.008</v>
      </c>
      <c r="AH83" s="132">
        <v>1.0589999999999999</v>
      </c>
      <c r="AI83" s="132">
        <v>1.1339999999999999</v>
      </c>
      <c r="AJ83" s="132">
        <v>1.2170000000000001</v>
      </c>
      <c r="AK83" s="132">
        <v>1.2849999999999999</v>
      </c>
      <c r="AL83" s="132">
        <v>1.369</v>
      </c>
      <c r="AM83" s="132">
        <v>1.472</v>
      </c>
      <c r="AN83" s="132">
        <v>1.58</v>
      </c>
      <c r="AO83" s="132">
        <v>1.6639999999999999</v>
      </c>
      <c r="AP83" s="132">
        <v>1.764</v>
      </c>
      <c r="AQ83" s="132">
        <v>1.8740000000000001</v>
      </c>
      <c r="AR83" s="132">
        <v>1.984</v>
      </c>
      <c r="AS83" s="132">
        <v>2.0720000000000001</v>
      </c>
      <c r="AT83" s="132">
        <v>2.1389999999999998</v>
      </c>
      <c r="AU83" s="132">
        <v>2.2440000000000002</v>
      </c>
      <c r="AV83" s="132">
        <v>2.3530000000000002</v>
      </c>
      <c r="AW83" s="132">
        <v>2.4769999999999999</v>
      </c>
      <c r="AX83" s="132">
        <v>2.613</v>
      </c>
      <c r="AY83" s="132">
        <v>2.778</v>
      </c>
      <c r="AZ83" s="132">
        <v>2.984</v>
      </c>
      <c r="BA83" s="132">
        <v>3.2210000000000001</v>
      </c>
      <c r="BB83" s="132">
        <v>3.4670000000000001</v>
      </c>
      <c r="BC83" s="132">
        <v>3.7320000000000002</v>
      </c>
      <c r="BD83" s="132">
        <v>4.0330000000000004</v>
      </c>
      <c r="BE83" s="132">
        <v>4.3070000000000004</v>
      </c>
      <c r="BF83" s="132">
        <v>4.5810000000000004</v>
      </c>
      <c r="BG83" s="132">
        <v>4.8570000000000002</v>
      </c>
      <c r="BH83" s="132">
        <v>5.1319999999999997</v>
      </c>
      <c r="BI83" s="132">
        <v>5.4829999999999997</v>
      </c>
      <c r="BJ83" s="132">
        <v>5.9530000000000003</v>
      </c>
      <c r="BK83" s="132">
        <v>6.351</v>
      </c>
      <c r="BL83" s="132">
        <v>6.6509999999999998</v>
      </c>
      <c r="BM83" s="132">
        <v>6.9509999999999996</v>
      </c>
      <c r="BN83" s="132">
        <v>7.2939999999999996</v>
      </c>
      <c r="BO83" s="132">
        <v>7.5270000000000001</v>
      </c>
      <c r="BP83" s="132">
        <v>7.6840000000000002</v>
      </c>
      <c r="BQ83" s="132">
        <v>7.9080000000000004</v>
      </c>
      <c r="BR83" s="132">
        <v>8.1300000000000008</v>
      </c>
      <c r="BS83" s="132">
        <v>8.3059999999999992</v>
      </c>
      <c r="BT83" s="132">
        <v>8.4779999999999998</v>
      </c>
      <c r="BU83" s="132">
        <v>8.6519999999999992</v>
      </c>
      <c r="BV83" s="132">
        <v>8.8469999999999995</v>
      </c>
      <c r="BW83" s="132">
        <v>9.0609999999999999</v>
      </c>
      <c r="BX83" s="132">
        <v>9.2449999999999992</v>
      </c>
      <c r="BY83" s="132">
        <v>9.4039999999999999</v>
      </c>
      <c r="BZ83" s="132">
        <v>9.5210000000000008</v>
      </c>
      <c r="CA83" s="132">
        <v>9.1549999999999994</v>
      </c>
      <c r="CB83" s="132">
        <v>8.7880000000000003</v>
      </c>
      <c r="CC83" s="132">
        <v>8.5579999999999998</v>
      </c>
      <c r="CD83" s="132">
        <v>8.5289999999999999</v>
      </c>
      <c r="CE83" s="132">
        <v>8.6140000000000008</v>
      </c>
      <c r="CF83" s="132">
        <v>8.84</v>
      </c>
      <c r="CG83" s="132">
        <v>9.44</v>
      </c>
      <c r="CH83" s="132">
        <v>10.295</v>
      </c>
      <c r="CI83" s="132">
        <v>10.778</v>
      </c>
      <c r="CJ83" s="132">
        <v>10.641999999999999</v>
      </c>
      <c r="CK83" s="132">
        <v>10.458</v>
      </c>
      <c r="CL83" s="132">
        <v>10.512</v>
      </c>
      <c r="CM83" s="132">
        <v>10.635999999999999</v>
      </c>
      <c r="CN83" s="132">
        <v>10.663</v>
      </c>
      <c r="CO83" s="132">
        <v>10.473000000000001</v>
      </c>
      <c r="CP83" s="132">
        <v>10.098000000000001</v>
      </c>
      <c r="CQ83" s="132">
        <v>9.5980000000000008</v>
      </c>
      <c r="CR83" s="132">
        <v>9.1029999999999998</v>
      </c>
      <c r="CS83" s="132">
        <v>8.6219999999999999</v>
      </c>
      <c r="CT83" s="132">
        <v>8.0790000000000006</v>
      </c>
      <c r="CU83" s="132">
        <v>7.4720000000000004</v>
      </c>
      <c r="CV83" s="132">
        <v>6.7910000000000004</v>
      </c>
      <c r="CW83" s="132">
        <v>6.0469999999999997</v>
      </c>
      <c r="CX83" s="132">
        <v>5.2779999999999996</v>
      </c>
      <c r="CY83" s="132">
        <v>4.4980000000000002</v>
      </c>
      <c r="CZ83" s="132">
        <v>3.766</v>
      </c>
      <c r="DA83" s="132">
        <v>3.17</v>
      </c>
      <c r="DB83" s="132">
        <v>2.7189999999999999</v>
      </c>
      <c r="DC83" s="132">
        <v>2.359</v>
      </c>
      <c r="DD83" s="132">
        <v>2.0880000000000001</v>
      </c>
      <c r="DE83" s="132">
        <v>1.8560000000000001</v>
      </c>
      <c r="DF83" s="132">
        <v>1.6240000000000001</v>
      </c>
      <c r="DG83" s="132">
        <v>1.3819999999999999</v>
      </c>
      <c r="DH83" s="132">
        <v>4.5599999999999996</v>
      </c>
    </row>
    <row r="84" spans="1:112" x14ac:dyDescent="0.75">
      <c r="A84" s="111">
        <v>8783</v>
      </c>
      <c r="B84" s="111" t="s">
        <v>217</v>
      </c>
      <c r="C84" s="129" t="s">
        <v>163</v>
      </c>
      <c r="D84" s="71" t="s">
        <v>218</v>
      </c>
      <c r="E84" s="71">
        <v>764</v>
      </c>
      <c r="F84" s="71" t="s">
        <v>219</v>
      </c>
      <c r="G84" s="71" t="s">
        <v>220</v>
      </c>
      <c r="H84" s="71">
        <v>764</v>
      </c>
      <c r="I84" s="112" t="s">
        <v>221</v>
      </c>
      <c r="J84" s="71">
        <v>920</v>
      </c>
      <c r="K84" s="71">
        <v>2016</v>
      </c>
      <c r="L84" s="132">
        <v>6.4059999999999997</v>
      </c>
      <c r="M84" s="132">
        <v>0.38900000000000001</v>
      </c>
      <c r="N84" s="132">
        <v>0.32200000000000001</v>
      </c>
      <c r="O84" s="132">
        <v>0.27</v>
      </c>
      <c r="P84" s="132">
        <v>0.22800000000000001</v>
      </c>
      <c r="Q84" s="132">
        <v>0.20599999999999999</v>
      </c>
      <c r="R84" s="132">
        <v>0.20399999999999999</v>
      </c>
      <c r="S84" s="132">
        <v>0.215</v>
      </c>
      <c r="T84" s="132">
        <v>0.22800000000000001</v>
      </c>
      <c r="U84" s="132">
        <v>0.23599999999999999</v>
      </c>
      <c r="V84" s="132">
        <v>0.23</v>
      </c>
      <c r="W84" s="132">
        <v>0.22600000000000001</v>
      </c>
      <c r="X84" s="132">
        <v>0.24199999999999999</v>
      </c>
      <c r="Y84" s="132">
        <v>0.27400000000000002</v>
      </c>
      <c r="Z84" s="132">
        <v>0.32700000000000001</v>
      </c>
      <c r="AA84" s="132">
        <v>0.4</v>
      </c>
      <c r="AB84" s="132">
        <v>0.49099999999999999</v>
      </c>
      <c r="AC84" s="132">
        <v>0.61799999999999999</v>
      </c>
      <c r="AD84" s="132">
        <v>0.77400000000000002</v>
      </c>
      <c r="AE84" s="132">
        <v>0.90300000000000002</v>
      </c>
      <c r="AF84" s="132">
        <v>0.96799999999999997</v>
      </c>
      <c r="AG84" s="132">
        <v>0.97799999999999998</v>
      </c>
      <c r="AH84" s="132">
        <v>1.012</v>
      </c>
      <c r="AI84" s="132">
        <v>1.0660000000000001</v>
      </c>
      <c r="AJ84" s="132">
        <v>1.151</v>
      </c>
      <c r="AK84" s="132">
        <v>1.248</v>
      </c>
      <c r="AL84" s="132">
        <v>1.3280000000000001</v>
      </c>
      <c r="AM84" s="132">
        <v>1.417</v>
      </c>
      <c r="AN84" s="132">
        <v>1.5189999999999999</v>
      </c>
      <c r="AO84" s="132">
        <v>1.6180000000000001</v>
      </c>
      <c r="AP84" s="132">
        <v>1.6910000000000001</v>
      </c>
      <c r="AQ84" s="132">
        <v>1.784</v>
      </c>
      <c r="AR84" s="132">
        <v>1.893</v>
      </c>
      <c r="AS84" s="132">
        <v>2.0070000000000001</v>
      </c>
      <c r="AT84" s="132">
        <v>2.101</v>
      </c>
      <c r="AU84" s="132">
        <v>2.177</v>
      </c>
      <c r="AV84" s="132">
        <v>2.29</v>
      </c>
      <c r="AW84" s="132">
        <v>2.4079999999999999</v>
      </c>
      <c r="AX84" s="132">
        <v>2.5379999999999998</v>
      </c>
      <c r="AY84" s="132">
        <v>2.6779999999999999</v>
      </c>
      <c r="AZ84" s="132">
        <v>2.8479999999999999</v>
      </c>
      <c r="BA84" s="132">
        <v>3.0569999999999999</v>
      </c>
      <c r="BB84" s="132">
        <v>3.2989999999999999</v>
      </c>
      <c r="BC84" s="132">
        <v>3.55</v>
      </c>
      <c r="BD84" s="132">
        <v>3.8260000000000001</v>
      </c>
      <c r="BE84" s="132">
        <v>4.1479999999999997</v>
      </c>
      <c r="BF84" s="132">
        <v>4.45</v>
      </c>
      <c r="BG84" s="132">
        <v>4.76</v>
      </c>
      <c r="BH84" s="132">
        <v>5.0739999999999998</v>
      </c>
      <c r="BI84" s="132">
        <v>5.3819999999999997</v>
      </c>
      <c r="BJ84" s="132">
        <v>5.758</v>
      </c>
      <c r="BK84" s="132">
        <v>6.242</v>
      </c>
      <c r="BL84" s="132">
        <v>6.6349999999999998</v>
      </c>
      <c r="BM84" s="132">
        <v>6.9189999999999996</v>
      </c>
      <c r="BN84" s="132">
        <v>7.2080000000000002</v>
      </c>
      <c r="BO84" s="132">
        <v>7.5609999999999999</v>
      </c>
      <c r="BP84" s="132">
        <v>7.8259999999999996</v>
      </c>
      <c r="BQ84" s="132">
        <v>8.0289999999999999</v>
      </c>
      <c r="BR84" s="132">
        <v>8.3119999999999994</v>
      </c>
      <c r="BS84" s="132">
        <v>8.5879999999999992</v>
      </c>
      <c r="BT84" s="132">
        <v>8.8000000000000007</v>
      </c>
      <c r="BU84" s="132">
        <v>8.98</v>
      </c>
      <c r="BV84" s="132">
        <v>9.1319999999999997</v>
      </c>
      <c r="BW84" s="132">
        <v>9.2919999999999998</v>
      </c>
      <c r="BX84" s="132">
        <v>9.4719999999999995</v>
      </c>
      <c r="BY84" s="132">
        <v>9.6389999999999993</v>
      </c>
      <c r="BZ84" s="132">
        <v>9.7710000000000008</v>
      </c>
      <c r="CA84" s="132">
        <v>9.9190000000000005</v>
      </c>
      <c r="CB84" s="132">
        <v>9.5809999999999995</v>
      </c>
      <c r="CC84" s="132">
        <v>9.2330000000000005</v>
      </c>
      <c r="CD84" s="132">
        <v>9.01</v>
      </c>
      <c r="CE84" s="132">
        <v>8.9710000000000001</v>
      </c>
      <c r="CF84" s="132">
        <v>9.0250000000000004</v>
      </c>
      <c r="CG84" s="132">
        <v>9.2140000000000004</v>
      </c>
      <c r="CH84" s="132">
        <v>9.7769999999999992</v>
      </c>
      <c r="CI84" s="132">
        <v>10.608000000000001</v>
      </c>
      <c r="CJ84" s="132">
        <v>11.063000000000001</v>
      </c>
      <c r="CK84" s="132">
        <v>10.888</v>
      </c>
      <c r="CL84" s="132">
        <v>10.666</v>
      </c>
      <c r="CM84" s="132">
        <v>10.683</v>
      </c>
      <c r="CN84" s="132">
        <v>10.766999999999999</v>
      </c>
      <c r="CO84" s="132">
        <v>10.749000000000001</v>
      </c>
      <c r="CP84" s="132">
        <v>10.51</v>
      </c>
      <c r="CQ84" s="132">
        <v>10.085000000000001</v>
      </c>
      <c r="CR84" s="132">
        <v>9.5399999999999991</v>
      </c>
      <c r="CS84" s="132">
        <v>9.0030000000000001</v>
      </c>
      <c r="CT84" s="132">
        <v>8.484</v>
      </c>
      <c r="CU84" s="132">
        <v>7.9039999999999999</v>
      </c>
      <c r="CV84" s="132">
        <v>7.2610000000000001</v>
      </c>
      <c r="CW84" s="132">
        <v>6.5490000000000004</v>
      </c>
      <c r="CX84" s="132">
        <v>5.7839999999999998</v>
      </c>
      <c r="CY84" s="132">
        <v>5.0039999999999996</v>
      </c>
      <c r="CZ84" s="132">
        <v>4.2240000000000002</v>
      </c>
      <c r="DA84" s="132">
        <v>3.5019999999999998</v>
      </c>
      <c r="DB84" s="132">
        <v>2.92</v>
      </c>
      <c r="DC84" s="132">
        <v>2.4550000000000001</v>
      </c>
      <c r="DD84" s="132">
        <v>2.1120000000000001</v>
      </c>
      <c r="DE84" s="132">
        <v>1.8460000000000001</v>
      </c>
      <c r="DF84" s="132">
        <v>1.6180000000000001</v>
      </c>
      <c r="DG84" s="132">
        <v>1.3959999999999999</v>
      </c>
      <c r="DH84" s="132">
        <v>4.819</v>
      </c>
    </row>
    <row r="85" spans="1:112" x14ac:dyDescent="0.75">
      <c r="A85" s="111">
        <v>8784</v>
      </c>
      <c r="B85" s="111" t="s">
        <v>217</v>
      </c>
      <c r="C85" s="129" t="s">
        <v>163</v>
      </c>
      <c r="D85" s="71" t="s">
        <v>218</v>
      </c>
      <c r="E85" s="71">
        <v>764</v>
      </c>
      <c r="F85" s="71" t="s">
        <v>219</v>
      </c>
      <c r="G85" s="71" t="s">
        <v>220</v>
      </c>
      <c r="H85" s="71">
        <v>764</v>
      </c>
      <c r="I85" s="112" t="s">
        <v>221</v>
      </c>
      <c r="J85" s="71">
        <v>920</v>
      </c>
      <c r="K85" s="71">
        <v>2017</v>
      </c>
      <c r="L85" s="132">
        <v>5.9909999999999997</v>
      </c>
      <c r="M85" s="132">
        <v>0.36899999999999999</v>
      </c>
      <c r="N85" s="132">
        <v>0.30099999999999999</v>
      </c>
      <c r="O85" s="132">
        <v>0.252</v>
      </c>
      <c r="P85" s="132">
        <v>0.215</v>
      </c>
      <c r="Q85" s="132">
        <v>0.19700000000000001</v>
      </c>
      <c r="R85" s="132">
        <v>0.19400000000000001</v>
      </c>
      <c r="S85" s="132">
        <v>0.20200000000000001</v>
      </c>
      <c r="T85" s="132">
        <v>0.215</v>
      </c>
      <c r="U85" s="132">
        <v>0.222</v>
      </c>
      <c r="V85" s="132">
        <v>0.215</v>
      </c>
      <c r="W85" s="132">
        <v>0.219</v>
      </c>
      <c r="X85" s="132">
        <v>0.22500000000000001</v>
      </c>
      <c r="Y85" s="132">
        <v>0.252</v>
      </c>
      <c r="Z85" s="132">
        <v>0.29699999999999999</v>
      </c>
      <c r="AA85" s="132">
        <v>0.36699999999999999</v>
      </c>
      <c r="AB85" s="132">
        <v>0.45400000000000001</v>
      </c>
      <c r="AC85" s="132">
        <v>0.55400000000000005</v>
      </c>
      <c r="AD85" s="132">
        <v>0.67900000000000005</v>
      </c>
      <c r="AE85" s="132">
        <v>0.82</v>
      </c>
      <c r="AF85" s="132">
        <v>0.92700000000000005</v>
      </c>
      <c r="AG85" s="132">
        <v>0.97399999999999998</v>
      </c>
      <c r="AH85" s="132">
        <v>0.97699999999999998</v>
      </c>
      <c r="AI85" s="132">
        <v>1.014</v>
      </c>
      <c r="AJ85" s="132">
        <v>1.0760000000000001</v>
      </c>
      <c r="AK85" s="132">
        <v>1.173</v>
      </c>
      <c r="AL85" s="132">
        <v>1.2829999999999999</v>
      </c>
      <c r="AM85" s="132">
        <v>1.3680000000000001</v>
      </c>
      <c r="AN85" s="132">
        <v>1.4550000000000001</v>
      </c>
      <c r="AO85" s="132">
        <v>1.5469999999999999</v>
      </c>
      <c r="AP85" s="132">
        <v>1.6359999999999999</v>
      </c>
      <c r="AQ85" s="132">
        <v>1.7010000000000001</v>
      </c>
      <c r="AR85" s="132">
        <v>1.792</v>
      </c>
      <c r="AS85" s="132">
        <v>1.903</v>
      </c>
      <c r="AT85" s="132">
        <v>2.0230000000000001</v>
      </c>
      <c r="AU85" s="132">
        <v>2.1259999999999999</v>
      </c>
      <c r="AV85" s="132">
        <v>2.2090000000000001</v>
      </c>
      <c r="AW85" s="132">
        <v>2.3290000000000002</v>
      </c>
      <c r="AX85" s="132">
        <v>2.452</v>
      </c>
      <c r="AY85" s="132">
        <v>2.5870000000000002</v>
      </c>
      <c r="AZ85" s="132">
        <v>2.73</v>
      </c>
      <c r="BA85" s="132">
        <v>2.9009999999999998</v>
      </c>
      <c r="BB85" s="132">
        <v>3.1139999999999999</v>
      </c>
      <c r="BC85" s="132">
        <v>3.359</v>
      </c>
      <c r="BD85" s="132">
        <v>3.62</v>
      </c>
      <c r="BE85" s="132">
        <v>3.9140000000000001</v>
      </c>
      <c r="BF85" s="132">
        <v>4.2629999999999999</v>
      </c>
      <c r="BG85" s="132">
        <v>4.5999999999999996</v>
      </c>
      <c r="BH85" s="132">
        <v>4.9470000000000001</v>
      </c>
      <c r="BI85" s="132">
        <v>5.2939999999999996</v>
      </c>
      <c r="BJ85" s="132">
        <v>5.6239999999999997</v>
      </c>
      <c r="BK85" s="132">
        <v>6.0090000000000003</v>
      </c>
      <c r="BL85" s="132">
        <v>6.4909999999999997</v>
      </c>
      <c r="BM85" s="132">
        <v>6.8710000000000004</v>
      </c>
      <c r="BN85" s="132">
        <v>7.1429999999999998</v>
      </c>
      <c r="BO85" s="132">
        <v>7.44</v>
      </c>
      <c r="BP85" s="132">
        <v>7.827</v>
      </c>
      <c r="BQ85" s="132">
        <v>8.141</v>
      </c>
      <c r="BR85" s="132">
        <v>8.4019999999999992</v>
      </c>
      <c r="BS85" s="132">
        <v>8.7430000000000003</v>
      </c>
      <c r="BT85" s="132">
        <v>9.0640000000000001</v>
      </c>
      <c r="BU85" s="132">
        <v>9.2870000000000008</v>
      </c>
      <c r="BV85" s="132">
        <v>9.4450000000000003</v>
      </c>
      <c r="BW85" s="132">
        <v>9.5589999999999993</v>
      </c>
      <c r="BX85" s="132">
        <v>9.6829999999999998</v>
      </c>
      <c r="BY85" s="132">
        <v>9.8450000000000006</v>
      </c>
      <c r="BZ85" s="132">
        <v>9.9860000000000007</v>
      </c>
      <c r="CA85" s="132">
        <v>10.153</v>
      </c>
      <c r="CB85" s="132">
        <v>10.355</v>
      </c>
      <c r="CC85" s="132">
        <v>10.045999999999999</v>
      </c>
      <c r="CD85" s="132">
        <v>9.7080000000000002</v>
      </c>
      <c r="CE85" s="132">
        <v>9.4710000000000001</v>
      </c>
      <c r="CF85" s="132">
        <v>9.3979999999999997</v>
      </c>
      <c r="CG85" s="132">
        <v>9.41</v>
      </c>
      <c r="CH85" s="132">
        <v>9.5510000000000002</v>
      </c>
      <c r="CI85" s="132">
        <v>10.087</v>
      </c>
      <c r="CJ85" s="132">
        <v>10.906000000000001</v>
      </c>
      <c r="CK85" s="132">
        <v>11.339</v>
      </c>
      <c r="CL85" s="132">
        <v>11.125999999999999</v>
      </c>
      <c r="CM85" s="132">
        <v>10.864000000000001</v>
      </c>
      <c r="CN85" s="132">
        <v>10.842000000000001</v>
      </c>
      <c r="CO85" s="132">
        <v>10.882</v>
      </c>
      <c r="CP85" s="132">
        <v>10.816000000000001</v>
      </c>
      <c r="CQ85" s="132">
        <v>10.526999999999999</v>
      </c>
      <c r="CR85" s="132">
        <v>10.055999999999999</v>
      </c>
      <c r="CS85" s="132">
        <v>9.4700000000000006</v>
      </c>
      <c r="CT85" s="132">
        <v>8.8960000000000008</v>
      </c>
      <c r="CU85" s="132">
        <v>8.3379999999999992</v>
      </c>
      <c r="CV85" s="132">
        <v>7.72</v>
      </c>
      <c r="CW85" s="132">
        <v>7.0419999999999998</v>
      </c>
      <c r="CX85" s="132">
        <v>6.3040000000000003</v>
      </c>
      <c r="CY85" s="132">
        <v>5.5209999999999999</v>
      </c>
      <c r="CZ85" s="132">
        <v>4.734</v>
      </c>
      <c r="DA85" s="132">
        <v>3.96</v>
      </c>
      <c r="DB85" s="132">
        <v>3.254</v>
      </c>
      <c r="DC85" s="132">
        <v>2.66</v>
      </c>
      <c r="DD85" s="132">
        <v>2.2229999999999999</v>
      </c>
      <c r="DE85" s="132">
        <v>1.89</v>
      </c>
      <c r="DF85" s="132">
        <v>1.6319999999999999</v>
      </c>
      <c r="DG85" s="132">
        <v>1.413</v>
      </c>
      <c r="DH85" s="132">
        <v>5.13</v>
      </c>
    </row>
    <row r="86" spans="1:112" x14ac:dyDescent="0.75">
      <c r="A86" s="111">
        <v>8785</v>
      </c>
      <c r="B86" s="111" t="s">
        <v>217</v>
      </c>
      <c r="C86" s="129" t="s">
        <v>163</v>
      </c>
      <c r="D86" s="71" t="s">
        <v>218</v>
      </c>
      <c r="E86" s="71">
        <v>764</v>
      </c>
      <c r="F86" s="71" t="s">
        <v>219</v>
      </c>
      <c r="G86" s="71" t="s">
        <v>220</v>
      </c>
      <c r="H86" s="71">
        <v>764</v>
      </c>
      <c r="I86" s="112" t="s">
        <v>221</v>
      </c>
      <c r="J86" s="71">
        <v>920</v>
      </c>
      <c r="K86" s="71">
        <v>2018</v>
      </c>
      <c r="L86" s="132">
        <v>5.556</v>
      </c>
      <c r="M86" s="132">
        <v>0.33900000000000002</v>
      </c>
      <c r="N86" s="132">
        <v>0.27700000000000002</v>
      </c>
      <c r="O86" s="132">
        <v>0.23200000000000001</v>
      </c>
      <c r="P86" s="132">
        <v>0.19800000000000001</v>
      </c>
      <c r="Q86" s="132">
        <v>0.183</v>
      </c>
      <c r="R86" s="132">
        <v>0.184</v>
      </c>
      <c r="S86" s="132">
        <v>0.192</v>
      </c>
      <c r="T86" s="132">
        <v>0.20300000000000001</v>
      </c>
      <c r="U86" s="132">
        <v>0.20899999999999999</v>
      </c>
      <c r="V86" s="132">
        <v>0.20300000000000001</v>
      </c>
      <c r="W86" s="132">
        <v>0.20499999999999999</v>
      </c>
      <c r="X86" s="132">
        <v>0.218</v>
      </c>
      <c r="Y86" s="132">
        <v>0.23499999999999999</v>
      </c>
      <c r="Z86" s="132">
        <v>0.27400000000000002</v>
      </c>
      <c r="AA86" s="132">
        <v>0.33400000000000002</v>
      </c>
      <c r="AB86" s="132">
        <v>0.41899999999999998</v>
      </c>
      <c r="AC86" s="132">
        <v>0.51500000000000001</v>
      </c>
      <c r="AD86" s="132">
        <v>0.61299999999999999</v>
      </c>
      <c r="AE86" s="132">
        <v>0.72399999999999998</v>
      </c>
      <c r="AF86" s="132">
        <v>0.84899999999999998</v>
      </c>
      <c r="AG86" s="132">
        <v>0.94099999999999995</v>
      </c>
      <c r="AH86" s="132">
        <v>0.98099999999999998</v>
      </c>
      <c r="AI86" s="132">
        <v>0.98499999999999999</v>
      </c>
      <c r="AJ86" s="132">
        <v>1.0309999999999999</v>
      </c>
      <c r="AK86" s="132">
        <v>1.1060000000000001</v>
      </c>
      <c r="AL86" s="132">
        <v>1.2150000000000001</v>
      </c>
      <c r="AM86" s="132">
        <v>1.331</v>
      </c>
      <c r="AN86" s="132">
        <v>1.415</v>
      </c>
      <c r="AO86" s="132">
        <v>1.492</v>
      </c>
      <c r="AP86" s="132">
        <v>1.575</v>
      </c>
      <c r="AQ86" s="132">
        <v>1.657</v>
      </c>
      <c r="AR86" s="132">
        <v>1.72</v>
      </c>
      <c r="AS86" s="132">
        <v>1.8149999999999999</v>
      </c>
      <c r="AT86" s="132">
        <v>1.9330000000000001</v>
      </c>
      <c r="AU86" s="132">
        <v>2.0609999999999999</v>
      </c>
      <c r="AV86" s="132">
        <v>2.1720000000000002</v>
      </c>
      <c r="AW86" s="132">
        <v>2.262</v>
      </c>
      <c r="AX86" s="132">
        <v>2.3889999999999998</v>
      </c>
      <c r="AY86" s="132">
        <v>2.5169999999999999</v>
      </c>
      <c r="AZ86" s="132">
        <v>2.6549999999999998</v>
      </c>
      <c r="BA86" s="132">
        <v>2.8010000000000002</v>
      </c>
      <c r="BB86" s="132">
        <v>2.9750000000000001</v>
      </c>
      <c r="BC86" s="132">
        <v>3.1930000000000001</v>
      </c>
      <c r="BD86" s="132">
        <v>3.45</v>
      </c>
      <c r="BE86" s="132">
        <v>3.73</v>
      </c>
      <c r="BF86" s="132">
        <v>4.05</v>
      </c>
      <c r="BG86" s="132">
        <v>4.4370000000000003</v>
      </c>
      <c r="BH86" s="132">
        <v>4.8140000000000001</v>
      </c>
      <c r="BI86" s="132">
        <v>5.1970000000000001</v>
      </c>
      <c r="BJ86" s="132">
        <v>5.569</v>
      </c>
      <c r="BK86" s="132">
        <v>5.9089999999999998</v>
      </c>
      <c r="BL86" s="132">
        <v>6.2910000000000004</v>
      </c>
      <c r="BM86" s="132">
        <v>6.7670000000000003</v>
      </c>
      <c r="BN86" s="132">
        <v>7.141</v>
      </c>
      <c r="BO86" s="132">
        <v>7.4240000000000004</v>
      </c>
      <c r="BP86" s="132">
        <v>7.7539999999999996</v>
      </c>
      <c r="BQ86" s="132">
        <v>8.1969999999999992</v>
      </c>
      <c r="BR86" s="132">
        <v>8.5760000000000005</v>
      </c>
      <c r="BS86" s="132">
        <v>8.8979999999999997</v>
      </c>
      <c r="BT86" s="132">
        <v>9.2889999999999997</v>
      </c>
      <c r="BU86" s="132">
        <v>9.6280000000000001</v>
      </c>
      <c r="BV86" s="132">
        <v>9.8320000000000007</v>
      </c>
      <c r="BW86" s="132">
        <v>9.952</v>
      </c>
      <c r="BX86" s="132">
        <v>10.026</v>
      </c>
      <c r="BY86" s="132">
        <v>10.130000000000001</v>
      </c>
      <c r="BZ86" s="132">
        <v>10.266999999999999</v>
      </c>
      <c r="CA86" s="132">
        <v>10.443</v>
      </c>
      <c r="CB86" s="132">
        <v>10.663</v>
      </c>
      <c r="CC86" s="132">
        <v>10.92</v>
      </c>
      <c r="CD86" s="132">
        <v>10.621</v>
      </c>
      <c r="CE86" s="132">
        <v>10.260999999999999</v>
      </c>
      <c r="CF86" s="132">
        <v>9.9789999999999992</v>
      </c>
      <c r="CG86" s="132">
        <v>9.8559999999999999</v>
      </c>
      <c r="CH86" s="132">
        <v>9.81</v>
      </c>
      <c r="CI86" s="132">
        <v>9.9109999999999996</v>
      </c>
      <c r="CJ86" s="132">
        <v>10.432</v>
      </c>
      <c r="CK86" s="132">
        <v>11.244</v>
      </c>
      <c r="CL86" s="132">
        <v>11.656000000000001</v>
      </c>
      <c r="CM86" s="132">
        <v>11.401</v>
      </c>
      <c r="CN86" s="132">
        <v>11.090999999999999</v>
      </c>
      <c r="CO86" s="132">
        <v>11.025</v>
      </c>
      <c r="CP86" s="132">
        <v>11.018000000000001</v>
      </c>
      <c r="CQ86" s="132">
        <v>10.901</v>
      </c>
      <c r="CR86" s="132">
        <v>10.563000000000001</v>
      </c>
      <c r="CS86" s="132">
        <v>10.044</v>
      </c>
      <c r="CT86" s="132">
        <v>9.4139999999999997</v>
      </c>
      <c r="CU86" s="132">
        <v>8.7949999999999999</v>
      </c>
      <c r="CV86" s="132">
        <v>8.1929999999999996</v>
      </c>
      <c r="CW86" s="132">
        <v>7.532</v>
      </c>
      <c r="CX86" s="132">
        <v>6.8209999999999997</v>
      </c>
      <c r="CY86" s="132">
        <v>6.0570000000000004</v>
      </c>
      <c r="CZ86" s="132">
        <v>5.2590000000000003</v>
      </c>
      <c r="DA86" s="132">
        <v>4.47</v>
      </c>
      <c r="DB86" s="132">
        <v>3.706</v>
      </c>
      <c r="DC86" s="132">
        <v>2.988</v>
      </c>
      <c r="DD86" s="132">
        <v>2.4249999999999998</v>
      </c>
      <c r="DE86" s="132">
        <v>2.0030000000000001</v>
      </c>
      <c r="DF86" s="132">
        <v>1.6830000000000001</v>
      </c>
      <c r="DG86" s="132">
        <v>1.4350000000000001</v>
      </c>
      <c r="DH86" s="132">
        <v>5.4329999999999998</v>
      </c>
    </row>
    <row r="87" spans="1:112" x14ac:dyDescent="0.75">
      <c r="A87" s="111">
        <v>8786</v>
      </c>
      <c r="B87" s="111" t="s">
        <v>217</v>
      </c>
      <c r="C87" s="129" t="s">
        <v>163</v>
      </c>
      <c r="D87" s="71" t="s">
        <v>218</v>
      </c>
      <c r="E87" s="71">
        <v>764</v>
      </c>
      <c r="F87" s="71" t="s">
        <v>219</v>
      </c>
      <c r="G87" s="71" t="s">
        <v>220</v>
      </c>
      <c r="H87" s="71">
        <v>764</v>
      </c>
      <c r="I87" s="112" t="s">
        <v>221</v>
      </c>
      <c r="J87" s="71">
        <v>920</v>
      </c>
      <c r="K87" s="71">
        <v>2019</v>
      </c>
      <c r="L87" s="132">
        <v>5.1680000000000001</v>
      </c>
      <c r="M87" s="132">
        <v>0.317</v>
      </c>
      <c r="N87" s="132">
        <v>0.25800000000000001</v>
      </c>
      <c r="O87" s="132">
        <v>0.214</v>
      </c>
      <c r="P87" s="132">
        <v>0.182</v>
      </c>
      <c r="Q87" s="132">
        <v>0.16800000000000001</v>
      </c>
      <c r="R87" s="132">
        <v>0.17</v>
      </c>
      <c r="S87" s="132">
        <v>0.18099999999999999</v>
      </c>
      <c r="T87" s="132">
        <v>0.191</v>
      </c>
      <c r="U87" s="132">
        <v>0.19600000000000001</v>
      </c>
      <c r="V87" s="132">
        <v>0.191</v>
      </c>
      <c r="W87" s="132">
        <v>0.192</v>
      </c>
      <c r="X87" s="132">
        <v>0.20399999999999999</v>
      </c>
      <c r="Y87" s="132">
        <v>0.22700000000000001</v>
      </c>
      <c r="Z87" s="132">
        <v>0.255</v>
      </c>
      <c r="AA87" s="132">
        <v>0.307</v>
      </c>
      <c r="AB87" s="132">
        <v>0.38</v>
      </c>
      <c r="AC87" s="132">
        <v>0.47299999999999998</v>
      </c>
      <c r="AD87" s="132">
        <v>0.56699999999999995</v>
      </c>
      <c r="AE87" s="132">
        <v>0.65</v>
      </c>
      <c r="AF87" s="132">
        <v>0.745</v>
      </c>
      <c r="AG87" s="132">
        <v>0.85499999999999998</v>
      </c>
      <c r="AH87" s="132">
        <v>0.94</v>
      </c>
      <c r="AI87" s="132">
        <v>0.98299999999999998</v>
      </c>
      <c r="AJ87" s="132">
        <v>0.995</v>
      </c>
      <c r="AK87" s="132">
        <v>1.052</v>
      </c>
      <c r="AL87" s="132">
        <v>1.137</v>
      </c>
      <c r="AM87" s="132">
        <v>1.252</v>
      </c>
      <c r="AN87" s="132">
        <v>1.367</v>
      </c>
      <c r="AO87" s="132">
        <v>1.4419999999999999</v>
      </c>
      <c r="AP87" s="132">
        <v>1.51</v>
      </c>
      <c r="AQ87" s="132">
        <v>1.585</v>
      </c>
      <c r="AR87" s="132">
        <v>1.6659999999999999</v>
      </c>
      <c r="AS87" s="132">
        <v>1.732</v>
      </c>
      <c r="AT87" s="132">
        <v>1.8320000000000001</v>
      </c>
      <c r="AU87" s="132">
        <v>1.958</v>
      </c>
      <c r="AV87" s="132">
        <v>2.0950000000000002</v>
      </c>
      <c r="AW87" s="132">
        <v>2.2130000000000001</v>
      </c>
      <c r="AX87" s="132">
        <v>2.3079999999999998</v>
      </c>
      <c r="AY87" s="132">
        <v>2.4390000000000001</v>
      </c>
      <c r="AZ87" s="132">
        <v>2.57</v>
      </c>
      <c r="BA87" s="132">
        <v>2.7109999999999999</v>
      </c>
      <c r="BB87" s="132">
        <v>2.859</v>
      </c>
      <c r="BC87" s="132">
        <v>3.0369999999999999</v>
      </c>
      <c r="BD87" s="132">
        <v>3.2639999999999998</v>
      </c>
      <c r="BE87" s="132">
        <v>3.5369999999999999</v>
      </c>
      <c r="BF87" s="132">
        <v>3.8420000000000001</v>
      </c>
      <c r="BG87" s="132">
        <v>4.1970000000000001</v>
      </c>
      <c r="BH87" s="132">
        <v>4.6230000000000002</v>
      </c>
      <c r="BI87" s="132">
        <v>5.0350000000000001</v>
      </c>
      <c r="BJ87" s="132">
        <v>5.444</v>
      </c>
      <c r="BK87" s="132">
        <v>5.8259999999999996</v>
      </c>
      <c r="BL87" s="132">
        <v>6.1589999999999998</v>
      </c>
      <c r="BM87" s="132">
        <v>6.5309999999999997</v>
      </c>
      <c r="BN87" s="132">
        <v>7.0030000000000001</v>
      </c>
      <c r="BO87" s="132">
        <v>7.39</v>
      </c>
      <c r="BP87" s="132">
        <v>7.7039999999999997</v>
      </c>
      <c r="BQ87" s="132">
        <v>8.0860000000000003</v>
      </c>
      <c r="BR87" s="132">
        <v>8.5990000000000002</v>
      </c>
      <c r="BS87" s="132">
        <v>9.0449999999999999</v>
      </c>
      <c r="BT87" s="132">
        <v>9.4139999999999997</v>
      </c>
      <c r="BU87" s="132">
        <v>9.827</v>
      </c>
      <c r="BV87" s="132">
        <v>10.151999999999999</v>
      </c>
      <c r="BW87" s="132">
        <v>10.319000000000001</v>
      </c>
      <c r="BX87" s="132">
        <v>10.398999999999999</v>
      </c>
      <c r="BY87" s="132">
        <v>10.449</v>
      </c>
      <c r="BZ87" s="132">
        <v>10.523999999999999</v>
      </c>
      <c r="CA87" s="132">
        <v>10.696999999999999</v>
      </c>
      <c r="CB87" s="132">
        <v>10.928000000000001</v>
      </c>
      <c r="CC87" s="132">
        <v>11.199</v>
      </c>
      <c r="CD87" s="132">
        <v>11.499000000000001</v>
      </c>
      <c r="CE87" s="132">
        <v>11.180999999999999</v>
      </c>
      <c r="CF87" s="132">
        <v>10.771000000000001</v>
      </c>
      <c r="CG87" s="132">
        <v>10.43</v>
      </c>
      <c r="CH87" s="132">
        <v>10.243</v>
      </c>
      <c r="CI87" s="132">
        <v>10.151</v>
      </c>
      <c r="CJ87" s="132">
        <v>10.221</v>
      </c>
      <c r="CK87" s="132">
        <v>10.726000000000001</v>
      </c>
      <c r="CL87" s="132">
        <v>11.528</v>
      </c>
      <c r="CM87" s="132">
        <v>11.913</v>
      </c>
      <c r="CN87" s="132">
        <v>11.611000000000001</v>
      </c>
      <c r="CO87" s="132">
        <v>11.252000000000001</v>
      </c>
      <c r="CP87" s="132">
        <v>11.135999999999999</v>
      </c>
      <c r="CQ87" s="132">
        <v>11.08</v>
      </c>
      <c r="CR87" s="132">
        <v>10.916</v>
      </c>
      <c r="CS87" s="132">
        <v>10.529</v>
      </c>
      <c r="CT87" s="132">
        <v>9.9659999999999993</v>
      </c>
      <c r="CU87" s="132">
        <v>9.2910000000000004</v>
      </c>
      <c r="CV87" s="132">
        <v>8.6270000000000007</v>
      </c>
      <c r="CW87" s="132">
        <v>7.9809999999999999</v>
      </c>
      <c r="CX87" s="132">
        <v>7.2859999999999996</v>
      </c>
      <c r="CY87" s="132">
        <v>6.5460000000000003</v>
      </c>
      <c r="CZ87" s="132">
        <v>5.7649999999999997</v>
      </c>
      <c r="DA87" s="132">
        <v>4.9640000000000004</v>
      </c>
      <c r="DB87" s="132">
        <v>4.1840000000000002</v>
      </c>
      <c r="DC87" s="132">
        <v>3.411</v>
      </c>
      <c r="DD87" s="132">
        <v>2.7290000000000001</v>
      </c>
      <c r="DE87" s="132">
        <v>2.19</v>
      </c>
      <c r="DF87" s="132">
        <v>1.7889999999999999</v>
      </c>
      <c r="DG87" s="132">
        <v>1.4850000000000001</v>
      </c>
      <c r="DH87" s="132">
        <v>5.7240000000000002</v>
      </c>
    </row>
    <row r="88" spans="1:112" x14ac:dyDescent="0.75">
      <c r="A88" s="111">
        <v>8787</v>
      </c>
      <c r="B88" s="111" t="s">
        <v>217</v>
      </c>
      <c r="C88" s="129" t="s">
        <v>163</v>
      </c>
      <c r="D88" s="71" t="s">
        <v>218</v>
      </c>
      <c r="E88" s="71">
        <v>764</v>
      </c>
      <c r="F88" s="71" t="s">
        <v>219</v>
      </c>
      <c r="G88" s="71" t="s">
        <v>220</v>
      </c>
      <c r="H88" s="71">
        <v>764</v>
      </c>
      <c r="I88" s="112" t="s">
        <v>221</v>
      </c>
      <c r="J88" s="71">
        <v>920</v>
      </c>
      <c r="K88" s="71">
        <v>2020</v>
      </c>
      <c r="L88" s="132">
        <v>4.8520000000000003</v>
      </c>
      <c r="M88" s="132">
        <v>0.29899999999999999</v>
      </c>
      <c r="N88" s="132">
        <v>0.24099999999999999</v>
      </c>
      <c r="O88" s="132">
        <v>0.19900000000000001</v>
      </c>
      <c r="P88" s="132">
        <v>0.16800000000000001</v>
      </c>
      <c r="Q88" s="132">
        <v>0.155</v>
      </c>
      <c r="R88" s="132">
        <v>0.157</v>
      </c>
      <c r="S88" s="132">
        <v>0.16900000000000001</v>
      </c>
      <c r="T88" s="132">
        <v>0.182</v>
      </c>
      <c r="U88" s="132">
        <v>0.187</v>
      </c>
      <c r="V88" s="132">
        <v>0.17899999999999999</v>
      </c>
      <c r="W88" s="132">
        <v>0.18099999999999999</v>
      </c>
      <c r="X88" s="132">
        <v>0.191</v>
      </c>
      <c r="Y88" s="132">
        <v>0.21199999999999999</v>
      </c>
      <c r="Z88" s="132">
        <v>0.246</v>
      </c>
      <c r="AA88" s="132">
        <v>0.28599999999999998</v>
      </c>
      <c r="AB88" s="132">
        <v>0.34899999999999998</v>
      </c>
      <c r="AC88" s="132">
        <v>0.42899999999999999</v>
      </c>
      <c r="AD88" s="132">
        <v>0.51900000000000002</v>
      </c>
      <c r="AE88" s="132">
        <v>0.60099999999999998</v>
      </c>
      <c r="AF88" s="132">
        <v>0.66800000000000004</v>
      </c>
      <c r="AG88" s="132">
        <v>0.75</v>
      </c>
      <c r="AH88" s="132">
        <v>0.85299999999999998</v>
      </c>
      <c r="AI88" s="132">
        <v>0.94099999999999995</v>
      </c>
      <c r="AJ88" s="132">
        <v>0.99099999999999999</v>
      </c>
      <c r="AK88" s="132">
        <v>1.014</v>
      </c>
      <c r="AL88" s="132">
        <v>1.08</v>
      </c>
      <c r="AM88" s="132">
        <v>1.171</v>
      </c>
      <c r="AN88" s="132">
        <v>1.2849999999999999</v>
      </c>
      <c r="AO88" s="132">
        <v>1.3919999999999999</v>
      </c>
      <c r="AP88" s="132">
        <v>1.4570000000000001</v>
      </c>
      <c r="AQ88" s="132">
        <v>1.5189999999999999</v>
      </c>
      <c r="AR88" s="132">
        <v>1.593</v>
      </c>
      <c r="AS88" s="132">
        <v>1.6759999999999999</v>
      </c>
      <c r="AT88" s="132">
        <v>1.748</v>
      </c>
      <c r="AU88" s="132">
        <v>1.8560000000000001</v>
      </c>
      <c r="AV88" s="132">
        <v>1.9890000000000001</v>
      </c>
      <c r="AW88" s="132">
        <v>2.133</v>
      </c>
      <c r="AX88" s="132">
        <v>2.2570000000000001</v>
      </c>
      <c r="AY88" s="132">
        <v>2.3559999999999999</v>
      </c>
      <c r="AZ88" s="132">
        <v>2.4900000000000002</v>
      </c>
      <c r="BA88" s="132">
        <v>2.6230000000000002</v>
      </c>
      <c r="BB88" s="132">
        <v>2.766</v>
      </c>
      <c r="BC88" s="132">
        <v>2.9169999999999998</v>
      </c>
      <c r="BD88" s="132">
        <v>3.1030000000000002</v>
      </c>
      <c r="BE88" s="132">
        <v>3.3460000000000001</v>
      </c>
      <c r="BF88" s="132">
        <v>3.6440000000000001</v>
      </c>
      <c r="BG88" s="132">
        <v>3.9809999999999999</v>
      </c>
      <c r="BH88" s="132">
        <v>4.3710000000000004</v>
      </c>
      <c r="BI88" s="132">
        <v>4.835</v>
      </c>
      <c r="BJ88" s="132">
        <v>5.274</v>
      </c>
      <c r="BK88" s="132">
        <v>5.694</v>
      </c>
      <c r="BL88" s="132">
        <v>6.0720000000000001</v>
      </c>
      <c r="BM88" s="132">
        <v>6.3929999999999998</v>
      </c>
      <c r="BN88" s="132">
        <v>6.7590000000000003</v>
      </c>
      <c r="BO88" s="132">
        <v>7.2469999999999999</v>
      </c>
      <c r="BP88" s="132">
        <v>7.6689999999999996</v>
      </c>
      <c r="BQ88" s="132">
        <v>8.0329999999999995</v>
      </c>
      <c r="BR88" s="132">
        <v>8.4819999999999993</v>
      </c>
      <c r="BS88" s="132">
        <v>9.0690000000000008</v>
      </c>
      <c r="BT88" s="132">
        <v>9.57</v>
      </c>
      <c r="BU88" s="132">
        <v>9.9600000000000009</v>
      </c>
      <c r="BV88" s="132">
        <v>10.363</v>
      </c>
      <c r="BW88" s="132">
        <v>10.656000000000001</v>
      </c>
      <c r="BX88" s="132">
        <v>10.782999999999999</v>
      </c>
      <c r="BY88" s="132">
        <v>10.84</v>
      </c>
      <c r="BZ88" s="132">
        <v>10.858000000000001</v>
      </c>
      <c r="CA88" s="132">
        <v>10.967000000000001</v>
      </c>
      <c r="CB88" s="132">
        <v>11.196</v>
      </c>
      <c r="CC88" s="132">
        <v>11.481999999999999</v>
      </c>
      <c r="CD88" s="132">
        <v>11.79</v>
      </c>
      <c r="CE88" s="132">
        <v>12.102</v>
      </c>
      <c r="CF88" s="132">
        <v>11.733000000000001</v>
      </c>
      <c r="CG88" s="132">
        <v>11.257999999999999</v>
      </c>
      <c r="CH88" s="132">
        <v>10.843</v>
      </c>
      <c r="CI88" s="132">
        <v>10.603999999999999</v>
      </c>
      <c r="CJ88" s="132">
        <v>10.475</v>
      </c>
      <c r="CK88" s="132">
        <v>10.518000000000001</v>
      </c>
      <c r="CL88" s="132">
        <v>11.015000000000001</v>
      </c>
      <c r="CM88" s="132">
        <v>11.821</v>
      </c>
      <c r="CN88" s="132">
        <v>12.193</v>
      </c>
      <c r="CO88" s="132">
        <v>11.851000000000001</v>
      </c>
      <c r="CP88" s="132">
        <v>11.436</v>
      </c>
      <c r="CQ88" s="132">
        <v>11.260999999999999</v>
      </c>
      <c r="CR88" s="132">
        <v>11.146000000000001</v>
      </c>
      <c r="CS88" s="132">
        <v>10.922000000000001</v>
      </c>
      <c r="CT88" s="132">
        <v>10.48</v>
      </c>
      <c r="CU88" s="132">
        <v>9.8640000000000008</v>
      </c>
      <c r="CV88" s="132">
        <v>9.1379999999999999</v>
      </c>
      <c r="CW88" s="132">
        <v>8.4269999999999996</v>
      </c>
      <c r="CX88" s="132">
        <v>7.7409999999999997</v>
      </c>
      <c r="CY88" s="132">
        <v>7.0119999999999996</v>
      </c>
      <c r="CZ88" s="132">
        <v>6.25</v>
      </c>
      <c r="DA88" s="132">
        <v>5.46</v>
      </c>
      <c r="DB88" s="132">
        <v>4.6630000000000003</v>
      </c>
      <c r="DC88" s="132">
        <v>3.8769999999999998</v>
      </c>
      <c r="DD88" s="132">
        <v>3.1320000000000001</v>
      </c>
      <c r="DE88" s="132">
        <v>2.4780000000000002</v>
      </c>
      <c r="DF88" s="132">
        <v>1.966</v>
      </c>
      <c r="DG88" s="132">
        <v>1.587</v>
      </c>
      <c r="DH88" s="132">
        <v>6.0449999999999999</v>
      </c>
    </row>
    <row r="89" spans="1:112" x14ac:dyDescent="0.75">
      <c r="A89" s="111">
        <v>8788</v>
      </c>
      <c r="B89" s="111" t="s">
        <v>217</v>
      </c>
      <c r="C89" s="129" t="s">
        <v>163</v>
      </c>
      <c r="D89" s="71" t="s">
        <v>218</v>
      </c>
      <c r="E89" s="71">
        <v>764</v>
      </c>
      <c r="F89" s="71" t="s">
        <v>219</v>
      </c>
      <c r="G89" s="71" t="s">
        <v>220</v>
      </c>
      <c r="H89" s="71">
        <v>764</v>
      </c>
      <c r="I89" s="112" t="s">
        <v>221</v>
      </c>
      <c r="J89" s="71">
        <v>920</v>
      </c>
      <c r="K89" s="71">
        <v>2021</v>
      </c>
      <c r="L89" s="132">
        <v>4.5730000000000004</v>
      </c>
      <c r="M89" s="132">
        <v>0.28599999999999998</v>
      </c>
      <c r="N89" s="132">
        <v>0.224</v>
      </c>
      <c r="O89" s="132">
        <v>0.183</v>
      </c>
      <c r="P89" s="132">
        <v>0.154</v>
      </c>
      <c r="Q89" s="132">
        <v>0.14099999999999999</v>
      </c>
      <c r="R89" s="132">
        <v>0.14399999999999999</v>
      </c>
      <c r="S89" s="132">
        <v>0.156</v>
      </c>
      <c r="T89" s="132">
        <v>0.16900000000000001</v>
      </c>
      <c r="U89" s="132">
        <v>0.17699999999999999</v>
      </c>
      <c r="V89" s="132">
        <v>0.17</v>
      </c>
      <c r="W89" s="132">
        <v>0.17</v>
      </c>
      <c r="X89" s="132">
        <v>0.18</v>
      </c>
      <c r="Y89" s="132">
        <v>0.19900000000000001</v>
      </c>
      <c r="Z89" s="132">
        <v>0.23</v>
      </c>
      <c r="AA89" s="132">
        <v>0.27500000000000002</v>
      </c>
      <c r="AB89" s="132">
        <v>0.32500000000000001</v>
      </c>
      <c r="AC89" s="132">
        <v>0.39400000000000002</v>
      </c>
      <c r="AD89" s="132">
        <v>0.47199999999999998</v>
      </c>
      <c r="AE89" s="132">
        <v>0.55200000000000005</v>
      </c>
      <c r="AF89" s="132">
        <v>0.61899999999999999</v>
      </c>
      <c r="AG89" s="132">
        <v>0.67500000000000004</v>
      </c>
      <c r="AH89" s="132">
        <v>0.751</v>
      </c>
      <c r="AI89" s="132">
        <v>0.85699999999999998</v>
      </c>
      <c r="AJ89" s="132">
        <v>0.95199999999999996</v>
      </c>
      <c r="AK89" s="132">
        <v>1.014</v>
      </c>
      <c r="AL89" s="132">
        <v>1.0449999999999999</v>
      </c>
      <c r="AM89" s="132">
        <v>1.117</v>
      </c>
      <c r="AN89" s="132">
        <v>1.206</v>
      </c>
      <c r="AO89" s="132">
        <v>1.3140000000000001</v>
      </c>
      <c r="AP89" s="132">
        <v>1.413</v>
      </c>
      <c r="AQ89" s="132">
        <v>1.472</v>
      </c>
      <c r="AR89" s="132">
        <v>1.5309999999999999</v>
      </c>
      <c r="AS89" s="132">
        <v>1.6080000000000001</v>
      </c>
      <c r="AT89" s="132">
        <v>1.6970000000000001</v>
      </c>
      <c r="AU89" s="132">
        <v>1.776</v>
      </c>
      <c r="AV89" s="132">
        <v>1.891</v>
      </c>
      <c r="AW89" s="132">
        <v>2.032</v>
      </c>
      <c r="AX89" s="132">
        <v>2.1840000000000002</v>
      </c>
      <c r="AY89" s="132">
        <v>2.3159999999999998</v>
      </c>
      <c r="AZ89" s="132">
        <v>2.4239999999999999</v>
      </c>
      <c r="BA89" s="132">
        <v>2.5659999999999998</v>
      </c>
      <c r="BB89" s="132">
        <v>2.7040000000000002</v>
      </c>
      <c r="BC89" s="132">
        <v>2.8530000000000002</v>
      </c>
      <c r="BD89" s="132">
        <v>3.0139999999999998</v>
      </c>
      <c r="BE89" s="132">
        <v>3.2170000000000001</v>
      </c>
      <c r="BF89" s="132">
        <v>3.4849999999999999</v>
      </c>
      <c r="BG89" s="132">
        <v>3.8170000000000002</v>
      </c>
      <c r="BH89" s="132">
        <v>4.1929999999999996</v>
      </c>
      <c r="BI89" s="132">
        <v>4.6210000000000004</v>
      </c>
      <c r="BJ89" s="132">
        <v>5.1180000000000003</v>
      </c>
      <c r="BK89" s="132">
        <v>5.5750000000000002</v>
      </c>
      <c r="BL89" s="132">
        <v>5.9969999999999999</v>
      </c>
      <c r="BM89" s="132">
        <v>6.3730000000000002</v>
      </c>
      <c r="BN89" s="132">
        <v>6.702</v>
      </c>
      <c r="BO89" s="132">
        <v>7.101</v>
      </c>
      <c r="BP89" s="132">
        <v>7.6539999999999999</v>
      </c>
      <c r="BQ89" s="132">
        <v>8.1590000000000007</v>
      </c>
      <c r="BR89" s="132">
        <v>8.6210000000000004</v>
      </c>
      <c r="BS89" s="132">
        <v>9.18</v>
      </c>
      <c r="BT89" s="132">
        <v>9.8810000000000002</v>
      </c>
      <c r="BU89" s="132">
        <v>10.468</v>
      </c>
      <c r="BV89" s="132">
        <v>10.903</v>
      </c>
      <c r="BW89" s="132">
        <v>11.340999999999999</v>
      </c>
      <c r="BX89" s="132">
        <v>11.677</v>
      </c>
      <c r="BY89" s="132">
        <v>11.861000000000001</v>
      </c>
      <c r="BZ89" s="132">
        <v>11.957000000000001</v>
      </c>
      <c r="CA89" s="132">
        <v>12.076000000000001</v>
      </c>
      <c r="CB89" s="132">
        <v>12.308</v>
      </c>
      <c r="CC89" s="132">
        <v>12.664999999999999</v>
      </c>
      <c r="CD89" s="132">
        <v>13.065</v>
      </c>
      <c r="CE89" s="132">
        <v>13.448</v>
      </c>
      <c r="CF89" s="132">
        <v>13.797000000000001</v>
      </c>
      <c r="CG89" s="132">
        <v>13.404</v>
      </c>
      <c r="CH89" s="132">
        <v>12.874000000000001</v>
      </c>
      <c r="CI89" s="132">
        <v>12.419</v>
      </c>
      <c r="CJ89" s="132">
        <v>12.161</v>
      </c>
      <c r="CK89" s="132">
        <v>12.019</v>
      </c>
      <c r="CL89" s="132">
        <v>12.058</v>
      </c>
      <c r="CM89" s="132">
        <v>12.593</v>
      </c>
      <c r="CN89" s="132">
        <v>13.458</v>
      </c>
      <c r="CO89" s="132">
        <v>13.824999999999999</v>
      </c>
      <c r="CP89" s="132">
        <v>13.395</v>
      </c>
      <c r="CQ89" s="132">
        <v>12.967000000000001</v>
      </c>
      <c r="CR89" s="132">
        <v>12.875999999999999</v>
      </c>
      <c r="CS89" s="132">
        <v>12.824999999999999</v>
      </c>
      <c r="CT89" s="132">
        <v>12.558999999999999</v>
      </c>
      <c r="CU89" s="132">
        <v>11.919</v>
      </c>
      <c r="CV89" s="132">
        <v>11.031000000000001</v>
      </c>
      <c r="CW89" s="132">
        <v>10.051</v>
      </c>
      <c r="CX89" s="132">
        <v>9.1219999999999999</v>
      </c>
      <c r="CY89" s="132">
        <v>8.25</v>
      </c>
      <c r="CZ89" s="132">
        <v>7.359</v>
      </c>
      <c r="DA89" s="132">
        <v>6.4640000000000004</v>
      </c>
      <c r="DB89" s="132">
        <v>5.5670000000000002</v>
      </c>
      <c r="DC89" s="132">
        <v>4.6779999999999999</v>
      </c>
      <c r="DD89" s="132">
        <v>3.8250000000000002</v>
      </c>
      <c r="DE89" s="132">
        <v>3.0409999999999999</v>
      </c>
      <c r="DF89" s="132">
        <v>2.3679999999999999</v>
      </c>
      <c r="DG89" s="132">
        <v>1.849</v>
      </c>
      <c r="DH89" s="132">
        <v>6.7439999999999998</v>
      </c>
    </row>
    <row r="92" spans="1:112" x14ac:dyDescent="0.75">
      <c r="A92" t="s">
        <v>254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55E45-84BA-4012-B841-733FC8EAC5BF}">
  <dimension ref="A1:DH91"/>
  <sheetViews>
    <sheetView topLeftCell="A70" zoomScale="60" zoomScaleNormal="60" workbookViewId="0">
      <selection activeCell="A91" sqref="A91"/>
    </sheetView>
  </sheetViews>
  <sheetFormatPr defaultRowHeight="14.75" x14ac:dyDescent="0.75"/>
  <sheetData>
    <row r="1" spans="1:112" x14ac:dyDescent="0.75">
      <c r="A1" s="91"/>
      <c r="B1" s="91"/>
      <c r="C1" s="91"/>
      <c r="D1" s="92"/>
      <c r="E1" s="91"/>
      <c r="F1" s="91"/>
      <c r="G1" s="91"/>
      <c r="H1" s="91"/>
      <c r="I1" s="91"/>
      <c r="J1" s="91"/>
      <c r="K1" s="91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3"/>
      <c r="BL1" s="93"/>
      <c r="BM1" s="93"/>
      <c r="BN1" s="93"/>
      <c r="BO1" s="93"/>
      <c r="BP1" s="93"/>
      <c r="BQ1" s="93"/>
      <c r="BR1" s="93"/>
      <c r="BS1" s="93"/>
      <c r="BT1" s="93"/>
      <c r="BU1" s="93"/>
      <c r="BV1" s="93"/>
      <c r="BW1" s="93"/>
      <c r="BX1" s="93"/>
      <c r="BY1" s="93"/>
      <c r="BZ1" s="93"/>
      <c r="CA1" s="93"/>
      <c r="CB1" s="93"/>
      <c r="CC1" s="93"/>
      <c r="CD1" s="93"/>
      <c r="CE1" s="93"/>
      <c r="CF1" s="93"/>
      <c r="CG1" s="93"/>
      <c r="CH1" s="93"/>
      <c r="CI1" s="93"/>
      <c r="CJ1" s="93"/>
      <c r="CK1" s="93"/>
      <c r="CL1" s="93"/>
      <c r="CM1" s="93"/>
      <c r="CN1" s="93"/>
      <c r="CO1" s="93"/>
      <c r="CP1" s="93"/>
      <c r="CQ1" s="93"/>
      <c r="CR1" s="93"/>
      <c r="CS1" s="93"/>
      <c r="CT1" s="93"/>
      <c r="CU1" s="93"/>
      <c r="CV1" s="93"/>
      <c r="CW1" s="93"/>
      <c r="CX1" s="93"/>
      <c r="CY1" s="93"/>
      <c r="CZ1" s="93"/>
      <c r="DA1" s="93"/>
      <c r="DB1" s="93"/>
      <c r="DC1" s="93"/>
      <c r="DD1" s="93"/>
      <c r="DE1" s="93"/>
      <c r="DF1" s="93"/>
      <c r="DG1" s="93"/>
      <c r="DH1" s="93"/>
    </row>
    <row r="2" spans="1:112" x14ac:dyDescent="0.75">
      <c r="A2" s="91"/>
      <c r="B2" s="91"/>
      <c r="C2" s="91"/>
      <c r="D2" s="92"/>
      <c r="E2" s="91"/>
      <c r="F2" s="91"/>
      <c r="G2" s="91"/>
      <c r="H2" s="91"/>
      <c r="I2" s="91"/>
      <c r="J2" s="91"/>
      <c r="K2" s="91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3"/>
      <c r="BN2" s="93"/>
      <c r="BO2" s="93"/>
      <c r="BP2" s="93"/>
      <c r="BQ2" s="93"/>
      <c r="BR2" s="93"/>
      <c r="BS2" s="93"/>
      <c r="BT2" s="93"/>
      <c r="BU2" s="93"/>
      <c r="BV2" s="93"/>
      <c r="BW2" s="93"/>
      <c r="BX2" s="93"/>
      <c r="BY2" s="93"/>
      <c r="BZ2" s="93"/>
      <c r="CA2" s="93"/>
      <c r="CB2" s="93"/>
      <c r="CC2" s="93"/>
      <c r="CD2" s="93"/>
      <c r="CE2" s="93"/>
      <c r="CF2" s="93"/>
      <c r="CG2" s="93"/>
      <c r="CH2" s="93"/>
      <c r="CI2" s="93"/>
      <c r="CJ2" s="93"/>
      <c r="CK2" s="93"/>
      <c r="CL2" s="93"/>
      <c r="CM2" s="93"/>
      <c r="CN2" s="93"/>
      <c r="CO2" s="93"/>
      <c r="CP2" s="93"/>
      <c r="CQ2" s="93"/>
      <c r="CR2" s="93"/>
      <c r="CS2" s="93"/>
      <c r="CT2" s="93"/>
      <c r="CU2" s="93"/>
      <c r="CV2" s="93"/>
      <c r="CW2" s="93"/>
      <c r="CX2" s="93"/>
      <c r="CY2" s="93"/>
      <c r="CZ2" s="93"/>
      <c r="DA2" s="93"/>
      <c r="DB2" s="93"/>
      <c r="DC2" s="93"/>
      <c r="DD2" s="93"/>
      <c r="DE2" s="93"/>
      <c r="DF2" s="93"/>
      <c r="DG2" s="93"/>
      <c r="DH2" s="93"/>
    </row>
    <row r="3" spans="1:112" x14ac:dyDescent="0.75">
      <c r="A3" s="91"/>
      <c r="B3" s="91"/>
      <c r="C3" s="91"/>
      <c r="D3" s="92"/>
      <c r="E3" s="91"/>
      <c r="F3" s="91"/>
      <c r="G3" s="91"/>
      <c r="H3" s="91"/>
      <c r="I3" s="91"/>
      <c r="J3" s="91"/>
      <c r="K3" s="91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93"/>
      <c r="BO3" s="93"/>
      <c r="BP3" s="93"/>
      <c r="BQ3" s="93"/>
      <c r="BR3" s="93"/>
      <c r="BS3" s="93"/>
      <c r="BT3" s="93"/>
      <c r="BU3" s="93"/>
      <c r="BV3" s="93"/>
      <c r="BW3" s="93"/>
      <c r="BX3" s="93"/>
      <c r="BY3" s="93"/>
      <c r="BZ3" s="93"/>
      <c r="CA3" s="93"/>
      <c r="CB3" s="93"/>
      <c r="CC3" s="93"/>
      <c r="CD3" s="93"/>
      <c r="CE3" s="93"/>
      <c r="CF3" s="93"/>
      <c r="CG3" s="93"/>
      <c r="CH3" s="93"/>
      <c r="CI3" s="93"/>
      <c r="CJ3" s="93"/>
      <c r="CK3" s="93"/>
      <c r="CL3" s="93"/>
      <c r="CM3" s="93"/>
      <c r="CN3" s="93"/>
      <c r="CO3" s="93"/>
      <c r="CP3" s="93"/>
      <c r="CQ3" s="93"/>
      <c r="CR3" s="93"/>
      <c r="CS3" s="93"/>
      <c r="CT3" s="93"/>
      <c r="CU3" s="93"/>
      <c r="CV3" s="93"/>
      <c r="CW3" s="93"/>
      <c r="CX3" s="93"/>
      <c r="CY3" s="93"/>
      <c r="CZ3" s="93"/>
      <c r="DA3" s="93"/>
      <c r="DB3" s="93"/>
      <c r="DC3" s="93"/>
      <c r="DD3" s="93"/>
      <c r="DE3" s="93"/>
      <c r="DF3" s="93"/>
      <c r="DG3" s="93"/>
      <c r="DH3" s="93"/>
    </row>
    <row r="4" spans="1:112" x14ac:dyDescent="0.75">
      <c r="A4" s="91"/>
      <c r="B4" s="91"/>
      <c r="C4" s="91"/>
      <c r="D4" s="92"/>
      <c r="E4" s="91"/>
      <c r="F4" s="91"/>
      <c r="G4" s="91"/>
      <c r="H4" s="91"/>
      <c r="I4" s="91"/>
      <c r="J4" s="91"/>
      <c r="K4" s="91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93"/>
      <c r="BL4" s="93"/>
      <c r="BM4" s="93"/>
      <c r="BN4" s="93"/>
      <c r="BO4" s="93"/>
      <c r="BP4" s="93"/>
      <c r="BQ4" s="93"/>
      <c r="BR4" s="93"/>
      <c r="BS4" s="93"/>
      <c r="BT4" s="93"/>
      <c r="BU4" s="93"/>
      <c r="BV4" s="93"/>
      <c r="BW4" s="93"/>
      <c r="BX4" s="93"/>
      <c r="BY4" s="93"/>
      <c r="BZ4" s="93"/>
      <c r="CA4" s="93"/>
      <c r="CB4" s="93"/>
      <c r="CC4" s="93"/>
      <c r="CD4" s="93"/>
      <c r="CE4" s="93"/>
      <c r="CF4" s="93"/>
      <c r="CG4" s="93"/>
      <c r="CH4" s="93"/>
      <c r="CI4" s="93"/>
      <c r="CJ4" s="93"/>
      <c r="CK4" s="93"/>
      <c r="CL4" s="93"/>
      <c r="CM4" s="93"/>
      <c r="CN4" s="93"/>
      <c r="CO4" s="93"/>
      <c r="CP4" s="93"/>
      <c r="CQ4" s="93"/>
      <c r="CR4" s="93"/>
      <c r="CS4" s="93"/>
      <c r="CT4" s="93"/>
      <c r="CU4" s="93"/>
      <c r="CV4" s="93"/>
      <c r="CW4" s="93"/>
      <c r="CX4" s="93"/>
      <c r="CY4" s="93"/>
      <c r="CZ4" s="93"/>
      <c r="DA4" s="93"/>
      <c r="DB4" s="93"/>
      <c r="DC4" s="93"/>
      <c r="DD4" s="93"/>
      <c r="DE4" s="93"/>
      <c r="DF4" s="93"/>
      <c r="DG4" s="93"/>
      <c r="DH4" s="93"/>
    </row>
    <row r="5" spans="1:112" ht="15.75" x14ac:dyDescent="0.75">
      <c r="A5" s="91"/>
      <c r="B5" s="91"/>
      <c r="C5" s="91"/>
      <c r="D5" s="92"/>
      <c r="E5" s="94" t="s">
        <v>198</v>
      </c>
      <c r="F5" s="94"/>
      <c r="G5" s="94"/>
      <c r="H5" s="94"/>
      <c r="I5" s="94"/>
      <c r="J5" s="94"/>
      <c r="K5" s="94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93"/>
      <c r="BT5" s="93"/>
      <c r="BU5" s="93"/>
      <c r="BV5" s="93"/>
      <c r="BW5" s="93"/>
      <c r="BX5" s="93"/>
      <c r="BY5" s="93"/>
      <c r="BZ5" s="93"/>
      <c r="CA5" s="93"/>
      <c r="CB5" s="93"/>
      <c r="CC5" s="93"/>
      <c r="CD5" s="93"/>
      <c r="CE5" s="93"/>
      <c r="CF5" s="93"/>
      <c r="CG5" s="93"/>
      <c r="CH5" s="93"/>
      <c r="CI5" s="93"/>
      <c r="CJ5" s="93"/>
      <c r="CK5" s="93"/>
      <c r="CL5" s="93"/>
      <c r="CM5" s="93"/>
      <c r="CN5" s="93"/>
      <c r="CO5" s="93"/>
      <c r="CP5" s="93"/>
      <c r="CQ5" s="93"/>
      <c r="CR5" s="93"/>
      <c r="CS5" s="93"/>
      <c r="CT5" s="93"/>
      <c r="CU5" s="93"/>
      <c r="CV5" s="93"/>
      <c r="CW5" s="93"/>
      <c r="CX5" s="93"/>
      <c r="CY5" s="93"/>
      <c r="CZ5" s="93"/>
      <c r="DA5" s="93"/>
      <c r="DB5" s="93"/>
      <c r="DC5" s="93"/>
      <c r="DD5" s="93"/>
      <c r="DE5" s="93"/>
      <c r="DF5" s="93"/>
      <c r="DG5" s="93"/>
      <c r="DH5" s="93"/>
    </row>
    <row r="6" spans="1:112" x14ac:dyDescent="0.75">
      <c r="A6" s="91"/>
      <c r="B6" s="91"/>
      <c r="C6" s="91"/>
      <c r="D6" s="92"/>
      <c r="E6" s="95" t="s">
        <v>199</v>
      </c>
      <c r="F6" s="95"/>
      <c r="G6" s="95"/>
      <c r="H6" s="95"/>
      <c r="I6" s="95"/>
      <c r="J6" s="95"/>
      <c r="K6" s="95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A6" s="93"/>
      <c r="BB6" s="93"/>
      <c r="BC6" s="93"/>
      <c r="BD6" s="93"/>
      <c r="BE6" s="93"/>
      <c r="BF6" s="93"/>
      <c r="BG6" s="93"/>
      <c r="BH6" s="93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93"/>
      <c r="BT6" s="93"/>
      <c r="BU6" s="93"/>
      <c r="BV6" s="93"/>
      <c r="BW6" s="93"/>
      <c r="BX6" s="93"/>
      <c r="BY6" s="93"/>
      <c r="BZ6" s="93"/>
      <c r="CA6" s="93"/>
      <c r="CB6" s="93"/>
      <c r="CC6" s="93"/>
      <c r="CD6" s="93"/>
      <c r="CE6" s="93"/>
      <c r="CF6" s="93"/>
      <c r="CG6" s="93"/>
      <c r="CH6" s="93"/>
      <c r="CI6" s="93"/>
      <c r="CJ6" s="93"/>
      <c r="CK6" s="93"/>
      <c r="CL6" s="93"/>
      <c r="CM6" s="93"/>
      <c r="CN6" s="93"/>
      <c r="CO6" s="93"/>
      <c r="CP6" s="93"/>
      <c r="CQ6" s="93"/>
      <c r="CR6" s="93"/>
      <c r="CS6" s="93"/>
      <c r="CT6" s="93"/>
      <c r="CU6" s="93"/>
      <c r="CV6" s="93"/>
      <c r="CW6" s="93"/>
      <c r="CX6" s="93"/>
      <c r="CY6" s="93"/>
      <c r="CZ6" s="93"/>
      <c r="DA6" s="93"/>
      <c r="DB6" s="93"/>
      <c r="DC6" s="93"/>
      <c r="DD6" s="93"/>
      <c r="DE6" s="93"/>
      <c r="DF6" s="93"/>
      <c r="DG6" s="93"/>
      <c r="DH6" s="93"/>
    </row>
    <row r="7" spans="1:112" x14ac:dyDescent="0.75">
      <c r="A7" s="91"/>
      <c r="B7" s="91"/>
      <c r="C7" s="91"/>
      <c r="D7" s="92"/>
      <c r="E7" s="95" t="s">
        <v>200</v>
      </c>
      <c r="F7" s="95"/>
      <c r="G7" s="95"/>
      <c r="H7" s="95"/>
      <c r="I7" s="95"/>
      <c r="J7" s="95"/>
      <c r="K7" s="95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3"/>
      <c r="CO7" s="93"/>
      <c r="CP7" s="93"/>
      <c r="CQ7" s="93"/>
      <c r="CR7" s="93"/>
      <c r="CS7" s="93"/>
      <c r="CT7" s="93"/>
      <c r="CU7" s="93"/>
      <c r="CV7" s="93"/>
      <c r="CW7" s="93"/>
      <c r="CX7" s="93"/>
      <c r="CY7" s="93"/>
      <c r="CZ7" s="93"/>
      <c r="DA7" s="93"/>
      <c r="DB7" s="93"/>
      <c r="DC7" s="93"/>
      <c r="DD7" s="93"/>
      <c r="DE7" s="93"/>
      <c r="DF7" s="93"/>
      <c r="DG7" s="93"/>
      <c r="DH7" s="93"/>
    </row>
    <row r="8" spans="1:112" x14ac:dyDescent="0.75">
      <c r="A8" s="91"/>
      <c r="B8" s="91"/>
      <c r="C8" s="91"/>
      <c r="D8" s="92"/>
      <c r="E8" s="91"/>
      <c r="F8" s="91"/>
      <c r="G8" s="91"/>
      <c r="H8" s="91"/>
      <c r="I8" s="91"/>
      <c r="J8" s="91"/>
      <c r="K8" s="91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3"/>
      <c r="CG8" s="93"/>
      <c r="CH8" s="93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3"/>
      <c r="CW8" s="93"/>
      <c r="CX8" s="93"/>
      <c r="CY8" s="93"/>
      <c r="CZ8" s="93"/>
      <c r="DA8" s="93"/>
      <c r="DB8" s="93"/>
      <c r="DC8" s="93"/>
      <c r="DD8" s="93"/>
      <c r="DE8" s="93"/>
      <c r="DF8" s="93"/>
      <c r="DG8" s="93"/>
      <c r="DH8" s="93"/>
    </row>
    <row r="9" spans="1:112" x14ac:dyDescent="0.75">
      <c r="A9" s="91"/>
      <c r="B9" s="91"/>
      <c r="C9" s="91"/>
      <c r="D9" s="92"/>
      <c r="E9" s="96" t="s">
        <v>201</v>
      </c>
      <c r="F9" s="96"/>
      <c r="G9" s="96"/>
      <c r="H9" s="96"/>
      <c r="I9" s="96"/>
      <c r="J9" s="96"/>
      <c r="K9" s="96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93"/>
      <c r="BW9" s="93"/>
      <c r="BX9" s="93"/>
      <c r="BY9" s="93"/>
      <c r="BZ9" s="93"/>
      <c r="CA9" s="93"/>
      <c r="CB9" s="93"/>
      <c r="CC9" s="93"/>
      <c r="CD9" s="93"/>
      <c r="CE9" s="93"/>
      <c r="CF9" s="93"/>
      <c r="CG9" s="93"/>
      <c r="CH9" s="93"/>
      <c r="CI9" s="93"/>
      <c r="CJ9" s="93"/>
      <c r="CK9" s="93"/>
      <c r="CL9" s="93"/>
      <c r="CM9" s="93"/>
      <c r="CN9" s="93"/>
      <c r="CO9" s="93"/>
      <c r="CP9" s="93"/>
      <c r="CQ9" s="93"/>
      <c r="CR9" s="93"/>
      <c r="CS9" s="93"/>
      <c r="CT9" s="93"/>
      <c r="CU9" s="93"/>
      <c r="CV9" s="93"/>
      <c r="CW9" s="93"/>
      <c r="CX9" s="93"/>
      <c r="CY9" s="93"/>
      <c r="CZ9" s="93"/>
      <c r="DA9" s="93"/>
      <c r="DB9" s="93"/>
      <c r="DC9" s="93"/>
      <c r="DD9" s="93"/>
      <c r="DE9" s="93"/>
      <c r="DF9" s="93"/>
      <c r="DG9" s="93"/>
      <c r="DH9" s="93"/>
    </row>
    <row r="10" spans="1:112" x14ac:dyDescent="0.75">
      <c r="A10" s="91"/>
      <c r="B10" s="91"/>
      <c r="C10" s="91"/>
      <c r="D10" s="92"/>
      <c r="E10" s="95" t="s">
        <v>249</v>
      </c>
      <c r="F10" s="95"/>
      <c r="G10" s="95"/>
      <c r="H10" s="95"/>
      <c r="I10" s="95"/>
      <c r="J10" s="95"/>
      <c r="K10" s="95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93"/>
      <c r="BT10" s="93"/>
      <c r="BU10" s="93"/>
      <c r="BV10" s="93"/>
      <c r="BW10" s="93"/>
      <c r="BX10" s="93"/>
      <c r="BY10" s="93"/>
      <c r="BZ10" s="93"/>
      <c r="CA10" s="93"/>
      <c r="CB10" s="93"/>
      <c r="CC10" s="93"/>
      <c r="CD10" s="93"/>
      <c r="CE10" s="93"/>
      <c r="CF10" s="93"/>
      <c r="CG10" s="93"/>
      <c r="CH10" s="93"/>
      <c r="CI10" s="93"/>
      <c r="CJ10" s="93"/>
      <c r="CK10" s="93"/>
      <c r="CL10" s="93"/>
      <c r="CM10" s="93"/>
      <c r="CN10" s="93"/>
      <c r="CO10" s="93"/>
      <c r="CP10" s="93"/>
      <c r="CQ10" s="93"/>
      <c r="CR10" s="93"/>
      <c r="CS10" s="93"/>
      <c r="CT10" s="93"/>
      <c r="CU10" s="93"/>
      <c r="CV10" s="93"/>
      <c r="CW10" s="93"/>
      <c r="CX10" s="93"/>
      <c r="CY10" s="93"/>
      <c r="CZ10" s="93"/>
      <c r="DA10" s="93"/>
      <c r="DB10" s="93"/>
      <c r="DC10" s="93"/>
      <c r="DD10" s="93"/>
      <c r="DE10" s="93"/>
      <c r="DF10" s="93"/>
      <c r="DG10" s="93"/>
      <c r="DH10" s="93"/>
    </row>
    <row r="11" spans="1:112" x14ac:dyDescent="0.75">
      <c r="A11" s="92"/>
      <c r="B11" s="91"/>
      <c r="C11" s="91"/>
      <c r="D11" s="92"/>
      <c r="E11" s="92" t="s">
        <v>203</v>
      </c>
      <c r="F11" s="92"/>
      <c r="G11" s="92"/>
      <c r="H11" s="92"/>
      <c r="I11" s="92"/>
      <c r="J11" s="92"/>
      <c r="K11" s="92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93"/>
      <c r="BW11" s="93"/>
      <c r="BX11" s="93"/>
      <c r="BY11" s="93"/>
      <c r="BZ11" s="93"/>
      <c r="CA11" s="93"/>
      <c r="CB11" s="93"/>
      <c r="CC11" s="93"/>
      <c r="CD11" s="93"/>
      <c r="CE11" s="93"/>
      <c r="CF11" s="93"/>
      <c r="CG11" s="93"/>
      <c r="CH11" s="93"/>
      <c r="CI11" s="93"/>
      <c r="CJ11" s="93"/>
      <c r="CK11" s="93"/>
      <c r="CL11" s="93"/>
      <c r="CM11" s="93"/>
      <c r="CN11" s="93"/>
      <c r="CO11" s="93"/>
      <c r="CP11" s="93"/>
      <c r="CQ11" s="93"/>
      <c r="CR11" s="93"/>
      <c r="CS11" s="93"/>
      <c r="CT11" s="93"/>
      <c r="CU11" s="93"/>
      <c r="CV11" s="93"/>
      <c r="CW11" s="93"/>
      <c r="CX11" s="93"/>
      <c r="CY11" s="93"/>
      <c r="CZ11" s="93"/>
      <c r="DA11" s="93"/>
      <c r="DB11" s="93"/>
      <c r="DC11" s="93"/>
      <c r="DD11" s="93"/>
      <c r="DE11" s="93"/>
      <c r="DF11" s="93"/>
      <c r="DG11" s="93"/>
      <c r="DH11" s="93"/>
    </row>
    <row r="12" spans="1:112" x14ac:dyDescent="0.75">
      <c r="A12" s="91"/>
      <c r="B12" s="91"/>
      <c r="C12" s="91"/>
      <c r="D12" s="92"/>
      <c r="E12" s="97" t="s">
        <v>250</v>
      </c>
      <c r="F12" s="97"/>
      <c r="G12" s="97"/>
      <c r="H12" s="97"/>
      <c r="I12" s="97"/>
      <c r="J12" s="97"/>
      <c r="K12" s="97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93"/>
      <c r="BW12" s="93"/>
      <c r="BX12" s="93"/>
      <c r="BY12" s="93"/>
      <c r="BZ12" s="93"/>
      <c r="CA12" s="93"/>
      <c r="CB12" s="93"/>
      <c r="CC12" s="93"/>
      <c r="CD12" s="93"/>
      <c r="CE12" s="93"/>
      <c r="CF12" s="93"/>
      <c r="CG12" s="93"/>
      <c r="CH12" s="93"/>
      <c r="CI12" s="93"/>
      <c r="CJ12" s="93"/>
      <c r="CK12" s="93"/>
      <c r="CL12" s="93"/>
      <c r="CM12" s="93"/>
      <c r="CN12" s="93"/>
      <c r="CO12" s="93"/>
      <c r="CP12" s="93"/>
      <c r="CQ12" s="93"/>
      <c r="CR12" s="93"/>
      <c r="CS12" s="93"/>
      <c r="CT12" s="93"/>
      <c r="CU12" s="93"/>
      <c r="CV12" s="93"/>
      <c r="CW12" s="93"/>
      <c r="CX12" s="93"/>
      <c r="CY12" s="93"/>
      <c r="CZ12" s="93"/>
      <c r="DA12" s="93"/>
      <c r="DB12" s="93"/>
      <c r="DC12" s="93"/>
      <c r="DD12" s="93"/>
      <c r="DE12" s="93"/>
      <c r="DF12" s="93"/>
      <c r="DG12" s="93"/>
      <c r="DH12" s="93"/>
    </row>
    <row r="13" spans="1:112" x14ac:dyDescent="0.75">
      <c r="A13" s="91"/>
      <c r="B13" s="91"/>
      <c r="C13" s="91"/>
      <c r="D13" s="92"/>
      <c r="E13" s="98" t="s">
        <v>205</v>
      </c>
      <c r="F13" s="98"/>
      <c r="G13" s="98"/>
      <c r="H13" s="98"/>
      <c r="I13" s="98"/>
      <c r="J13" s="98"/>
      <c r="K13" s="98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  <c r="BW13" s="93"/>
      <c r="BX13" s="93"/>
      <c r="BY13" s="93"/>
      <c r="BZ13" s="93"/>
      <c r="CA13" s="93"/>
      <c r="CB13" s="93"/>
      <c r="CC13" s="93"/>
      <c r="CD13" s="93"/>
      <c r="CE13" s="93"/>
      <c r="CF13" s="93"/>
      <c r="CG13" s="93"/>
      <c r="CH13" s="93"/>
      <c r="CI13" s="93"/>
      <c r="CJ13" s="93"/>
      <c r="CK13" s="93"/>
      <c r="CL13" s="93"/>
      <c r="CM13" s="93"/>
      <c r="CN13" s="93"/>
      <c r="CO13" s="93"/>
      <c r="CP13" s="93"/>
      <c r="CQ13" s="93"/>
      <c r="CR13" s="93"/>
      <c r="CS13" s="93"/>
      <c r="CT13" s="93"/>
      <c r="CU13" s="93"/>
      <c r="CV13" s="93"/>
      <c r="CW13" s="93"/>
      <c r="CX13" s="93"/>
      <c r="CY13" s="93"/>
      <c r="CZ13" s="93"/>
      <c r="DA13" s="93"/>
      <c r="DB13" s="93"/>
      <c r="DC13" s="93"/>
      <c r="DD13" s="93"/>
      <c r="DE13" s="93"/>
      <c r="DF13" s="93"/>
      <c r="DG13" s="93"/>
      <c r="DH13" s="93"/>
    </row>
    <row r="14" spans="1:112" x14ac:dyDescent="0.75">
      <c r="A14" s="91"/>
      <c r="B14" s="91"/>
      <c r="C14" s="91"/>
      <c r="D14" s="92"/>
      <c r="E14" s="99" t="s">
        <v>206</v>
      </c>
      <c r="F14" s="99"/>
      <c r="G14" s="99"/>
      <c r="H14" s="99"/>
      <c r="I14" s="99"/>
      <c r="J14" s="99"/>
      <c r="K14" s="99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93"/>
      <c r="BW14" s="93"/>
      <c r="BX14" s="93"/>
      <c r="BY14" s="93"/>
      <c r="BZ14" s="93"/>
      <c r="CA14" s="93"/>
      <c r="CB14" s="93"/>
      <c r="CC14" s="93"/>
      <c r="CD14" s="93"/>
      <c r="CE14" s="93"/>
      <c r="CF14" s="93"/>
      <c r="CG14" s="93"/>
      <c r="CH14" s="93"/>
      <c r="CI14" s="93"/>
      <c r="CJ14" s="93"/>
      <c r="CK14" s="93"/>
      <c r="CL14" s="93"/>
      <c r="CM14" s="93"/>
      <c r="CN14" s="93"/>
      <c r="CO14" s="93"/>
      <c r="CP14" s="93"/>
      <c r="CQ14" s="93"/>
      <c r="CR14" s="93"/>
      <c r="CS14" s="93"/>
      <c r="CT14" s="93"/>
      <c r="CU14" s="93"/>
      <c r="CV14" s="93"/>
      <c r="CW14" s="93"/>
      <c r="CX14" s="93"/>
      <c r="CY14" s="93"/>
      <c r="CZ14" s="93"/>
      <c r="DA14" s="93"/>
      <c r="DB14" s="93"/>
      <c r="DC14" s="93"/>
      <c r="DD14" s="93"/>
      <c r="DE14" s="93"/>
      <c r="DF14" s="93"/>
      <c r="DG14" s="93"/>
      <c r="DH14" s="93"/>
    </row>
    <row r="15" spans="1:112" x14ac:dyDescent="0.75">
      <c r="A15" s="91"/>
      <c r="B15" s="91"/>
      <c r="C15" s="91"/>
      <c r="D15" s="92"/>
      <c r="E15" s="91"/>
      <c r="F15" s="91"/>
      <c r="G15" s="91"/>
      <c r="H15" s="91"/>
      <c r="I15" s="91"/>
      <c r="J15" s="91"/>
      <c r="K15" s="91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  <c r="BW15" s="93"/>
      <c r="BX15" s="93"/>
      <c r="BY15" s="93"/>
      <c r="BZ15" s="93"/>
      <c r="CA15" s="93"/>
      <c r="CB15" s="93"/>
      <c r="CC15" s="93"/>
      <c r="CD15" s="93"/>
      <c r="CE15" s="93"/>
      <c r="CF15" s="93"/>
      <c r="CG15" s="93"/>
      <c r="CH15" s="93"/>
      <c r="CI15" s="93"/>
      <c r="CJ15" s="93"/>
      <c r="CK15" s="93"/>
      <c r="CL15" s="93"/>
      <c r="CM15" s="93"/>
      <c r="CN15" s="93"/>
      <c r="CO15" s="93"/>
      <c r="CP15" s="93"/>
      <c r="CQ15" s="93"/>
      <c r="CR15" s="93"/>
      <c r="CS15" s="93"/>
      <c r="CT15" s="93"/>
      <c r="CU15" s="93"/>
      <c r="CV15" s="93"/>
      <c r="CW15" s="93"/>
      <c r="CX15" s="93"/>
      <c r="CY15" s="93"/>
      <c r="CZ15" s="93"/>
      <c r="DA15" s="93"/>
      <c r="DB15" s="93"/>
      <c r="DC15" s="93"/>
      <c r="DD15" s="93"/>
      <c r="DE15" s="93"/>
      <c r="DF15" s="93"/>
      <c r="DG15" s="93"/>
      <c r="DH15" s="93"/>
    </row>
    <row r="16" spans="1:112" x14ac:dyDescent="0.75">
      <c r="A16" s="69"/>
      <c r="B16" s="69"/>
      <c r="C16" s="69"/>
      <c r="D16" s="69"/>
      <c r="E16" s="100"/>
      <c r="F16" s="101"/>
      <c r="G16" s="101"/>
      <c r="H16" s="101"/>
      <c r="I16" s="102"/>
      <c r="J16" s="100"/>
      <c r="K16" s="69"/>
      <c r="L16" s="103" t="s">
        <v>251</v>
      </c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04"/>
      <c r="BW16" s="104"/>
      <c r="BX16" s="104"/>
      <c r="BY16" s="104"/>
      <c r="BZ16" s="104"/>
      <c r="CA16" s="104"/>
      <c r="CB16" s="104"/>
      <c r="CC16" s="104"/>
      <c r="CD16" s="104"/>
      <c r="CE16" s="104"/>
      <c r="CF16" s="104"/>
      <c r="CG16" s="104"/>
      <c r="CH16" s="104"/>
      <c r="CI16" s="104"/>
      <c r="CJ16" s="104"/>
      <c r="CK16" s="104"/>
      <c r="CL16" s="104"/>
      <c r="CM16" s="104"/>
      <c r="CN16" s="104"/>
      <c r="CO16" s="104"/>
      <c r="CP16" s="104"/>
      <c r="CQ16" s="104"/>
      <c r="CR16" s="104"/>
      <c r="CS16" s="104"/>
      <c r="CT16" s="104"/>
      <c r="CU16" s="104"/>
      <c r="CV16" s="104"/>
      <c r="CW16" s="104"/>
      <c r="CX16" s="104"/>
      <c r="CY16" s="104"/>
      <c r="CZ16" s="104"/>
      <c r="DA16" s="104"/>
      <c r="DB16" s="104"/>
      <c r="DC16" s="104"/>
      <c r="DD16" s="104"/>
      <c r="DE16" s="104"/>
      <c r="DF16" s="104"/>
      <c r="DG16" s="104"/>
      <c r="DH16" s="105"/>
    </row>
    <row r="17" spans="1:112" ht="36" x14ac:dyDescent="0.75">
      <c r="A17" s="106" t="s">
        <v>208</v>
      </c>
      <c r="B17" s="106" t="s">
        <v>209</v>
      </c>
      <c r="C17" s="107" t="s">
        <v>149</v>
      </c>
      <c r="D17" s="107" t="s">
        <v>134</v>
      </c>
      <c r="E17" s="70" t="s">
        <v>210</v>
      </c>
      <c r="F17" s="108" t="s">
        <v>211</v>
      </c>
      <c r="G17" s="108" t="s">
        <v>212</v>
      </c>
      <c r="H17" s="108" t="s">
        <v>213</v>
      </c>
      <c r="I17" s="109" t="s">
        <v>214</v>
      </c>
      <c r="J17" s="70" t="s">
        <v>215</v>
      </c>
      <c r="K17" s="70" t="s">
        <v>34</v>
      </c>
      <c r="L17" s="131">
        <v>0</v>
      </c>
      <c r="M17" s="131">
        <v>1</v>
      </c>
      <c r="N17" s="131">
        <v>2</v>
      </c>
      <c r="O17" s="131">
        <v>3</v>
      </c>
      <c r="P17" s="131">
        <v>4</v>
      </c>
      <c r="Q17" s="131">
        <v>5</v>
      </c>
      <c r="R17" s="131">
        <v>6</v>
      </c>
      <c r="S17" s="131">
        <v>7</v>
      </c>
      <c r="T17" s="131">
        <v>8</v>
      </c>
      <c r="U17" s="131">
        <v>9</v>
      </c>
      <c r="V17" s="131">
        <v>10</v>
      </c>
      <c r="W17" s="131">
        <v>11</v>
      </c>
      <c r="X17" s="131">
        <v>12</v>
      </c>
      <c r="Y17" s="131">
        <v>13</v>
      </c>
      <c r="Z17" s="131">
        <v>14</v>
      </c>
      <c r="AA17" s="131">
        <v>15</v>
      </c>
      <c r="AB17" s="131">
        <v>16</v>
      </c>
      <c r="AC17" s="131">
        <v>17</v>
      </c>
      <c r="AD17" s="131">
        <v>18</v>
      </c>
      <c r="AE17" s="131">
        <v>19</v>
      </c>
      <c r="AF17" s="131">
        <v>20</v>
      </c>
      <c r="AG17" s="131">
        <v>21</v>
      </c>
      <c r="AH17" s="131">
        <v>22</v>
      </c>
      <c r="AI17" s="131">
        <v>23</v>
      </c>
      <c r="AJ17" s="131">
        <v>24</v>
      </c>
      <c r="AK17" s="131">
        <v>25</v>
      </c>
      <c r="AL17" s="131">
        <v>26</v>
      </c>
      <c r="AM17" s="131">
        <v>27</v>
      </c>
      <c r="AN17" s="131">
        <v>28</v>
      </c>
      <c r="AO17" s="131">
        <v>29</v>
      </c>
      <c r="AP17" s="131">
        <v>30</v>
      </c>
      <c r="AQ17" s="131">
        <v>31</v>
      </c>
      <c r="AR17" s="131">
        <v>32</v>
      </c>
      <c r="AS17" s="131">
        <v>33</v>
      </c>
      <c r="AT17" s="131">
        <v>34</v>
      </c>
      <c r="AU17" s="131">
        <v>35</v>
      </c>
      <c r="AV17" s="131">
        <v>36</v>
      </c>
      <c r="AW17" s="131">
        <v>37</v>
      </c>
      <c r="AX17" s="131">
        <v>38</v>
      </c>
      <c r="AY17" s="131">
        <v>39</v>
      </c>
      <c r="AZ17" s="131">
        <v>40</v>
      </c>
      <c r="BA17" s="131">
        <v>41</v>
      </c>
      <c r="BB17" s="131">
        <v>42</v>
      </c>
      <c r="BC17" s="131">
        <v>43</v>
      </c>
      <c r="BD17" s="131">
        <v>44</v>
      </c>
      <c r="BE17" s="131">
        <v>45</v>
      </c>
      <c r="BF17" s="131">
        <v>46</v>
      </c>
      <c r="BG17" s="131">
        <v>47</v>
      </c>
      <c r="BH17" s="131">
        <v>48</v>
      </c>
      <c r="BI17" s="131">
        <v>49</v>
      </c>
      <c r="BJ17" s="131">
        <v>50</v>
      </c>
      <c r="BK17" s="131">
        <v>51</v>
      </c>
      <c r="BL17" s="131">
        <v>52</v>
      </c>
      <c r="BM17" s="131">
        <v>53</v>
      </c>
      <c r="BN17" s="131">
        <v>54</v>
      </c>
      <c r="BO17" s="131">
        <v>55</v>
      </c>
      <c r="BP17" s="131">
        <v>56</v>
      </c>
      <c r="BQ17" s="131">
        <v>57</v>
      </c>
      <c r="BR17" s="131">
        <v>58</v>
      </c>
      <c r="BS17" s="131">
        <v>59</v>
      </c>
      <c r="BT17" s="131">
        <v>60</v>
      </c>
      <c r="BU17" s="131">
        <v>61</v>
      </c>
      <c r="BV17" s="131">
        <v>62</v>
      </c>
      <c r="BW17" s="131">
        <v>63</v>
      </c>
      <c r="BX17" s="131">
        <v>64</v>
      </c>
      <c r="BY17" s="131">
        <v>65</v>
      </c>
      <c r="BZ17" s="131">
        <v>66</v>
      </c>
      <c r="CA17" s="131">
        <v>67</v>
      </c>
      <c r="CB17" s="131">
        <v>68</v>
      </c>
      <c r="CC17" s="131">
        <v>69</v>
      </c>
      <c r="CD17" s="131">
        <v>70</v>
      </c>
      <c r="CE17" s="131">
        <v>71</v>
      </c>
      <c r="CF17" s="131">
        <v>72</v>
      </c>
      <c r="CG17" s="131">
        <v>73</v>
      </c>
      <c r="CH17" s="131">
        <v>74</v>
      </c>
      <c r="CI17" s="131">
        <v>75</v>
      </c>
      <c r="CJ17" s="131">
        <v>76</v>
      </c>
      <c r="CK17" s="131">
        <v>77</v>
      </c>
      <c r="CL17" s="131">
        <v>78</v>
      </c>
      <c r="CM17" s="131">
        <v>79</v>
      </c>
      <c r="CN17" s="131">
        <v>80</v>
      </c>
      <c r="CO17" s="131">
        <v>81</v>
      </c>
      <c r="CP17" s="131">
        <v>82</v>
      </c>
      <c r="CQ17" s="131">
        <v>83</v>
      </c>
      <c r="CR17" s="131">
        <v>84</v>
      </c>
      <c r="CS17" s="131">
        <v>85</v>
      </c>
      <c r="CT17" s="131">
        <v>86</v>
      </c>
      <c r="CU17" s="131">
        <v>87</v>
      </c>
      <c r="CV17" s="131">
        <v>88</v>
      </c>
      <c r="CW17" s="131">
        <v>89</v>
      </c>
      <c r="CX17" s="131">
        <v>90</v>
      </c>
      <c r="CY17" s="131">
        <v>91</v>
      </c>
      <c r="CZ17" s="131">
        <v>92</v>
      </c>
      <c r="DA17" s="131">
        <v>93</v>
      </c>
      <c r="DB17" s="131">
        <v>94</v>
      </c>
      <c r="DC17" s="131">
        <v>95</v>
      </c>
      <c r="DD17" s="131">
        <v>96</v>
      </c>
      <c r="DE17" s="131">
        <v>97</v>
      </c>
      <c r="DF17" s="131">
        <v>98</v>
      </c>
      <c r="DG17" s="131">
        <v>99</v>
      </c>
      <c r="DH17" s="131" t="s">
        <v>216</v>
      </c>
    </row>
    <row r="18" spans="1:112" x14ac:dyDescent="0.75">
      <c r="A18" s="111">
        <v>8717</v>
      </c>
      <c r="B18" s="111" t="s">
        <v>217</v>
      </c>
      <c r="C18" s="129" t="s">
        <v>163</v>
      </c>
      <c r="D18" s="71" t="s">
        <v>218</v>
      </c>
      <c r="E18" s="71">
        <v>764</v>
      </c>
      <c r="F18" s="71" t="s">
        <v>219</v>
      </c>
      <c r="G18" s="71" t="s">
        <v>220</v>
      </c>
      <c r="H18" s="71">
        <v>764</v>
      </c>
      <c r="I18" s="112" t="s">
        <v>221</v>
      </c>
      <c r="J18" s="71">
        <v>920</v>
      </c>
      <c r="K18" s="71">
        <v>1950</v>
      </c>
      <c r="L18" s="132">
        <v>123.167</v>
      </c>
      <c r="M18" s="132">
        <v>20.196999999999999</v>
      </c>
      <c r="N18" s="132">
        <v>14.185</v>
      </c>
      <c r="O18" s="132">
        <v>10.43</v>
      </c>
      <c r="P18" s="132">
        <v>7.8819999999999997</v>
      </c>
      <c r="Q18" s="132">
        <v>5.9850000000000003</v>
      </c>
      <c r="R18" s="132">
        <v>4.5339999999999998</v>
      </c>
      <c r="S18" s="132">
        <v>3.4580000000000002</v>
      </c>
      <c r="T18" s="132">
        <v>2.6989999999999998</v>
      </c>
      <c r="U18" s="132">
        <v>2.2370000000000001</v>
      </c>
      <c r="V18" s="132">
        <v>2.0680000000000001</v>
      </c>
      <c r="W18" s="132">
        <v>2.008</v>
      </c>
      <c r="X18" s="132">
        <v>2.0230000000000001</v>
      </c>
      <c r="Y18" s="132">
        <v>2.0830000000000002</v>
      </c>
      <c r="Z18" s="132">
        <v>2.1970000000000001</v>
      </c>
      <c r="AA18" s="132">
        <v>2.3919999999999999</v>
      </c>
      <c r="AB18" s="132">
        <v>2.6440000000000001</v>
      </c>
      <c r="AC18" s="132">
        <v>2.895</v>
      </c>
      <c r="AD18" s="132">
        <v>3.1190000000000002</v>
      </c>
      <c r="AE18" s="132">
        <v>3.2639999999999998</v>
      </c>
      <c r="AF18" s="132">
        <v>3.3109999999999999</v>
      </c>
      <c r="AG18" s="132">
        <v>3.2930000000000001</v>
      </c>
      <c r="AH18" s="132">
        <v>3.2389999999999999</v>
      </c>
      <c r="AI18" s="132">
        <v>3.16</v>
      </c>
      <c r="AJ18" s="132">
        <v>3.0880000000000001</v>
      </c>
      <c r="AK18" s="132">
        <v>3.052</v>
      </c>
      <c r="AL18" s="132">
        <v>3.0390000000000001</v>
      </c>
      <c r="AM18" s="132">
        <v>3.04</v>
      </c>
      <c r="AN18" s="132">
        <v>3.0670000000000002</v>
      </c>
      <c r="AO18" s="132">
        <v>3.0920000000000001</v>
      </c>
      <c r="AP18" s="132">
        <v>3.0939999999999999</v>
      </c>
      <c r="AQ18" s="132">
        <v>3.069</v>
      </c>
      <c r="AR18" s="132">
        <v>3.0529999999999999</v>
      </c>
      <c r="AS18" s="132">
        <v>3.0489999999999999</v>
      </c>
      <c r="AT18" s="132">
        <v>3.0579999999999998</v>
      </c>
      <c r="AU18" s="132">
        <v>3.0720000000000001</v>
      </c>
      <c r="AV18" s="132">
        <v>3.09</v>
      </c>
      <c r="AW18" s="132">
        <v>3.11</v>
      </c>
      <c r="AX18" s="132">
        <v>3.125</v>
      </c>
      <c r="AY18" s="132">
        <v>3.133</v>
      </c>
      <c r="AZ18" s="132">
        <v>3.149</v>
      </c>
      <c r="BA18" s="132">
        <v>3.169</v>
      </c>
      <c r="BB18" s="132">
        <v>3.1819999999999999</v>
      </c>
      <c r="BC18" s="132">
        <v>3.1850000000000001</v>
      </c>
      <c r="BD18" s="132">
        <v>3.1829999999999998</v>
      </c>
      <c r="BE18" s="132">
        <v>3.1829999999999998</v>
      </c>
      <c r="BF18" s="132">
        <v>3.1829999999999998</v>
      </c>
      <c r="BG18" s="132">
        <v>3.1920000000000002</v>
      </c>
      <c r="BH18" s="132">
        <v>3.2210000000000001</v>
      </c>
      <c r="BI18" s="132">
        <v>3.258</v>
      </c>
      <c r="BJ18" s="132">
        <v>3.2909999999999999</v>
      </c>
      <c r="BK18" s="132">
        <v>3.323</v>
      </c>
      <c r="BL18" s="132">
        <v>3.3290000000000002</v>
      </c>
      <c r="BM18" s="132">
        <v>3.2759999999999998</v>
      </c>
      <c r="BN18" s="132">
        <v>3.1840000000000002</v>
      </c>
      <c r="BO18" s="132">
        <v>3.1</v>
      </c>
      <c r="BP18" s="132">
        <v>3.0230000000000001</v>
      </c>
      <c r="BQ18" s="132">
        <v>2.968</v>
      </c>
      <c r="BR18" s="132">
        <v>2.9780000000000002</v>
      </c>
      <c r="BS18" s="132">
        <v>3.0259999999999998</v>
      </c>
      <c r="BT18" s="132">
        <v>3.0720000000000001</v>
      </c>
      <c r="BU18" s="132">
        <v>3.113</v>
      </c>
      <c r="BV18" s="132">
        <v>3.1640000000000001</v>
      </c>
      <c r="BW18" s="132">
        <v>3.2229999999999999</v>
      </c>
      <c r="BX18" s="132">
        <v>3.2730000000000001</v>
      </c>
      <c r="BY18" s="132">
        <v>3.3250000000000002</v>
      </c>
      <c r="BZ18" s="132">
        <v>3.3919999999999999</v>
      </c>
      <c r="CA18" s="132">
        <v>3.4239999999999999</v>
      </c>
      <c r="CB18" s="132">
        <v>3.339</v>
      </c>
      <c r="CC18" s="132">
        <v>3.1629999999999998</v>
      </c>
      <c r="CD18" s="132">
        <v>2.9860000000000002</v>
      </c>
      <c r="CE18" s="132">
        <v>2.78</v>
      </c>
      <c r="CF18" s="132">
        <v>2.59</v>
      </c>
      <c r="CG18" s="132">
        <v>2.5369999999999999</v>
      </c>
      <c r="CH18" s="132">
        <v>2.5640000000000001</v>
      </c>
      <c r="CI18" s="132">
        <v>2.5539999999999998</v>
      </c>
      <c r="CJ18" s="132">
        <v>2.544</v>
      </c>
      <c r="CK18" s="132">
        <v>2.5129999999999999</v>
      </c>
      <c r="CL18" s="132">
        <v>2.3250000000000002</v>
      </c>
      <c r="CM18" s="132">
        <v>2.0129999999999999</v>
      </c>
      <c r="CN18" s="132">
        <v>1.7170000000000001</v>
      </c>
      <c r="CO18" s="132">
        <v>1.42</v>
      </c>
      <c r="CP18" s="132">
        <v>1.151</v>
      </c>
      <c r="CQ18" s="132">
        <v>1.0329999999999999</v>
      </c>
      <c r="CR18" s="132">
        <v>1.0089999999999999</v>
      </c>
      <c r="CS18" s="132">
        <v>0.96099999999999997</v>
      </c>
      <c r="CT18" s="132">
        <v>0.91500000000000004</v>
      </c>
      <c r="CU18" s="132">
        <v>0.88300000000000001</v>
      </c>
      <c r="CV18" s="132">
        <v>0.8</v>
      </c>
      <c r="CW18" s="132">
        <v>0.68100000000000005</v>
      </c>
      <c r="CX18" s="132">
        <v>0.58299999999999996</v>
      </c>
      <c r="CY18" s="132">
        <v>0.51600000000000001</v>
      </c>
      <c r="CZ18" s="132">
        <v>0.46600000000000003</v>
      </c>
      <c r="DA18" s="132">
        <v>0.39400000000000002</v>
      </c>
      <c r="DB18" s="132">
        <v>0.29499999999999998</v>
      </c>
      <c r="DC18" s="132">
        <v>0.22900000000000001</v>
      </c>
      <c r="DD18" s="132">
        <v>0.20599999999999999</v>
      </c>
      <c r="DE18" s="132">
        <v>0.182</v>
      </c>
      <c r="DF18" s="132">
        <v>0.151</v>
      </c>
      <c r="DG18" s="132">
        <v>0.115</v>
      </c>
      <c r="DH18" s="132">
        <v>0.317</v>
      </c>
    </row>
    <row r="19" spans="1:112" x14ac:dyDescent="0.75">
      <c r="A19" s="111">
        <v>8718</v>
      </c>
      <c r="B19" s="111" t="s">
        <v>217</v>
      </c>
      <c r="C19" s="129" t="s">
        <v>163</v>
      </c>
      <c r="D19" s="71" t="s">
        <v>218</v>
      </c>
      <c r="E19" s="71">
        <v>764</v>
      </c>
      <c r="F19" s="71" t="s">
        <v>219</v>
      </c>
      <c r="G19" s="71" t="s">
        <v>220</v>
      </c>
      <c r="H19" s="71">
        <v>764</v>
      </c>
      <c r="I19" s="112" t="s">
        <v>221</v>
      </c>
      <c r="J19" s="71">
        <v>920</v>
      </c>
      <c r="K19" s="71">
        <v>1951</v>
      </c>
      <c r="L19" s="132">
        <v>123.575</v>
      </c>
      <c r="M19" s="132">
        <v>19.907</v>
      </c>
      <c r="N19" s="132">
        <v>14.493</v>
      </c>
      <c r="O19" s="132">
        <v>10.375999999999999</v>
      </c>
      <c r="P19" s="132">
        <v>7.7809999999999997</v>
      </c>
      <c r="Q19" s="132">
        <v>5.8460000000000001</v>
      </c>
      <c r="R19" s="132">
        <v>4.3899999999999997</v>
      </c>
      <c r="S19" s="132">
        <v>3.3279999999999998</v>
      </c>
      <c r="T19" s="132">
        <v>2.601</v>
      </c>
      <c r="U19" s="132">
        <v>2.1619999999999999</v>
      </c>
      <c r="V19" s="132">
        <v>1.9890000000000001</v>
      </c>
      <c r="W19" s="132">
        <v>1.9159999999999999</v>
      </c>
      <c r="X19" s="132">
        <v>1.9430000000000001</v>
      </c>
      <c r="Y19" s="132">
        <v>2.044</v>
      </c>
      <c r="Z19" s="132">
        <v>2.1850000000000001</v>
      </c>
      <c r="AA19" s="132">
        <v>2.371</v>
      </c>
      <c r="AB19" s="132">
        <v>2.613</v>
      </c>
      <c r="AC19" s="132">
        <v>2.867</v>
      </c>
      <c r="AD19" s="132">
        <v>3.07</v>
      </c>
      <c r="AE19" s="132">
        <v>3.2040000000000002</v>
      </c>
      <c r="AF19" s="132">
        <v>3.2639999999999998</v>
      </c>
      <c r="AG19" s="132">
        <v>3.2509999999999999</v>
      </c>
      <c r="AH19" s="132">
        <v>3.2090000000000001</v>
      </c>
      <c r="AI19" s="132">
        <v>3.1619999999999999</v>
      </c>
      <c r="AJ19" s="132">
        <v>3.105</v>
      </c>
      <c r="AK19" s="132">
        <v>3.0609999999999999</v>
      </c>
      <c r="AL19" s="132">
        <v>3.0459999999999998</v>
      </c>
      <c r="AM19" s="132">
        <v>3.0369999999999999</v>
      </c>
      <c r="AN19" s="132">
        <v>3.028</v>
      </c>
      <c r="AO19" s="132">
        <v>3.0329999999999999</v>
      </c>
      <c r="AP19" s="132">
        <v>3.0369999999999999</v>
      </c>
      <c r="AQ19" s="132">
        <v>3.0249999999999999</v>
      </c>
      <c r="AR19" s="132">
        <v>2.996</v>
      </c>
      <c r="AS19" s="132">
        <v>2.9849999999999999</v>
      </c>
      <c r="AT19" s="132">
        <v>2.988</v>
      </c>
      <c r="AU19" s="132">
        <v>3.0059999999999998</v>
      </c>
      <c r="AV19" s="132">
        <v>3.028</v>
      </c>
      <c r="AW19" s="132">
        <v>3.0529999999999999</v>
      </c>
      <c r="AX19" s="132">
        <v>3.077</v>
      </c>
      <c r="AY19" s="132">
        <v>3.0939999999999999</v>
      </c>
      <c r="AZ19" s="132">
        <v>3.1019999999999999</v>
      </c>
      <c r="BA19" s="132">
        <v>3.1150000000000002</v>
      </c>
      <c r="BB19" s="132">
        <v>3.1320000000000001</v>
      </c>
      <c r="BC19" s="132">
        <v>3.1440000000000001</v>
      </c>
      <c r="BD19" s="132">
        <v>3.149</v>
      </c>
      <c r="BE19" s="132">
        <v>3.1560000000000001</v>
      </c>
      <c r="BF19" s="132">
        <v>3.17</v>
      </c>
      <c r="BG19" s="132">
        <v>3.1869999999999998</v>
      </c>
      <c r="BH19" s="132">
        <v>3.2120000000000002</v>
      </c>
      <c r="BI19" s="132">
        <v>3.2519999999999998</v>
      </c>
      <c r="BJ19" s="132">
        <v>3.2930000000000001</v>
      </c>
      <c r="BK19" s="132">
        <v>3.3180000000000001</v>
      </c>
      <c r="BL19" s="132">
        <v>3.3359999999999999</v>
      </c>
      <c r="BM19" s="132">
        <v>3.3239999999999998</v>
      </c>
      <c r="BN19" s="132">
        <v>3.2570000000000001</v>
      </c>
      <c r="BO19" s="132">
        <v>3.1629999999999998</v>
      </c>
      <c r="BP19" s="132">
        <v>3.085</v>
      </c>
      <c r="BQ19" s="132">
        <v>3.02</v>
      </c>
      <c r="BR19" s="132">
        <v>2.9790000000000001</v>
      </c>
      <c r="BS19" s="132">
        <v>3.0019999999999998</v>
      </c>
      <c r="BT19" s="132">
        <v>3.056</v>
      </c>
      <c r="BU19" s="132">
        <v>3.097</v>
      </c>
      <c r="BV19" s="132">
        <v>3.1230000000000002</v>
      </c>
      <c r="BW19" s="132">
        <v>3.1539999999999999</v>
      </c>
      <c r="BX19" s="132">
        <v>3.1930000000000001</v>
      </c>
      <c r="BY19" s="132">
        <v>3.2280000000000002</v>
      </c>
      <c r="BZ19" s="132">
        <v>3.262</v>
      </c>
      <c r="CA19" s="132">
        <v>3.331</v>
      </c>
      <c r="CB19" s="132">
        <v>3.371</v>
      </c>
      <c r="CC19" s="132">
        <v>3.2919999999999998</v>
      </c>
      <c r="CD19" s="132">
        <v>3.117</v>
      </c>
      <c r="CE19" s="132">
        <v>2.9319999999999999</v>
      </c>
      <c r="CF19" s="132">
        <v>2.71</v>
      </c>
      <c r="CG19" s="132">
        <v>2.5049999999999999</v>
      </c>
      <c r="CH19" s="132">
        <v>2.4319999999999999</v>
      </c>
      <c r="CI19" s="132">
        <v>2.4409999999999998</v>
      </c>
      <c r="CJ19" s="132">
        <v>2.4159999999999999</v>
      </c>
      <c r="CK19" s="132">
        <v>2.3919999999999999</v>
      </c>
      <c r="CL19" s="132">
        <v>2.3479999999999999</v>
      </c>
      <c r="CM19" s="132">
        <v>2.1579999999999999</v>
      </c>
      <c r="CN19" s="132">
        <v>1.8540000000000001</v>
      </c>
      <c r="CO19" s="132">
        <v>1.569</v>
      </c>
      <c r="CP19" s="132">
        <v>1.2869999999999999</v>
      </c>
      <c r="CQ19" s="132">
        <v>1.034</v>
      </c>
      <c r="CR19" s="132">
        <v>0.92100000000000004</v>
      </c>
      <c r="CS19" s="132">
        <v>0.89200000000000002</v>
      </c>
      <c r="CT19" s="132">
        <v>0.84299999999999997</v>
      </c>
      <c r="CU19" s="132">
        <v>0.79600000000000004</v>
      </c>
      <c r="CV19" s="132">
        <v>0.76</v>
      </c>
      <c r="CW19" s="132">
        <v>0.68100000000000005</v>
      </c>
      <c r="CX19" s="132">
        <v>0.57199999999999995</v>
      </c>
      <c r="CY19" s="132">
        <v>0.48399999999999999</v>
      </c>
      <c r="CZ19" s="132">
        <v>0.42299999999999999</v>
      </c>
      <c r="DA19" s="132">
        <v>0.377</v>
      </c>
      <c r="DB19" s="132">
        <v>0.315</v>
      </c>
      <c r="DC19" s="132">
        <v>0.23200000000000001</v>
      </c>
      <c r="DD19" s="132">
        <v>0.17799999999999999</v>
      </c>
      <c r="DE19" s="132">
        <v>0.157</v>
      </c>
      <c r="DF19" s="132">
        <v>0.13700000000000001</v>
      </c>
      <c r="DG19" s="132">
        <v>0.111</v>
      </c>
      <c r="DH19" s="132">
        <v>0.30099999999999999</v>
      </c>
    </row>
    <row r="20" spans="1:112" x14ac:dyDescent="0.75">
      <c r="A20" s="111">
        <v>8719</v>
      </c>
      <c r="B20" s="111" t="s">
        <v>217</v>
      </c>
      <c r="C20" s="129" t="s">
        <v>163</v>
      </c>
      <c r="D20" s="71" t="s">
        <v>218</v>
      </c>
      <c r="E20" s="71">
        <v>764</v>
      </c>
      <c r="F20" s="71" t="s">
        <v>219</v>
      </c>
      <c r="G20" s="71" t="s">
        <v>220</v>
      </c>
      <c r="H20" s="71">
        <v>764</v>
      </c>
      <c r="I20" s="112" t="s">
        <v>221</v>
      </c>
      <c r="J20" s="71">
        <v>920</v>
      </c>
      <c r="K20" s="71">
        <v>1952</v>
      </c>
      <c r="L20" s="132">
        <v>123.748</v>
      </c>
      <c r="M20" s="132">
        <v>19.635999999999999</v>
      </c>
      <c r="N20" s="132">
        <v>14.361000000000001</v>
      </c>
      <c r="O20" s="132">
        <v>10.661</v>
      </c>
      <c r="P20" s="132">
        <v>7.7809999999999997</v>
      </c>
      <c r="Q20" s="132">
        <v>5.6970000000000001</v>
      </c>
      <c r="R20" s="132">
        <v>4.1820000000000004</v>
      </c>
      <c r="S20" s="132">
        <v>3.149</v>
      </c>
      <c r="T20" s="132">
        <v>2.4849999999999999</v>
      </c>
      <c r="U20" s="132">
        <v>2.1019999999999999</v>
      </c>
      <c r="V20" s="132">
        <v>1.929</v>
      </c>
      <c r="W20" s="132">
        <v>1.849</v>
      </c>
      <c r="X20" s="132">
        <v>1.861</v>
      </c>
      <c r="Y20" s="132">
        <v>1.9710000000000001</v>
      </c>
      <c r="Z20" s="132">
        <v>2.1520000000000001</v>
      </c>
      <c r="AA20" s="132">
        <v>2.3660000000000001</v>
      </c>
      <c r="AB20" s="132">
        <v>2.5990000000000002</v>
      </c>
      <c r="AC20" s="132">
        <v>2.843</v>
      </c>
      <c r="AD20" s="132">
        <v>3.0510000000000002</v>
      </c>
      <c r="AE20" s="132">
        <v>3.165</v>
      </c>
      <c r="AF20" s="132">
        <v>3.2149999999999999</v>
      </c>
      <c r="AG20" s="132">
        <v>3.2160000000000002</v>
      </c>
      <c r="AH20" s="132">
        <v>3.1789999999999998</v>
      </c>
      <c r="AI20" s="132">
        <v>3.1429999999999998</v>
      </c>
      <c r="AJ20" s="132">
        <v>3.1160000000000001</v>
      </c>
      <c r="AK20" s="132">
        <v>3.0880000000000001</v>
      </c>
      <c r="AL20" s="132">
        <v>3.0649999999999999</v>
      </c>
      <c r="AM20" s="132">
        <v>3.0539999999999998</v>
      </c>
      <c r="AN20" s="132">
        <v>3.036</v>
      </c>
      <c r="AO20" s="132">
        <v>3.0049999999999999</v>
      </c>
      <c r="AP20" s="132">
        <v>2.99</v>
      </c>
      <c r="AQ20" s="132">
        <v>2.9809999999999999</v>
      </c>
      <c r="AR20" s="132">
        <v>2.9649999999999999</v>
      </c>
      <c r="AS20" s="132">
        <v>2.94</v>
      </c>
      <c r="AT20" s="132">
        <v>2.9359999999999999</v>
      </c>
      <c r="AU20" s="132">
        <v>2.9489999999999998</v>
      </c>
      <c r="AV20" s="132">
        <v>2.9740000000000002</v>
      </c>
      <c r="AW20" s="132">
        <v>3.0030000000000001</v>
      </c>
      <c r="AX20" s="132">
        <v>3.032</v>
      </c>
      <c r="AY20" s="132">
        <v>3.0579999999999998</v>
      </c>
      <c r="AZ20" s="132">
        <v>3.0750000000000002</v>
      </c>
      <c r="BA20" s="132">
        <v>3.081</v>
      </c>
      <c r="BB20" s="132">
        <v>3.0910000000000002</v>
      </c>
      <c r="BC20" s="132">
        <v>3.1070000000000002</v>
      </c>
      <c r="BD20" s="132">
        <v>3.121</v>
      </c>
      <c r="BE20" s="132">
        <v>3.1360000000000001</v>
      </c>
      <c r="BF20" s="132">
        <v>3.1560000000000001</v>
      </c>
      <c r="BG20" s="132">
        <v>3.1869999999999998</v>
      </c>
      <c r="BH20" s="132">
        <v>3.2189999999999999</v>
      </c>
      <c r="BI20" s="132">
        <v>3.2549999999999999</v>
      </c>
      <c r="BJ20" s="132">
        <v>3.298</v>
      </c>
      <c r="BK20" s="132">
        <v>3.3319999999999999</v>
      </c>
      <c r="BL20" s="132">
        <v>3.343</v>
      </c>
      <c r="BM20" s="132">
        <v>3.343</v>
      </c>
      <c r="BN20" s="132">
        <v>3.319</v>
      </c>
      <c r="BO20" s="132">
        <v>3.2490000000000001</v>
      </c>
      <c r="BP20" s="132">
        <v>3.16</v>
      </c>
      <c r="BQ20" s="132">
        <v>3.0950000000000002</v>
      </c>
      <c r="BR20" s="132">
        <v>3.0449999999999999</v>
      </c>
      <c r="BS20" s="132">
        <v>3.016</v>
      </c>
      <c r="BT20" s="132">
        <v>3.044</v>
      </c>
      <c r="BU20" s="132">
        <v>3.093</v>
      </c>
      <c r="BV20" s="132">
        <v>3.1190000000000002</v>
      </c>
      <c r="BW20" s="132">
        <v>3.125</v>
      </c>
      <c r="BX20" s="132">
        <v>3.137</v>
      </c>
      <c r="BY20" s="132">
        <v>3.1629999999999998</v>
      </c>
      <c r="BZ20" s="132">
        <v>3.181</v>
      </c>
      <c r="CA20" s="132">
        <v>3.2189999999999999</v>
      </c>
      <c r="CB20" s="132">
        <v>3.2959999999999998</v>
      </c>
      <c r="CC20" s="132">
        <v>3.34</v>
      </c>
      <c r="CD20" s="132">
        <v>3.26</v>
      </c>
      <c r="CE20" s="132">
        <v>3.0750000000000002</v>
      </c>
      <c r="CF20" s="132">
        <v>2.8730000000000002</v>
      </c>
      <c r="CG20" s="132">
        <v>2.6349999999999998</v>
      </c>
      <c r="CH20" s="132">
        <v>2.4129999999999998</v>
      </c>
      <c r="CI20" s="132">
        <v>2.3260000000000001</v>
      </c>
      <c r="CJ20" s="132">
        <v>2.3199999999999998</v>
      </c>
      <c r="CK20" s="132">
        <v>2.2829999999999999</v>
      </c>
      <c r="CL20" s="132">
        <v>2.246</v>
      </c>
      <c r="CM20" s="132">
        <v>2.19</v>
      </c>
      <c r="CN20" s="132">
        <v>1.998</v>
      </c>
      <c r="CO20" s="132">
        <v>1.704</v>
      </c>
      <c r="CP20" s="132">
        <v>1.431</v>
      </c>
      <c r="CQ20" s="132">
        <v>1.1639999999999999</v>
      </c>
      <c r="CR20" s="132">
        <v>0.92700000000000005</v>
      </c>
      <c r="CS20" s="132">
        <v>0.81899999999999995</v>
      </c>
      <c r="CT20" s="132">
        <v>0.78800000000000003</v>
      </c>
      <c r="CU20" s="132">
        <v>0.73699999999999999</v>
      </c>
      <c r="CV20" s="132">
        <v>0.68899999999999995</v>
      </c>
      <c r="CW20" s="132">
        <v>0.65100000000000002</v>
      </c>
      <c r="CX20" s="132">
        <v>0.57599999999999996</v>
      </c>
      <c r="CY20" s="132">
        <v>0.47899999999999998</v>
      </c>
      <c r="CZ20" s="132">
        <v>0.39900000000000002</v>
      </c>
      <c r="DA20" s="132">
        <v>0.34499999999999997</v>
      </c>
      <c r="DB20" s="132">
        <v>0.30299999999999999</v>
      </c>
      <c r="DC20" s="132">
        <v>0.248</v>
      </c>
      <c r="DD20" s="132">
        <v>0.18099999999999999</v>
      </c>
      <c r="DE20" s="132">
        <v>0.13700000000000001</v>
      </c>
      <c r="DF20" s="132">
        <v>0.11899999999999999</v>
      </c>
      <c r="DG20" s="132">
        <v>0.10100000000000001</v>
      </c>
      <c r="DH20" s="132">
        <v>0.28899999999999998</v>
      </c>
    </row>
    <row r="21" spans="1:112" x14ac:dyDescent="0.75">
      <c r="A21" s="111">
        <v>8720</v>
      </c>
      <c r="B21" s="111" t="s">
        <v>217</v>
      </c>
      <c r="C21" s="129" t="s">
        <v>163</v>
      </c>
      <c r="D21" s="71" t="s">
        <v>218</v>
      </c>
      <c r="E21" s="71">
        <v>764</v>
      </c>
      <c r="F21" s="71" t="s">
        <v>219</v>
      </c>
      <c r="G21" s="71" t="s">
        <v>220</v>
      </c>
      <c r="H21" s="71">
        <v>764</v>
      </c>
      <c r="I21" s="112" t="s">
        <v>221</v>
      </c>
      <c r="J21" s="71">
        <v>920</v>
      </c>
      <c r="K21" s="71">
        <v>1953</v>
      </c>
      <c r="L21" s="132">
        <v>124.06</v>
      </c>
      <c r="M21" s="132">
        <v>19.337</v>
      </c>
      <c r="N21" s="132">
        <v>14.231999999999999</v>
      </c>
      <c r="O21" s="132">
        <v>10.603999999999999</v>
      </c>
      <c r="P21" s="132">
        <v>8.0269999999999992</v>
      </c>
      <c r="Q21" s="132">
        <v>6.0709999999999997</v>
      </c>
      <c r="R21" s="132">
        <v>4.569</v>
      </c>
      <c r="S21" s="132">
        <v>3.39</v>
      </c>
      <c r="T21" s="132">
        <v>2.556</v>
      </c>
      <c r="U21" s="132">
        <v>2.0529999999999999</v>
      </c>
      <c r="V21" s="132">
        <v>1.875</v>
      </c>
      <c r="W21" s="132">
        <v>1.7929999999999999</v>
      </c>
      <c r="X21" s="132">
        <v>1.796</v>
      </c>
      <c r="Y21" s="132">
        <v>1.8879999999999999</v>
      </c>
      <c r="Z21" s="132">
        <v>2.0760000000000001</v>
      </c>
      <c r="AA21" s="132">
        <v>2.3319999999999999</v>
      </c>
      <c r="AB21" s="132">
        <v>2.5960000000000001</v>
      </c>
      <c r="AC21" s="132">
        <v>2.831</v>
      </c>
      <c r="AD21" s="132">
        <v>3.03</v>
      </c>
      <c r="AE21" s="132">
        <v>3.15</v>
      </c>
      <c r="AF21" s="132">
        <v>3.18</v>
      </c>
      <c r="AG21" s="132">
        <v>3.1720000000000002</v>
      </c>
      <c r="AH21" s="132">
        <v>3.149</v>
      </c>
      <c r="AI21" s="132">
        <v>3.1179999999999999</v>
      </c>
      <c r="AJ21" s="132">
        <v>3.1019999999999999</v>
      </c>
      <c r="AK21" s="132">
        <v>3.1040000000000001</v>
      </c>
      <c r="AL21" s="132">
        <v>3.097</v>
      </c>
      <c r="AM21" s="132">
        <v>3.0790000000000002</v>
      </c>
      <c r="AN21" s="132">
        <v>3.0590000000000002</v>
      </c>
      <c r="AO21" s="132">
        <v>3.0190000000000001</v>
      </c>
      <c r="AP21" s="132">
        <v>2.968</v>
      </c>
      <c r="AQ21" s="132">
        <v>2.94</v>
      </c>
      <c r="AR21" s="132">
        <v>2.927</v>
      </c>
      <c r="AS21" s="132">
        <v>2.915</v>
      </c>
      <c r="AT21" s="132">
        <v>2.8980000000000001</v>
      </c>
      <c r="AU21" s="132">
        <v>2.903</v>
      </c>
      <c r="AV21" s="132">
        <v>2.9239999999999999</v>
      </c>
      <c r="AW21" s="132">
        <v>2.956</v>
      </c>
      <c r="AX21" s="132">
        <v>2.9889999999999999</v>
      </c>
      <c r="AY21" s="132">
        <v>3.02</v>
      </c>
      <c r="AZ21" s="132">
        <v>3.0459999999999998</v>
      </c>
      <c r="BA21" s="132">
        <v>3.06</v>
      </c>
      <c r="BB21" s="132">
        <v>3.0630000000000002</v>
      </c>
      <c r="BC21" s="132">
        <v>3.073</v>
      </c>
      <c r="BD21" s="132">
        <v>3.0910000000000002</v>
      </c>
      <c r="BE21" s="132">
        <v>3.1139999999999999</v>
      </c>
      <c r="BF21" s="132">
        <v>3.1419999999999999</v>
      </c>
      <c r="BG21" s="132">
        <v>3.1789999999999998</v>
      </c>
      <c r="BH21" s="132">
        <v>3.226</v>
      </c>
      <c r="BI21" s="132">
        <v>3.2690000000000001</v>
      </c>
      <c r="BJ21" s="132">
        <v>3.3079999999999998</v>
      </c>
      <c r="BK21" s="132">
        <v>3.3439999999999999</v>
      </c>
      <c r="BL21" s="132">
        <v>3.363</v>
      </c>
      <c r="BM21" s="132">
        <v>3.3559999999999999</v>
      </c>
      <c r="BN21" s="132">
        <v>3.343</v>
      </c>
      <c r="BO21" s="132">
        <v>3.3159999999999998</v>
      </c>
      <c r="BP21" s="132">
        <v>3.2519999999999998</v>
      </c>
      <c r="BQ21" s="132">
        <v>3.177</v>
      </c>
      <c r="BR21" s="132">
        <v>3.1269999999999998</v>
      </c>
      <c r="BS21" s="132">
        <v>3.0880000000000001</v>
      </c>
      <c r="BT21" s="132">
        <v>3.0640000000000001</v>
      </c>
      <c r="BU21" s="132">
        <v>3.0870000000000002</v>
      </c>
      <c r="BV21" s="132">
        <v>3.121</v>
      </c>
      <c r="BW21" s="132">
        <v>3.1269999999999998</v>
      </c>
      <c r="BX21" s="132">
        <v>3.1139999999999999</v>
      </c>
      <c r="BY21" s="132">
        <v>3.113</v>
      </c>
      <c r="BZ21" s="132">
        <v>3.1219999999999999</v>
      </c>
      <c r="CA21" s="132">
        <v>3.145</v>
      </c>
      <c r="CB21" s="132">
        <v>3.19</v>
      </c>
      <c r="CC21" s="132">
        <v>3.2719999999999998</v>
      </c>
      <c r="CD21" s="132">
        <v>3.3140000000000001</v>
      </c>
      <c r="CE21" s="132">
        <v>3.2229999999999999</v>
      </c>
      <c r="CF21" s="132">
        <v>3.0190000000000001</v>
      </c>
      <c r="CG21" s="132">
        <v>2.7989999999999999</v>
      </c>
      <c r="CH21" s="132">
        <v>2.5430000000000001</v>
      </c>
      <c r="CI21" s="132">
        <v>2.3109999999999999</v>
      </c>
      <c r="CJ21" s="132">
        <v>2.2130000000000001</v>
      </c>
      <c r="CK21" s="132">
        <v>2.194</v>
      </c>
      <c r="CL21" s="132">
        <v>2.1469999999999998</v>
      </c>
      <c r="CM21" s="132">
        <v>2.0979999999999999</v>
      </c>
      <c r="CN21" s="132">
        <v>2.032</v>
      </c>
      <c r="CO21" s="132">
        <v>1.84</v>
      </c>
      <c r="CP21" s="132">
        <v>1.5580000000000001</v>
      </c>
      <c r="CQ21" s="132">
        <v>1.2969999999999999</v>
      </c>
      <c r="CR21" s="132">
        <v>1.0469999999999999</v>
      </c>
      <c r="CS21" s="132">
        <v>0.82599999999999996</v>
      </c>
      <c r="CT21" s="132">
        <v>0.72399999999999998</v>
      </c>
      <c r="CU21" s="132">
        <v>0.69</v>
      </c>
      <c r="CV21" s="132">
        <v>0.63900000000000001</v>
      </c>
      <c r="CW21" s="132">
        <v>0.59099999999999997</v>
      </c>
      <c r="CX21" s="132">
        <v>0.55200000000000005</v>
      </c>
      <c r="CY21" s="132">
        <v>0.48299999999999998</v>
      </c>
      <c r="CZ21" s="132">
        <v>0.39600000000000002</v>
      </c>
      <c r="DA21" s="132">
        <v>0.32600000000000001</v>
      </c>
      <c r="DB21" s="132">
        <v>0.27800000000000002</v>
      </c>
      <c r="DC21" s="132">
        <v>0.23899999999999999</v>
      </c>
      <c r="DD21" s="132">
        <v>0.19400000000000001</v>
      </c>
      <c r="DE21" s="132">
        <v>0.13900000000000001</v>
      </c>
      <c r="DF21" s="132">
        <v>0.10299999999999999</v>
      </c>
      <c r="DG21" s="132">
        <v>8.7999999999999995E-2</v>
      </c>
      <c r="DH21" s="132">
        <v>0.27300000000000002</v>
      </c>
    </row>
    <row r="22" spans="1:112" x14ac:dyDescent="0.75">
      <c r="A22" s="111">
        <v>8721</v>
      </c>
      <c r="B22" s="111" t="s">
        <v>217</v>
      </c>
      <c r="C22" s="129" t="s">
        <v>163</v>
      </c>
      <c r="D22" s="71" t="s">
        <v>218</v>
      </c>
      <c r="E22" s="71">
        <v>764</v>
      </c>
      <c r="F22" s="71" t="s">
        <v>219</v>
      </c>
      <c r="G22" s="71" t="s">
        <v>220</v>
      </c>
      <c r="H22" s="71">
        <v>764</v>
      </c>
      <c r="I22" s="112" t="s">
        <v>221</v>
      </c>
      <c r="J22" s="71">
        <v>920</v>
      </c>
      <c r="K22" s="71">
        <v>1954</v>
      </c>
      <c r="L22" s="132">
        <v>123.584</v>
      </c>
      <c r="M22" s="132">
        <v>19.119</v>
      </c>
      <c r="N22" s="132">
        <v>14.071999999999999</v>
      </c>
      <c r="O22" s="132">
        <v>10.545999999999999</v>
      </c>
      <c r="P22" s="132">
        <v>8.0069999999999997</v>
      </c>
      <c r="Q22" s="132">
        <v>5.94</v>
      </c>
      <c r="R22" s="132">
        <v>4.3849999999999998</v>
      </c>
      <c r="S22" s="132">
        <v>3.2759999999999998</v>
      </c>
      <c r="T22" s="132">
        <v>2.4870000000000001</v>
      </c>
      <c r="U22" s="132">
        <v>2.0099999999999998</v>
      </c>
      <c r="V22" s="132">
        <v>1.8160000000000001</v>
      </c>
      <c r="W22" s="132">
        <v>1.7290000000000001</v>
      </c>
      <c r="X22" s="132">
        <v>1.7270000000000001</v>
      </c>
      <c r="Y22" s="132">
        <v>1.8069999999999999</v>
      </c>
      <c r="Z22" s="132">
        <v>1.9710000000000001</v>
      </c>
      <c r="AA22" s="132">
        <v>2.23</v>
      </c>
      <c r="AB22" s="132">
        <v>2.536</v>
      </c>
      <c r="AC22" s="132">
        <v>2.802</v>
      </c>
      <c r="AD22" s="132">
        <v>2.9889999999999999</v>
      </c>
      <c r="AE22" s="132">
        <v>3.0979999999999999</v>
      </c>
      <c r="AF22" s="132">
        <v>3.1339999999999999</v>
      </c>
      <c r="AG22" s="132">
        <v>3.1080000000000001</v>
      </c>
      <c r="AH22" s="132">
        <v>3.077</v>
      </c>
      <c r="AI22" s="132">
        <v>3.0590000000000002</v>
      </c>
      <c r="AJ22" s="132">
        <v>3.0489999999999999</v>
      </c>
      <c r="AK22" s="132">
        <v>3.0609999999999999</v>
      </c>
      <c r="AL22" s="132">
        <v>3.0830000000000002</v>
      </c>
      <c r="AM22" s="132">
        <v>3.081</v>
      </c>
      <c r="AN22" s="132">
        <v>3.0539999999999998</v>
      </c>
      <c r="AO22" s="132">
        <v>3.012</v>
      </c>
      <c r="AP22" s="132">
        <v>2.9529999999999998</v>
      </c>
      <c r="AQ22" s="132">
        <v>2.89</v>
      </c>
      <c r="AR22" s="132">
        <v>2.859</v>
      </c>
      <c r="AS22" s="132">
        <v>2.85</v>
      </c>
      <c r="AT22" s="132">
        <v>2.8450000000000002</v>
      </c>
      <c r="AU22" s="132">
        <v>2.8380000000000001</v>
      </c>
      <c r="AV22" s="132">
        <v>2.851</v>
      </c>
      <c r="AW22" s="132">
        <v>2.8780000000000001</v>
      </c>
      <c r="AX22" s="132">
        <v>2.9140000000000001</v>
      </c>
      <c r="AY22" s="132">
        <v>2.948</v>
      </c>
      <c r="AZ22" s="132">
        <v>2.9780000000000002</v>
      </c>
      <c r="BA22" s="132">
        <v>3.0009999999999999</v>
      </c>
      <c r="BB22" s="132">
        <v>3.0129999999999999</v>
      </c>
      <c r="BC22" s="132">
        <v>3.0150000000000001</v>
      </c>
      <c r="BD22" s="132">
        <v>3.0270000000000001</v>
      </c>
      <c r="BE22" s="132">
        <v>3.0529999999999999</v>
      </c>
      <c r="BF22" s="132">
        <v>3.09</v>
      </c>
      <c r="BG22" s="132">
        <v>3.1349999999999998</v>
      </c>
      <c r="BH22" s="132">
        <v>3.1869999999999998</v>
      </c>
      <c r="BI22" s="132">
        <v>3.2450000000000001</v>
      </c>
      <c r="BJ22" s="132">
        <v>3.29</v>
      </c>
      <c r="BK22" s="132">
        <v>3.3210000000000002</v>
      </c>
      <c r="BL22" s="132">
        <v>3.3410000000000002</v>
      </c>
      <c r="BM22" s="132">
        <v>3.343</v>
      </c>
      <c r="BN22" s="132">
        <v>3.323</v>
      </c>
      <c r="BO22" s="132">
        <v>3.3079999999999998</v>
      </c>
      <c r="BP22" s="132">
        <v>3.2879999999999998</v>
      </c>
      <c r="BQ22" s="132">
        <v>3.2389999999999999</v>
      </c>
      <c r="BR22" s="132">
        <v>3.18</v>
      </c>
      <c r="BS22" s="132">
        <v>3.1429999999999998</v>
      </c>
      <c r="BT22" s="132">
        <v>3.11</v>
      </c>
      <c r="BU22" s="132">
        <v>3.08</v>
      </c>
      <c r="BV22" s="132">
        <v>3.0880000000000001</v>
      </c>
      <c r="BW22" s="132">
        <v>3.1019999999999999</v>
      </c>
      <c r="BX22" s="132">
        <v>3.089</v>
      </c>
      <c r="BY22" s="132">
        <v>3.0640000000000001</v>
      </c>
      <c r="BZ22" s="132">
        <v>3.0489999999999999</v>
      </c>
      <c r="CA22" s="132">
        <v>3.0630000000000002</v>
      </c>
      <c r="CB22" s="132">
        <v>3.093</v>
      </c>
      <c r="CC22" s="132">
        <v>3.1429999999999998</v>
      </c>
      <c r="CD22" s="132">
        <v>3.2229999999999999</v>
      </c>
      <c r="CE22" s="132">
        <v>3.2530000000000001</v>
      </c>
      <c r="CF22" s="132">
        <v>3.1419999999999999</v>
      </c>
      <c r="CG22" s="132">
        <v>2.92</v>
      </c>
      <c r="CH22" s="132">
        <v>2.6819999999999999</v>
      </c>
      <c r="CI22" s="132">
        <v>2.4180000000000001</v>
      </c>
      <c r="CJ22" s="132">
        <v>2.1819999999999999</v>
      </c>
      <c r="CK22" s="132">
        <v>2.0779999999999998</v>
      </c>
      <c r="CL22" s="132">
        <v>2.048</v>
      </c>
      <c r="CM22" s="132">
        <v>1.992</v>
      </c>
      <c r="CN22" s="132">
        <v>1.9339999999999999</v>
      </c>
      <c r="CO22" s="132">
        <v>1.86</v>
      </c>
      <c r="CP22" s="132">
        <v>1.6719999999999999</v>
      </c>
      <c r="CQ22" s="132">
        <v>1.405</v>
      </c>
      <c r="CR22" s="132">
        <v>1.161</v>
      </c>
      <c r="CS22" s="132">
        <v>0.92900000000000005</v>
      </c>
      <c r="CT22" s="132">
        <v>0.72699999999999998</v>
      </c>
      <c r="CU22" s="132">
        <v>0.63100000000000001</v>
      </c>
      <c r="CV22" s="132">
        <v>0.59499999999999997</v>
      </c>
      <c r="CW22" s="132">
        <v>0.54600000000000004</v>
      </c>
      <c r="CX22" s="132">
        <v>0.499</v>
      </c>
      <c r="CY22" s="132">
        <v>0.46100000000000002</v>
      </c>
      <c r="CZ22" s="132">
        <v>0.39800000000000002</v>
      </c>
      <c r="DA22" s="132">
        <v>0.32200000000000001</v>
      </c>
      <c r="DB22" s="132">
        <v>0.26200000000000001</v>
      </c>
      <c r="DC22" s="132">
        <v>0.218</v>
      </c>
      <c r="DD22" s="132">
        <v>0.186</v>
      </c>
      <c r="DE22" s="132">
        <v>0.14799999999999999</v>
      </c>
      <c r="DF22" s="132">
        <v>0.105</v>
      </c>
      <c r="DG22" s="132">
        <v>7.6999999999999999E-2</v>
      </c>
      <c r="DH22" s="132">
        <v>0.253</v>
      </c>
    </row>
    <row r="23" spans="1:112" x14ac:dyDescent="0.75">
      <c r="A23" s="111">
        <v>8722</v>
      </c>
      <c r="B23" s="111" t="s">
        <v>217</v>
      </c>
      <c r="C23" s="129" t="s">
        <v>163</v>
      </c>
      <c r="D23" s="71" t="s">
        <v>218</v>
      </c>
      <c r="E23" s="71">
        <v>764</v>
      </c>
      <c r="F23" s="71" t="s">
        <v>219</v>
      </c>
      <c r="G23" s="71" t="s">
        <v>220</v>
      </c>
      <c r="H23" s="71">
        <v>764</v>
      </c>
      <c r="I23" s="112" t="s">
        <v>221</v>
      </c>
      <c r="J23" s="71">
        <v>920</v>
      </c>
      <c r="K23" s="71">
        <v>1955</v>
      </c>
      <c r="L23" s="132">
        <v>122.94799999999999</v>
      </c>
      <c r="M23" s="132">
        <v>18.824000000000002</v>
      </c>
      <c r="N23" s="132">
        <v>13.891999999999999</v>
      </c>
      <c r="O23" s="132">
        <v>10.407999999999999</v>
      </c>
      <c r="P23" s="132">
        <v>7.9450000000000003</v>
      </c>
      <c r="Q23" s="132">
        <v>5.9980000000000002</v>
      </c>
      <c r="R23" s="132">
        <v>4.4059999999999997</v>
      </c>
      <c r="S23" s="132">
        <v>3.2530000000000001</v>
      </c>
      <c r="T23" s="132">
        <v>2.4830000000000001</v>
      </c>
      <c r="U23" s="132">
        <v>1.996</v>
      </c>
      <c r="V23" s="132">
        <v>1.78</v>
      </c>
      <c r="W23" s="132">
        <v>1.677</v>
      </c>
      <c r="X23" s="132">
        <v>1.667</v>
      </c>
      <c r="Y23" s="132">
        <v>1.74</v>
      </c>
      <c r="Z23" s="132">
        <v>1.89</v>
      </c>
      <c r="AA23" s="132">
        <v>2.1219999999999999</v>
      </c>
      <c r="AB23" s="132">
        <v>2.431</v>
      </c>
      <c r="AC23" s="132">
        <v>2.7450000000000001</v>
      </c>
      <c r="AD23" s="132">
        <v>2.9670000000000001</v>
      </c>
      <c r="AE23" s="132">
        <v>3.0649999999999999</v>
      </c>
      <c r="AF23" s="132">
        <v>3.0920000000000001</v>
      </c>
      <c r="AG23" s="132">
        <v>3.0720000000000001</v>
      </c>
      <c r="AH23" s="132">
        <v>3.0230000000000001</v>
      </c>
      <c r="AI23" s="132">
        <v>2.9980000000000002</v>
      </c>
      <c r="AJ23" s="132">
        <v>3</v>
      </c>
      <c r="AK23" s="132">
        <v>3.016</v>
      </c>
      <c r="AL23" s="132">
        <v>3.0489999999999999</v>
      </c>
      <c r="AM23" s="132">
        <v>3.077</v>
      </c>
      <c r="AN23" s="132">
        <v>3.0659999999999998</v>
      </c>
      <c r="AO23" s="132">
        <v>3.0169999999999999</v>
      </c>
      <c r="AP23" s="132">
        <v>2.956</v>
      </c>
      <c r="AQ23" s="132">
        <v>2.8849999999999998</v>
      </c>
      <c r="AR23" s="132">
        <v>2.8210000000000002</v>
      </c>
      <c r="AS23" s="132">
        <v>2.794</v>
      </c>
      <c r="AT23" s="132">
        <v>2.7919999999999998</v>
      </c>
      <c r="AU23" s="132">
        <v>2.7959999999999998</v>
      </c>
      <c r="AV23" s="132">
        <v>2.7970000000000002</v>
      </c>
      <c r="AW23" s="132">
        <v>2.8159999999999998</v>
      </c>
      <c r="AX23" s="132">
        <v>2.847</v>
      </c>
      <c r="AY23" s="132">
        <v>2.8849999999999998</v>
      </c>
      <c r="AZ23" s="132">
        <v>2.9180000000000001</v>
      </c>
      <c r="BA23" s="132">
        <v>2.9460000000000002</v>
      </c>
      <c r="BB23" s="132">
        <v>2.9660000000000002</v>
      </c>
      <c r="BC23" s="132">
        <v>2.976</v>
      </c>
      <c r="BD23" s="132">
        <v>2.9809999999999999</v>
      </c>
      <c r="BE23" s="132">
        <v>3.0019999999999998</v>
      </c>
      <c r="BF23" s="132">
        <v>3.0409999999999999</v>
      </c>
      <c r="BG23" s="132">
        <v>3.0939999999999999</v>
      </c>
      <c r="BH23" s="132">
        <v>3.1549999999999998</v>
      </c>
      <c r="BI23" s="132">
        <v>3.218</v>
      </c>
      <c r="BJ23" s="132">
        <v>3.278</v>
      </c>
      <c r="BK23" s="132">
        <v>3.3149999999999999</v>
      </c>
      <c r="BL23" s="132">
        <v>3.331</v>
      </c>
      <c r="BM23" s="132">
        <v>3.3340000000000001</v>
      </c>
      <c r="BN23" s="132">
        <v>3.3220000000000001</v>
      </c>
      <c r="BO23" s="132">
        <v>3.3</v>
      </c>
      <c r="BP23" s="132">
        <v>3.2919999999999998</v>
      </c>
      <c r="BQ23" s="132">
        <v>3.286</v>
      </c>
      <c r="BR23" s="132">
        <v>3.2530000000000001</v>
      </c>
      <c r="BS23" s="132">
        <v>3.2080000000000002</v>
      </c>
      <c r="BT23" s="132">
        <v>3.177</v>
      </c>
      <c r="BU23" s="132">
        <v>3.1379999999999999</v>
      </c>
      <c r="BV23" s="132">
        <v>3.0920000000000001</v>
      </c>
      <c r="BW23" s="132">
        <v>3.0790000000000002</v>
      </c>
      <c r="BX23" s="132">
        <v>3.0739999999999998</v>
      </c>
      <c r="BY23" s="132">
        <v>3.048</v>
      </c>
      <c r="BZ23" s="132">
        <v>3.0089999999999999</v>
      </c>
      <c r="CA23" s="132">
        <v>2.9980000000000002</v>
      </c>
      <c r="CB23" s="132">
        <v>3.0209999999999999</v>
      </c>
      <c r="CC23" s="132">
        <v>3.056</v>
      </c>
      <c r="CD23" s="132">
        <v>3.1059999999999999</v>
      </c>
      <c r="CE23" s="132">
        <v>3.173</v>
      </c>
      <c r="CF23" s="132">
        <v>3.181</v>
      </c>
      <c r="CG23" s="132">
        <v>3.0489999999999999</v>
      </c>
      <c r="CH23" s="132">
        <v>2.8079999999999998</v>
      </c>
      <c r="CI23" s="132">
        <v>2.5579999999999998</v>
      </c>
      <c r="CJ23" s="132">
        <v>2.29</v>
      </c>
      <c r="CK23" s="132">
        <v>2.0539999999999998</v>
      </c>
      <c r="CL23" s="132">
        <v>1.944</v>
      </c>
      <c r="CM23" s="132">
        <v>1.905</v>
      </c>
      <c r="CN23" s="132">
        <v>1.841</v>
      </c>
      <c r="CO23" s="132">
        <v>1.776</v>
      </c>
      <c r="CP23" s="132">
        <v>1.696</v>
      </c>
      <c r="CQ23" s="132">
        <v>1.514</v>
      </c>
      <c r="CR23" s="132">
        <v>1.2629999999999999</v>
      </c>
      <c r="CS23" s="132">
        <v>1.0349999999999999</v>
      </c>
      <c r="CT23" s="132">
        <v>0.82</v>
      </c>
      <c r="CU23" s="132">
        <v>0.63500000000000001</v>
      </c>
      <c r="CV23" s="132">
        <v>0.54600000000000004</v>
      </c>
      <c r="CW23" s="132">
        <v>0.51</v>
      </c>
      <c r="CX23" s="132">
        <v>0.46300000000000002</v>
      </c>
      <c r="CY23" s="132">
        <v>0.41799999999999998</v>
      </c>
      <c r="CZ23" s="132">
        <v>0.38100000000000001</v>
      </c>
      <c r="DA23" s="132">
        <v>0.32500000000000001</v>
      </c>
      <c r="DB23" s="132">
        <v>0.26</v>
      </c>
      <c r="DC23" s="132">
        <v>0.20699999999999999</v>
      </c>
      <c r="DD23" s="132">
        <v>0.17100000000000001</v>
      </c>
      <c r="DE23" s="132">
        <v>0.14399999999999999</v>
      </c>
      <c r="DF23" s="132">
        <v>0.113</v>
      </c>
      <c r="DG23" s="132">
        <v>7.9000000000000001E-2</v>
      </c>
      <c r="DH23" s="132">
        <v>0.23300000000000001</v>
      </c>
    </row>
    <row r="24" spans="1:112" x14ac:dyDescent="0.75">
      <c r="A24" s="111">
        <v>8723</v>
      </c>
      <c r="B24" s="111" t="s">
        <v>217</v>
      </c>
      <c r="C24" s="129" t="s">
        <v>163</v>
      </c>
      <c r="D24" s="71" t="s">
        <v>218</v>
      </c>
      <c r="E24" s="71">
        <v>764</v>
      </c>
      <c r="F24" s="71" t="s">
        <v>219</v>
      </c>
      <c r="G24" s="71" t="s">
        <v>220</v>
      </c>
      <c r="H24" s="71">
        <v>764</v>
      </c>
      <c r="I24" s="112" t="s">
        <v>221</v>
      </c>
      <c r="J24" s="71">
        <v>920</v>
      </c>
      <c r="K24" s="71">
        <v>1956</v>
      </c>
      <c r="L24" s="132">
        <v>122.29300000000001</v>
      </c>
      <c r="M24" s="132">
        <v>18.457000000000001</v>
      </c>
      <c r="N24" s="132">
        <v>13.69</v>
      </c>
      <c r="O24" s="132">
        <v>10.282999999999999</v>
      </c>
      <c r="P24" s="132">
        <v>7.8460000000000001</v>
      </c>
      <c r="Q24" s="132">
        <v>5.9690000000000003</v>
      </c>
      <c r="R24" s="132">
        <v>4.4809999999999999</v>
      </c>
      <c r="S24" s="132">
        <v>3.31</v>
      </c>
      <c r="T24" s="132">
        <v>2.5070000000000001</v>
      </c>
      <c r="U24" s="132">
        <v>2.0249999999999999</v>
      </c>
      <c r="V24" s="132">
        <v>1.78</v>
      </c>
      <c r="W24" s="132">
        <v>1.655</v>
      </c>
      <c r="X24" s="132">
        <v>1.6279999999999999</v>
      </c>
      <c r="Y24" s="132">
        <v>1.6910000000000001</v>
      </c>
      <c r="Z24" s="132">
        <v>1.833</v>
      </c>
      <c r="AA24" s="132">
        <v>2.0489999999999999</v>
      </c>
      <c r="AB24" s="132">
        <v>2.33</v>
      </c>
      <c r="AC24" s="132">
        <v>2.649</v>
      </c>
      <c r="AD24" s="132">
        <v>2.9239999999999999</v>
      </c>
      <c r="AE24" s="132">
        <v>3.0609999999999999</v>
      </c>
      <c r="AF24" s="132">
        <v>3.077</v>
      </c>
      <c r="AG24" s="132">
        <v>3.048</v>
      </c>
      <c r="AH24" s="132">
        <v>3.0059999999999998</v>
      </c>
      <c r="AI24" s="132">
        <v>2.9630000000000001</v>
      </c>
      <c r="AJ24" s="132">
        <v>2.9569999999999999</v>
      </c>
      <c r="AK24" s="132">
        <v>2.9849999999999999</v>
      </c>
      <c r="AL24" s="132">
        <v>3.0219999999999998</v>
      </c>
      <c r="AM24" s="132">
        <v>3.06</v>
      </c>
      <c r="AN24" s="132">
        <v>3.0790000000000002</v>
      </c>
      <c r="AO24" s="132">
        <v>3.0459999999999998</v>
      </c>
      <c r="AP24" s="132">
        <v>2.9780000000000002</v>
      </c>
      <c r="AQ24" s="132">
        <v>2.9049999999999998</v>
      </c>
      <c r="AR24" s="132">
        <v>2.8319999999999999</v>
      </c>
      <c r="AS24" s="132">
        <v>2.7719999999999998</v>
      </c>
      <c r="AT24" s="132">
        <v>2.7519999999999998</v>
      </c>
      <c r="AU24" s="132">
        <v>2.7589999999999999</v>
      </c>
      <c r="AV24" s="132">
        <v>2.7709999999999999</v>
      </c>
      <c r="AW24" s="132">
        <v>2.778</v>
      </c>
      <c r="AX24" s="132">
        <v>2.802</v>
      </c>
      <c r="AY24" s="132">
        <v>2.835</v>
      </c>
      <c r="AZ24" s="132">
        <v>2.8719999999999999</v>
      </c>
      <c r="BA24" s="132">
        <v>2.903</v>
      </c>
      <c r="BB24" s="132">
        <v>2.927</v>
      </c>
      <c r="BC24" s="132">
        <v>2.9460000000000002</v>
      </c>
      <c r="BD24" s="132">
        <v>2.9590000000000001</v>
      </c>
      <c r="BE24" s="132">
        <v>2.972</v>
      </c>
      <c r="BF24" s="132">
        <v>3.0059999999999998</v>
      </c>
      <c r="BG24" s="132">
        <v>3.0630000000000002</v>
      </c>
      <c r="BH24" s="132">
        <v>3.1320000000000001</v>
      </c>
      <c r="BI24" s="132">
        <v>3.2040000000000002</v>
      </c>
      <c r="BJ24" s="132">
        <v>3.27</v>
      </c>
      <c r="BK24" s="132">
        <v>3.3220000000000001</v>
      </c>
      <c r="BL24" s="132">
        <v>3.3439999999999999</v>
      </c>
      <c r="BM24" s="132">
        <v>3.3420000000000001</v>
      </c>
      <c r="BN24" s="132">
        <v>3.3319999999999999</v>
      </c>
      <c r="BO24" s="132">
        <v>3.3180000000000001</v>
      </c>
      <c r="BP24" s="132">
        <v>3.302</v>
      </c>
      <c r="BQ24" s="132">
        <v>3.3090000000000002</v>
      </c>
      <c r="BR24" s="132">
        <v>3.32</v>
      </c>
      <c r="BS24" s="132">
        <v>3.302</v>
      </c>
      <c r="BT24" s="132">
        <v>3.262</v>
      </c>
      <c r="BU24" s="132">
        <v>3.226</v>
      </c>
      <c r="BV24" s="132">
        <v>3.169</v>
      </c>
      <c r="BW24" s="132">
        <v>3.1019999999999999</v>
      </c>
      <c r="BX24" s="132">
        <v>3.07</v>
      </c>
      <c r="BY24" s="132">
        <v>3.052</v>
      </c>
      <c r="BZ24" s="132">
        <v>3.0129999999999999</v>
      </c>
      <c r="CA24" s="132">
        <v>2.98</v>
      </c>
      <c r="CB24" s="132">
        <v>2.9780000000000002</v>
      </c>
      <c r="CC24" s="132">
        <v>3.0059999999999998</v>
      </c>
      <c r="CD24" s="132">
        <v>3.0419999999999998</v>
      </c>
      <c r="CE24" s="132">
        <v>3.081</v>
      </c>
      <c r="CF24" s="132">
        <v>3.1280000000000001</v>
      </c>
      <c r="CG24" s="132">
        <v>3.1120000000000001</v>
      </c>
      <c r="CH24" s="132">
        <v>2.9540000000000002</v>
      </c>
      <c r="CI24" s="132">
        <v>2.7</v>
      </c>
      <c r="CJ24" s="132">
        <v>2.4430000000000001</v>
      </c>
      <c r="CK24" s="132">
        <v>2.173</v>
      </c>
      <c r="CL24" s="132">
        <v>1.9370000000000001</v>
      </c>
      <c r="CM24" s="132">
        <v>1.8220000000000001</v>
      </c>
      <c r="CN24" s="132">
        <v>1.7749999999999999</v>
      </c>
      <c r="CO24" s="132">
        <v>1.704</v>
      </c>
      <c r="CP24" s="132">
        <v>1.633</v>
      </c>
      <c r="CQ24" s="132">
        <v>1.5489999999999999</v>
      </c>
      <c r="CR24" s="132">
        <v>1.3740000000000001</v>
      </c>
      <c r="CS24" s="132">
        <v>1.137</v>
      </c>
      <c r="CT24" s="132">
        <v>0.92400000000000004</v>
      </c>
      <c r="CU24" s="132">
        <v>0.72499999999999998</v>
      </c>
      <c r="CV24" s="132">
        <v>0.55600000000000005</v>
      </c>
      <c r="CW24" s="132">
        <v>0.47199999999999998</v>
      </c>
      <c r="CX24" s="132">
        <v>0.436</v>
      </c>
      <c r="CY24" s="132">
        <v>0.39100000000000001</v>
      </c>
      <c r="CZ24" s="132">
        <v>0.34899999999999998</v>
      </c>
      <c r="DA24" s="132">
        <v>0.315</v>
      </c>
      <c r="DB24" s="132">
        <v>0.26600000000000001</v>
      </c>
      <c r="DC24" s="132">
        <v>0.21</v>
      </c>
      <c r="DD24" s="132">
        <v>0.16500000000000001</v>
      </c>
      <c r="DE24" s="132">
        <v>0.13400000000000001</v>
      </c>
      <c r="DF24" s="132">
        <v>0.111</v>
      </c>
      <c r="DG24" s="132">
        <v>8.5999999999999993E-2</v>
      </c>
      <c r="DH24" s="132">
        <v>0.224</v>
      </c>
    </row>
    <row r="25" spans="1:112" x14ac:dyDescent="0.75">
      <c r="A25" s="111">
        <v>8724</v>
      </c>
      <c r="B25" s="111" t="s">
        <v>217</v>
      </c>
      <c r="C25" s="129" t="s">
        <v>163</v>
      </c>
      <c r="D25" s="71" t="s">
        <v>218</v>
      </c>
      <c r="E25" s="71">
        <v>764</v>
      </c>
      <c r="F25" s="71" t="s">
        <v>219</v>
      </c>
      <c r="G25" s="71" t="s">
        <v>220</v>
      </c>
      <c r="H25" s="71">
        <v>764</v>
      </c>
      <c r="I25" s="112" t="s">
        <v>221</v>
      </c>
      <c r="J25" s="71">
        <v>920</v>
      </c>
      <c r="K25" s="71">
        <v>1957</v>
      </c>
      <c r="L25" s="132">
        <v>121.548</v>
      </c>
      <c r="M25" s="132">
        <v>18.074000000000002</v>
      </c>
      <c r="N25" s="132">
        <v>13.44</v>
      </c>
      <c r="O25" s="132">
        <v>10.143000000000001</v>
      </c>
      <c r="P25" s="132">
        <v>7.758</v>
      </c>
      <c r="Q25" s="132">
        <v>5.9059999999999997</v>
      </c>
      <c r="R25" s="132">
        <v>4.4820000000000002</v>
      </c>
      <c r="S25" s="132">
        <v>3.4009999999999998</v>
      </c>
      <c r="T25" s="132">
        <v>2.59</v>
      </c>
      <c r="U25" s="132">
        <v>2.073</v>
      </c>
      <c r="V25" s="132">
        <v>1.8069999999999999</v>
      </c>
      <c r="W25" s="132">
        <v>1.655</v>
      </c>
      <c r="X25" s="132">
        <v>1.6080000000000001</v>
      </c>
      <c r="Y25" s="132">
        <v>1.653</v>
      </c>
      <c r="Z25" s="132">
        <v>1.7829999999999999</v>
      </c>
      <c r="AA25" s="132">
        <v>1.9890000000000001</v>
      </c>
      <c r="AB25" s="132">
        <v>2.2509999999999999</v>
      </c>
      <c r="AC25" s="132">
        <v>2.5409999999999999</v>
      </c>
      <c r="AD25" s="132">
        <v>2.8239999999999998</v>
      </c>
      <c r="AE25" s="132">
        <v>3.0190000000000001</v>
      </c>
      <c r="AF25" s="132">
        <v>3.0739999999999998</v>
      </c>
      <c r="AG25" s="132">
        <v>3.0350000000000001</v>
      </c>
      <c r="AH25" s="132">
        <v>2.984</v>
      </c>
      <c r="AI25" s="132">
        <v>2.948</v>
      </c>
      <c r="AJ25" s="132">
        <v>2.9239999999999999</v>
      </c>
      <c r="AK25" s="132">
        <v>2.944</v>
      </c>
      <c r="AL25" s="132">
        <v>2.9929999999999999</v>
      </c>
      <c r="AM25" s="132">
        <v>3.0350000000000001</v>
      </c>
      <c r="AN25" s="132">
        <v>3.0640000000000001</v>
      </c>
      <c r="AO25" s="132">
        <v>3.0609999999999999</v>
      </c>
      <c r="AP25" s="132">
        <v>3.0089999999999999</v>
      </c>
      <c r="AQ25" s="132">
        <v>2.9289999999999998</v>
      </c>
      <c r="AR25" s="132">
        <v>2.8540000000000001</v>
      </c>
      <c r="AS25" s="132">
        <v>2.7850000000000001</v>
      </c>
      <c r="AT25" s="132">
        <v>2.7330000000000001</v>
      </c>
      <c r="AU25" s="132">
        <v>2.722</v>
      </c>
      <c r="AV25" s="132">
        <v>2.7370000000000001</v>
      </c>
      <c r="AW25" s="132">
        <v>2.7559999999999998</v>
      </c>
      <c r="AX25" s="132">
        <v>2.7669999999999999</v>
      </c>
      <c r="AY25" s="132">
        <v>2.7919999999999998</v>
      </c>
      <c r="AZ25" s="132">
        <v>2.8239999999999998</v>
      </c>
      <c r="BA25" s="132">
        <v>2.859</v>
      </c>
      <c r="BB25" s="132">
        <v>2.887</v>
      </c>
      <c r="BC25" s="132">
        <v>2.91</v>
      </c>
      <c r="BD25" s="132">
        <v>2.9319999999999999</v>
      </c>
      <c r="BE25" s="132">
        <v>2.9529999999999998</v>
      </c>
      <c r="BF25" s="132">
        <v>2.98</v>
      </c>
      <c r="BG25" s="132">
        <v>3.0310000000000001</v>
      </c>
      <c r="BH25" s="132">
        <v>3.1030000000000002</v>
      </c>
      <c r="BI25" s="132">
        <v>3.1840000000000002</v>
      </c>
      <c r="BJ25" s="132">
        <v>3.258</v>
      </c>
      <c r="BK25" s="132">
        <v>3.3170000000000002</v>
      </c>
      <c r="BL25" s="132">
        <v>3.3540000000000001</v>
      </c>
      <c r="BM25" s="132">
        <v>3.3580000000000001</v>
      </c>
      <c r="BN25" s="132">
        <v>3.3420000000000001</v>
      </c>
      <c r="BO25" s="132">
        <v>3.3290000000000002</v>
      </c>
      <c r="BP25" s="132">
        <v>3.3220000000000001</v>
      </c>
      <c r="BQ25" s="132">
        <v>3.3220000000000001</v>
      </c>
      <c r="BR25" s="132">
        <v>3.3460000000000001</v>
      </c>
      <c r="BS25" s="132">
        <v>3.3719999999999999</v>
      </c>
      <c r="BT25" s="132">
        <v>3.3610000000000002</v>
      </c>
      <c r="BU25" s="132">
        <v>3.3159999999999998</v>
      </c>
      <c r="BV25" s="132">
        <v>3.262</v>
      </c>
      <c r="BW25" s="132">
        <v>3.1829999999999998</v>
      </c>
      <c r="BX25" s="132">
        <v>3.0960000000000001</v>
      </c>
      <c r="BY25" s="132">
        <v>3.052</v>
      </c>
      <c r="BZ25" s="132">
        <v>3.02</v>
      </c>
      <c r="CA25" s="132">
        <v>2.9860000000000002</v>
      </c>
      <c r="CB25" s="132">
        <v>2.9620000000000002</v>
      </c>
      <c r="CC25" s="132">
        <v>2.9670000000000001</v>
      </c>
      <c r="CD25" s="132">
        <v>2.996</v>
      </c>
      <c r="CE25" s="132">
        <v>3.0219999999999998</v>
      </c>
      <c r="CF25" s="132">
        <v>3.0409999999999999</v>
      </c>
      <c r="CG25" s="132">
        <v>3.0640000000000001</v>
      </c>
      <c r="CH25" s="132">
        <v>3.02</v>
      </c>
      <c r="CI25" s="132">
        <v>2.8450000000000002</v>
      </c>
      <c r="CJ25" s="132">
        <v>2.5819999999999999</v>
      </c>
      <c r="CK25" s="132">
        <v>2.3210000000000002</v>
      </c>
      <c r="CL25" s="132">
        <v>2.0510000000000002</v>
      </c>
      <c r="CM25" s="132">
        <v>1.8169999999999999</v>
      </c>
      <c r="CN25" s="132">
        <v>1.698</v>
      </c>
      <c r="CO25" s="132">
        <v>1.645</v>
      </c>
      <c r="CP25" s="132">
        <v>1.569</v>
      </c>
      <c r="CQ25" s="132">
        <v>1.494</v>
      </c>
      <c r="CR25" s="132">
        <v>1.4079999999999999</v>
      </c>
      <c r="CS25" s="132">
        <v>1.24</v>
      </c>
      <c r="CT25" s="132">
        <v>1.018</v>
      </c>
      <c r="CU25" s="132">
        <v>0.81899999999999995</v>
      </c>
      <c r="CV25" s="132">
        <v>0.63600000000000001</v>
      </c>
      <c r="CW25" s="132">
        <v>0.48199999999999998</v>
      </c>
      <c r="CX25" s="132">
        <v>0.40500000000000003</v>
      </c>
      <c r="CY25" s="132">
        <v>0.37</v>
      </c>
      <c r="CZ25" s="132">
        <v>0.32800000000000001</v>
      </c>
      <c r="DA25" s="132">
        <v>0.28999999999999998</v>
      </c>
      <c r="DB25" s="132">
        <v>0.25900000000000001</v>
      </c>
      <c r="DC25" s="132">
        <v>0.215</v>
      </c>
      <c r="DD25" s="132">
        <v>0.16800000000000001</v>
      </c>
      <c r="DE25" s="132">
        <v>0.13</v>
      </c>
      <c r="DF25" s="132">
        <v>0.104</v>
      </c>
      <c r="DG25" s="132">
        <v>8.5000000000000006E-2</v>
      </c>
      <c r="DH25" s="132">
        <v>0.22500000000000001</v>
      </c>
    </row>
    <row r="26" spans="1:112" x14ac:dyDescent="0.75">
      <c r="A26" s="111">
        <v>8725</v>
      </c>
      <c r="B26" s="111" t="s">
        <v>217</v>
      </c>
      <c r="C26" s="129" t="s">
        <v>163</v>
      </c>
      <c r="D26" s="71" t="s">
        <v>218</v>
      </c>
      <c r="E26" s="71">
        <v>764</v>
      </c>
      <c r="F26" s="71" t="s">
        <v>219</v>
      </c>
      <c r="G26" s="71" t="s">
        <v>220</v>
      </c>
      <c r="H26" s="71">
        <v>764</v>
      </c>
      <c r="I26" s="112" t="s">
        <v>221</v>
      </c>
      <c r="J26" s="71">
        <v>920</v>
      </c>
      <c r="K26" s="71">
        <v>1958</v>
      </c>
      <c r="L26" s="132">
        <v>121.035</v>
      </c>
      <c r="M26" s="132">
        <v>17.803999999999998</v>
      </c>
      <c r="N26" s="132">
        <v>13.263999999999999</v>
      </c>
      <c r="O26" s="132">
        <v>10.036</v>
      </c>
      <c r="P26" s="132">
        <v>7.7130000000000001</v>
      </c>
      <c r="Q26" s="132">
        <v>5.9180000000000001</v>
      </c>
      <c r="R26" s="132">
        <v>4.532</v>
      </c>
      <c r="S26" s="132">
        <v>3.5070000000000001</v>
      </c>
      <c r="T26" s="132">
        <v>2.7589999999999999</v>
      </c>
      <c r="U26" s="132">
        <v>2.2120000000000002</v>
      </c>
      <c r="V26" s="132">
        <v>1.8740000000000001</v>
      </c>
      <c r="W26" s="132">
        <v>1.7030000000000001</v>
      </c>
      <c r="X26" s="132">
        <v>1.63</v>
      </c>
      <c r="Y26" s="132">
        <v>1.653</v>
      </c>
      <c r="Z26" s="132">
        <v>1.764</v>
      </c>
      <c r="AA26" s="132">
        <v>1.9570000000000001</v>
      </c>
      <c r="AB26" s="132">
        <v>2.2090000000000001</v>
      </c>
      <c r="AC26" s="132">
        <v>2.48</v>
      </c>
      <c r="AD26" s="132">
        <v>2.7349999999999999</v>
      </c>
      <c r="AE26" s="132">
        <v>2.9430000000000001</v>
      </c>
      <c r="AF26" s="132">
        <v>3.06</v>
      </c>
      <c r="AG26" s="132">
        <v>3.0609999999999999</v>
      </c>
      <c r="AH26" s="132">
        <v>3</v>
      </c>
      <c r="AI26" s="132">
        <v>2.9540000000000002</v>
      </c>
      <c r="AJ26" s="132">
        <v>2.9369999999999998</v>
      </c>
      <c r="AK26" s="132">
        <v>2.9380000000000002</v>
      </c>
      <c r="AL26" s="132">
        <v>2.9790000000000001</v>
      </c>
      <c r="AM26" s="132">
        <v>3.0329999999999999</v>
      </c>
      <c r="AN26" s="132">
        <v>3.0659999999999998</v>
      </c>
      <c r="AO26" s="132">
        <v>3.0739999999999998</v>
      </c>
      <c r="AP26" s="132">
        <v>3.05</v>
      </c>
      <c r="AQ26" s="132">
        <v>2.9849999999999999</v>
      </c>
      <c r="AR26" s="132">
        <v>2.9020000000000001</v>
      </c>
      <c r="AS26" s="132">
        <v>2.831</v>
      </c>
      <c r="AT26" s="132">
        <v>2.77</v>
      </c>
      <c r="AU26" s="132">
        <v>2.7269999999999999</v>
      </c>
      <c r="AV26" s="132">
        <v>2.7240000000000002</v>
      </c>
      <c r="AW26" s="132">
        <v>2.7450000000000001</v>
      </c>
      <c r="AX26" s="132">
        <v>2.7669999999999999</v>
      </c>
      <c r="AY26" s="132">
        <v>2.78</v>
      </c>
      <c r="AZ26" s="132">
        <v>2.8039999999999998</v>
      </c>
      <c r="BA26" s="132">
        <v>2.8340000000000001</v>
      </c>
      <c r="BB26" s="132">
        <v>2.8660000000000001</v>
      </c>
      <c r="BC26" s="132">
        <v>2.8919999999999999</v>
      </c>
      <c r="BD26" s="132">
        <v>2.9180000000000001</v>
      </c>
      <c r="BE26" s="132">
        <v>2.948</v>
      </c>
      <c r="BF26" s="132">
        <v>2.9820000000000002</v>
      </c>
      <c r="BG26" s="132">
        <v>3.0259999999999998</v>
      </c>
      <c r="BH26" s="132">
        <v>3.093</v>
      </c>
      <c r="BI26" s="132">
        <v>3.177</v>
      </c>
      <c r="BJ26" s="132">
        <v>3.2610000000000001</v>
      </c>
      <c r="BK26" s="132">
        <v>3.3279999999999998</v>
      </c>
      <c r="BL26" s="132">
        <v>3.3719999999999999</v>
      </c>
      <c r="BM26" s="132">
        <v>3.39</v>
      </c>
      <c r="BN26" s="132">
        <v>3.3809999999999998</v>
      </c>
      <c r="BO26" s="132">
        <v>3.3610000000000002</v>
      </c>
      <c r="BP26" s="132">
        <v>3.355</v>
      </c>
      <c r="BQ26" s="132">
        <v>3.363</v>
      </c>
      <c r="BR26" s="132">
        <v>3.38</v>
      </c>
      <c r="BS26" s="132">
        <v>3.42</v>
      </c>
      <c r="BT26" s="132">
        <v>3.4550000000000001</v>
      </c>
      <c r="BU26" s="132">
        <v>3.4390000000000001</v>
      </c>
      <c r="BV26" s="132">
        <v>3.375</v>
      </c>
      <c r="BW26" s="132">
        <v>3.298</v>
      </c>
      <c r="BX26" s="132">
        <v>3.1989999999999998</v>
      </c>
      <c r="BY26" s="132">
        <v>3.097</v>
      </c>
      <c r="BZ26" s="132">
        <v>3.0379999999999998</v>
      </c>
      <c r="CA26" s="132">
        <v>3.012</v>
      </c>
      <c r="CB26" s="132">
        <v>2.9860000000000002</v>
      </c>
      <c r="CC26" s="132">
        <v>2.9689999999999999</v>
      </c>
      <c r="CD26" s="132">
        <v>2.976</v>
      </c>
      <c r="CE26" s="132">
        <v>2.996</v>
      </c>
      <c r="CF26" s="132">
        <v>3.0030000000000001</v>
      </c>
      <c r="CG26" s="132">
        <v>3</v>
      </c>
      <c r="CH26" s="132">
        <v>2.996</v>
      </c>
      <c r="CI26" s="132">
        <v>2.9289999999999998</v>
      </c>
      <c r="CJ26" s="132">
        <v>2.74</v>
      </c>
      <c r="CK26" s="132">
        <v>2.4700000000000002</v>
      </c>
      <c r="CL26" s="132">
        <v>2.206</v>
      </c>
      <c r="CM26" s="132">
        <v>1.9359999999999999</v>
      </c>
      <c r="CN26" s="132">
        <v>1.704</v>
      </c>
      <c r="CO26" s="132">
        <v>1.583</v>
      </c>
      <c r="CP26" s="132">
        <v>1.524</v>
      </c>
      <c r="CQ26" s="132">
        <v>1.4450000000000001</v>
      </c>
      <c r="CR26" s="132">
        <v>1.3680000000000001</v>
      </c>
      <c r="CS26" s="132">
        <v>1.2809999999999999</v>
      </c>
      <c r="CT26" s="132">
        <v>1.119</v>
      </c>
      <c r="CU26" s="132">
        <v>0.91</v>
      </c>
      <c r="CV26" s="132">
        <v>0.72399999999999998</v>
      </c>
      <c r="CW26" s="132">
        <v>0.55600000000000005</v>
      </c>
      <c r="CX26" s="132">
        <v>0.41599999999999998</v>
      </c>
      <c r="CY26" s="132">
        <v>0.34599999999999997</v>
      </c>
      <c r="CZ26" s="132">
        <v>0.313</v>
      </c>
      <c r="DA26" s="132">
        <v>0.27400000000000002</v>
      </c>
      <c r="DB26" s="132">
        <v>0.24</v>
      </c>
      <c r="DC26" s="132">
        <v>0.21199999999999999</v>
      </c>
      <c r="DD26" s="132">
        <v>0.17399999999999999</v>
      </c>
      <c r="DE26" s="132">
        <v>0.13300000000000001</v>
      </c>
      <c r="DF26" s="132">
        <v>0.10199999999999999</v>
      </c>
      <c r="DG26" s="132">
        <v>0.08</v>
      </c>
      <c r="DH26" s="132">
        <v>0.22600000000000001</v>
      </c>
    </row>
    <row r="27" spans="1:112" x14ac:dyDescent="0.75">
      <c r="A27" s="111">
        <v>8726</v>
      </c>
      <c r="B27" s="111" t="s">
        <v>217</v>
      </c>
      <c r="C27" s="129" t="s">
        <v>163</v>
      </c>
      <c r="D27" s="71" t="s">
        <v>218</v>
      </c>
      <c r="E27" s="71">
        <v>764</v>
      </c>
      <c r="F27" s="71" t="s">
        <v>219</v>
      </c>
      <c r="G27" s="71" t="s">
        <v>220</v>
      </c>
      <c r="H27" s="71">
        <v>764</v>
      </c>
      <c r="I27" s="112" t="s">
        <v>221</v>
      </c>
      <c r="J27" s="71">
        <v>920</v>
      </c>
      <c r="K27" s="71">
        <v>1959</v>
      </c>
      <c r="L27" s="132">
        <v>120.307</v>
      </c>
      <c r="M27" s="132">
        <v>17.337</v>
      </c>
      <c r="N27" s="132">
        <v>12.941000000000001</v>
      </c>
      <c r="O27" s="132">
        <v>9.8070000000000004</v>
      </c>
      <c r="P27" s="132">
        <v>7.5540000000000003</v>
      </c>
      <c r="Q27" s="132">
        <v>5.8129999999999997</v>
      </c>
      <c r="R27" s="132">
        <v>4.4459999999999997</v>
      </c>
      <c r="S27" s="132">
        <v>3.4169999999999998</v>
      </c>
      <c r="T27" s="132">
        <v>2.698</v>
      </c>
      <c r="U27" s="132">
        <v>2.234</v>
      </c>
      <c r="V27" s="132">
        <v>1.966</v>
      </c>
      <c r="W27" s="132">
        <v>1.736</v>
      </c>
      <c r="X27" s="132">
        <v>1.649</v>
      </c>
      <c r="Y27" s="132">
        <v>1.6479999999999999</v>
      </c>
      <c r="Z27" s="132">
        <v>1.7370000000000001</v>
      </c>
      <c r="AA27" s="132">
        <v>1.9079999999999999</v>
      </c>
      <c r="AB27" s="132">
        <v>2.145</v>
      </c>
      <c r="AC27" s="132">
        <v>2.4049999999999998</v>
      </c>
      <c r="AD27" s="132">
        <v>2.641</v>
      </c>
      <c r="AE27" s="132">
        <v>2.82</v>
      </c>
      <c r="AF27" s="132">
        <v>2.952</v>
      </c>
      <c r="AG27" s="132">
        <v>3.0150000000000001</v>
      </c>
      <c r="AH27" s="132">
        <v>2.9929999999999999</v>
      </c>
      <c r="AI27" s="132">
        <v>2.9380000000000002</v>
      </c>
      <c r="AJ27" s="132">
        <v>2.9119999999999999</v>
      </c>
      <c r="AK27" s="132">
        <v>2.92</v>
      </c>
      <c r="AL27" s="132">
        <v>2.9420000000000002</v>
      </c>
      <c r="AM27" s="132">
        <v>2.9870000000000001</v>
      </c>
      <c r="AN27" s="132">
        <v>3.0329999999999999</v>
      </c>
      <c r="AO27" s="132">
        <v>3.0449999999999999</v>
      </c>
      <c r="AP27" s="132">
        <v>3.0329999999999999</v>
      </c>
      <c r="AQ27" s="132">
        <v>2.9969999999999999</v>
      </c>
      <c r="AR27" s="132">
        <v>2.9289999999999998</v>
      </c>
      <c r="AS27" s="132">
        <v>2.8519999999999999</v>
      </c>
      <c r="AT27" s="132">
        <v>2.79</v>
      </c>
      <c r="AU27" s="132">
        <v>2.738</v>
      </c>
      <c r="AV27" s="132">
        <v>2.7029999999999998</v>
      </c>
      <c r="AW27" s="132">
        <v>2.7069999999999999</v>
      </c>
      <c r="AX27" s="132">
        <v>2.7320000000000002</v>
      </c>
      <c r="AY27" s="132">
        <v>2.7570000000000001</v>
      </c>
      <c r="AZ27" s="132">
        <v>2.7690000000000001</v>
      </c>
      <c r="BA27" s="132">
        <v>2.7919999999999998</v>
      </c>
      <c r="BB27" s="132">
        <v>2.819</v>
      </c>
      <c r="BC27" s="132">
        <v>2.8490000000000002</v>
      </c>
      <c r="BD27" s="132">
        <v>2.8780000000000001</v>
      </c>
      <c r="BE27" s="132">
        <v>2.9119999999999999</v>
      </c>
      <c r="BF27" s="132">
        <v>2.9550000000000001</v>
      </c>
      <c r="BG27" s="132">
        <v>3.0059999999999998</v>
      </c>
      <c r="BH27" s="132">
        <v>3.0659999999999998</v>
      </c>
      <c r="BI27" s="132">
        <v>3.1440000000000001</v>
      </c>
      <c r="BJ27" s="132">
        <v>3.2330000000000001</v>
      </c>
      <c r="BK27" s="132">
        <v>3.3109999999999999</v>
      </c>
      <c r="BL27" s="132">
        <v>3.363</v>
      </c>
      <c r="BM27" s="132">
        <v>3.3889999999999998</v>
      </c>
      <c r="BN27" s="132">
        <v>3.3929999999999998</v>
      </c>
      <c r="BO27" s="132">
        <v>3.38</v>
      </c>
      <c r="BP27" s="132">
        <v>3.3679999999999999</v>
      </c>
      <c r="BQ27" s="132">
        <v>3.3759999999999999</v>
      </c>
      <c r="BR27" s="132">
        <v>3.4020000000000001</v>
      </c>
      <c r="BS27" s="132">
        <v>3.4350000000000001</v>
      </c>
      <c r="BT27" s="132">
        <v>3.4849999999999999</v>
      </c>
      <c r="BU27" s="132">
        <v>3.5179999999999998</v>
      </c>
      <c r="BV27" s="132">
        <v>3.4849999999999999</v>
      </c>
      <c r="BW27" s="132">
        <v>3.3980000000000001</v>
      </c>
      <c r="BX27" s="132">
        <v>3.3</v>
      </c>
      <c r="BY27" s="132">
        <v>3.1869999999999998</v>
      </c>
      <c r="BZ27" s="132">
        <v>3.07</v>
      </c>
      <c r="CA27" s="132">
        <v>3.016</v>
      </c>
      <c r="CB27" s="132">
        <v>2.9990000000000001</v>
      </c>
      <c r="CC27" s="132">
        <v>2.9809999999999999</v>
      </c>
      <c r="CD27" s="132">
        <v>2.9649999999999999</v>
      </c>
      <c r="CE27" s="132">
        <v>2.964</v>
      </c>
      <c r="CF27" s="132">
        <v>2.9670000000000001</v>
      </c>
      <c r="CG27" s="132">
        <v>2.952</v>
      </c>
      <c r="CH27" s="132">
        <v>2.923</v>
      </c>
      <c r="CI27" s="132">
        <v>2.8959999999999999</v>
      </c>
      <c r="CJ27" s="132">
        <v>2.8119999999999998</v>
      </c>
      <c r="CK27" s="132">
        <v>2.6120000000000001</v>
      </c>
      <c r="CL27" s="132">
        <v>2.339</v>
      </c>
      <c r="CM27" s="132">
        <v>2.0760000000000001</v>
      </c>
      <c r="CN27" s="132">
        <v>1.81</v>
      </c>
      <c r="CO27" s="132">
        <v>1.583</v>
      </c>
      <c r="CP27" s="132">
        <v>1.4610000000000001</v>
      </c>
      <c r="CQ27" s="132">
        <v>1.399</v>
      </c>
      <c r="CR27" s="132">
        <v>1.319</v>
      </c>
      <c r="CS27" s="132">
        <v>1.2410000000000001</v>
      </c>
      <c r="CT27" s="132">
        <v>1.153</v>
      </c>
      <c r="CU27" s="132">
        <v>0.999</v>
      </c>
      <c r="CV27" s="132">
        <v>0.80400000000000005</v>
      </c>
      <c r="CW27" s="132">
        <v>0.63300000000000001</v>
      </c>
      <c r="CX27" s="132">
        <v>0.48</v>
      </c>
      <c r="CY27" s="132">
        <v>0.35499999999999998</v>
      </c>
      <c r="CZ27" s="132">
        <v>0.29099999999999998</v>
      </c>
      <c r="DA27" s="132">
        <v>0.26100000000000001</v>
      </c>
      <c r="DB27" s="132">
        <v>0.22600000000000001</v>
      </c>
      <c r="DC27" s="132">
        <v>0.19600000000000001</v>
      </c>
      <c r="DD27" s="132">
        <v>0.17</v>
      </c>
      <c r="DE27" s="132">
        <v>0.13800000000000001</v>
      </c>
      <c r="DF27" s="132">
        <v>0.104</v>
      </c>
      <c r="DG27" s="132">
        <v>7.8E-2</v>
      </c>
      <c r="DH27" s="132">
        <v>0.224</v>
      </c>
    </row>
    <row r="28" spans="1:112" x14ac:dyDescent="0.75">
      <c r="A28" s="111">
        <v>8727</v>
      </c>
      <c r="B28" s="111" t="s">
        <v>217</v>
      </c>
      <c r="C28" s="129" t="s">
        <v>163</v>
      </c>
      <c r="D28" s="71" t="s">
        <v>218</v>
      </c>
      <c r="E28" s="71">
        <v>764</v>
      </c>
      <c r="F28" s="71" t="s">
        <v>219</v>
      </c>
      <c r="G28" s="71" t="s">
        <v>220</v>
      </c>
      <c r="H28" s="71">
        <v>764</v>
      </c>
      <c r="I28" s="112" t="s">
        <v>221</v>
      </c>
      <c r="J28" s="71">
        <v>920</v>
      </c>
      <c r="K28" s="71">
        <v>1960</v>
      </c>
      <c r="L28" s="132">
        <v>119.488</v>
      </c>
      <c r="M28" s="132">
        <v>16.919</v>
      </c>
      <c r="N28" s="132">
        <v>12.627000000000001</v>
      </c>
      <c r="O28" s="132">
        <v>9.5839999999999996</v>
      </c>
      <c r="P28" s="132">
        <v>7.3929999999999998</v>
      </c>
      <c r="Q28" s="132">
        <v>5.6879999999999997</v>
      </c>
      <c r="R28" s="132">
        <v>4.3620000000000001</v>
      </c>
      <c r="S28" s="132">
        <v>3.3530000000000002</v>
      </c>
      <c r="T28" s="132">
        <v>2.629</v>
      </c>
      <c r="U28" s="132">
        <v>2.1629999999999998</v>
      </c>
      <c r="V28" s="132">
        <v>1.907</v>
      </c>
      <c r="W28" s="132">
        <v>1.7490000000000001</v>
      </c>
      <c r="X28" s="132">
        <v>1.6140000000000001</v>
      </c>
      <c r="Y28" s="132">
        <v>1.601</v>
      </c>
      <c r="Z28" s="132">
        <v>1.6639999999999999</v>
      </c>
      <c r="AA28" s="132">
        <v>1.806</v>
      </c>
      <c r="AB28" s="132">
        <v>2.0099999999999998</v>
      </c>
      <c r="AC28" s="132">
        <v>2.2450000000000001</v>
      </c>
      <c r="AD28" s="132">
        <v>2.4609999999999999</v>
      </c>
      <c r="AE28" s="132">
        <v>2.6160000000000001</v>
      </c>
      <c r="AF28" s="132">
        <v>2.7170000000000001</v>
      </c>
      <c r="AG28" s="132">
        <v>2.794</v>
      </c>
      <c r="AH28" s="132">
        <v>2.831</v>
      </c>
      <c r="AI28" s="132">
        <v>2.8149999999999999</v>
      </c>
      <c r="AJ28" s="132">
        <v>2.7810000000000001</v>
      </c>
      <c r="AK28" s="132">
        <v>2.7810000000000001</v>
      </c>
      <c r="AL28" s="132">
        <v>2.8079999999999998</v>
      </c>
      <c r="AM28" s="132">
        <v>2.8340000000000001</v>
      </c>
      <c r="AN28" s="132">
        <v>2.87</v>
      </c>
      <c r="AO28" s="132">
        <v>2.8929999999999998</v>
      </c>
      <c r="AP28" s="132">
        <v>2.8860000000000001</v>
      </c>
      <c r="AQ28" s="132">
        <v>2.863</v>
      </c>
      <c r="AR28" s="132">
        <v>2.8260000000000001</v>
      </c>
      <c r="AS28" s="132">
        <v>2.766</v>
      </c>
      <c r="AT28" s="132">
        <v>2.7</v>
      </c>
      <c r="AU28" s="132">
        <v>2.649</v>
      </c>
      <c r="AV28" s="132">
        <v>2.6080000000000001</v>
      </c>
      <c r="AW28" s="132">
        <v>2.581</v>
      </c>
      <c r="AX28" s="132">
        <v>2.589</v>
      </c>
      <c r="AY28" s="132">
        <v>2.6150000000000002</v>
      </c>
      <c r="AZ28" s="132">
        <v>2.6389999999999998</v>
      </c>
      <c r="BA28" s="132">
        <v>2.6480000000000001</v>
      </c>
      <c r="BB28" s="132">
        <v>2.6680000000000001</v>
      </c>
      <c r="BC28" s="132">
        <v>2.6920000000000002</v>
      </c>
      <c r="BD28" s="132">
        <v>2.7240000000000002</v>
      </c>
      <c r="BE28" s="132">
        <v>2.76</v>
      </c>
      <c r="BF28" s="132">
        <v>2.8050000000000002</v>
      </c>
      <c r="BG28" s="132">
        <v>2.8620000000000001</v>
      </c>
      <c r="BH28" s="132">
        <v>2.927</v>
      </c>
      <c r="BI28" s="132">
        <v>2.9950000000000001</v>
      </c>
      <c r="BJ28" s="132">
        <v>3.0750000000000002</v>
      </c>
      <c r="BK28" s="132">
        <v>3.153</v>
      </c>
      <c r="BL28" s="132">
        <v>3.214</v>
      </c>
      <c r="BM28" s="132">
        <v>3.2480000000000002</v>
      </c>
      <c r="BN28" s="132">
        <v>3.2589999999999999</v>
      </c>
      <c r="BO28" s="132">
        <v>3.26</v>
      </c>
      <c r="BP28" s="132">
        <v>3.254</v>
      </c>
      <c r="BQ28" s="132">
        <v>3.2559999999999998</v>
      </c>
      <c r="BR28" s="132">
        <v>3.282</v>
      </c>
      <c r="BS28" s="132">
        <v>3.3220000000000001</v>
      </c>
      <c r="BT28" s="132">
        <v>3.3620000000000001</v>
      </c>
      <c r="BU28" s="132">
        <v>3.407</v>
      </c>
      <c r="BV28" s="132">
        <v>3.4220000000000002</v>
      </c>
      <c r="BW28" s="132">
        <v>3.3679999999999999</v>
      </c>
      <c r="BX28" s="132">
        <v>3.2650000000000001</v>
      </c>
      <c r="BY28" s="132">
        <v>3.157</v>
      </c>
      <c r="BZ28" s="132">
        <v>3.0329999999999999</v>
      </c>
      <c r="CA28" s="132">
        <v>2.9260000000000002</v>
      </c>
      <c r="CB28" s="132">
        <v>2.883</v>
      </c>
      <c r="CC28" s="132">
        <v>2.8730000000000002</v>
      </c>
      <c r="CD28" s="132">
        <v>2.8570000000000002</v>
      </c>
      <c r="CE28" s="132">
        <v>2.8340000000000001</v>
      </c>
      <c r="CF28" s="132">
        <v>2.8170000000000002</v>
      </c>
      <c r="CG28" s="132">
        <v>2.7989999999999999</v>
      </c>
      <c r="CH28" s="132">
        <v>2.7610000000000001</v>
      </c>
      <c r="CI28" s="132">
        <v>2.714</v>
      </c>
      <c r="CJ28" s="132">
        <v>2.67</v>
      </c>
      <c r="CK28" s="132">
        <v>2.5750000000000002</v>
      </c>
      <c r="CL28" s="132">
        <v>2.3769999999999998</v>
      </c>
      <c r="CM28" s="132">
        <v>2.1150000000000002</v>
      </c>
      <c r="CN28" s="132">
        <v>1.865</v>
      </c>
      <c r="CO28" s="132">
        <v>1.6160000000000001</v>
      </c>
      <c r="CP28" s="132">
        <v>1.4039999999999999</v>
      </c>
      <c r="CQ28" s="132">
        <v>1.288</v>
      </c>
      <c r="CR28" s="132">
        <v>1.226</v>
      </c>
      <c r="CS28" s="132">
        <v>1.1499999999999999</v>
      </c>
      <c r="CT28" s="132">
        <v>1.0740000000000001</v>
      </c>
      <c r="CU28" s="132">
        <v>0.99099999999999999</v>
      </c>
      <c r="CV28" s="132">
        <v>0.85</v>
      </c>
      <c r="CW28" s="132">
        <v>0.67600000000000005</v>
      </c>
      <c r="CX28" s="132">
        <v>0.52600000000000002</v>
      </c>
      <c r="CY28" s="132">
        <v>0.39400000000000002</v>
      </c>
      <c r="CZ28" s="132">
        <v>0.28799999999999998</v>
      </c>
      <c r="DA28" s="132">
        <v>0.23400000000000001</v>
      </c>
      <c r="DB28" s="132">
        <v>0.20699999999999999</v>
      </c>
      <c r="DC28" s="132">
        <v>0.17799999999999999</v>
      </c>
      <c r="DD28" s="132">
        <v>0.152</v>
      </c>
      <c r="DE28" s="132">
        <v>0.13</v>
      </c>
      <c r="DF28" s="132">
        <v>0.104</v>
      </c>
      <c r="DG28" s="132">
        <v>7.6999999999999999E-2</v>
      </c>
      <c r="DH28" s="132">
        <v>0.21199999999999999</v>
      </c>
    </row>
    <row r="29" spans="1:112" x14ac:dyDescent="0.75">
      <c r="A29" s="111">
        <v>8728</v>
      </c>
      <c r="B29" s="111" t="s">
        <v>217</v>
      </c>
      <c r="C29" s="129" t="s">
        <v>163</v>
      </c>
      <c r="D29" s="71" t="s">
        <v>218</v>
      </c>
      <c r="E29" s="71">
        <v>764</v>
      </c>
      <c r="F29" s="71" t="s">
        <v>219</v>
      </c>
      <c r="G29" s="71" t="s">
        <v>220</v>
      </c>
      <c r="H29" s="71">
        <v>764</v>
      </c>
      <c r="I29" s="112" t="s">
        <v>221</v>
      </c>
      <c r="J29" s="71">
        <v>920</v>
      </c>
      <c r="K29" s="71">
        <v>1961</v>
      </c>
      <c r="L29" s="132">
        <v>118.94499999999999</v>
      </c>
      <c r="M29" s="132">
        <v>16.678999999999998</v>
      </c>
      <c r="N29" s="132">
        <v>12.316000000000001</v>
      </c>
      <c r="O29" s="132">
        <v>9.3450000000000006</v>
      </c>
      <c r="P29" s="132">
        <v>7.22</v>
      </c>
      <c r="Q29" s="132">
        <v>5.5570000000000004</v>
      </c>
      <c r="R29" s="132">
        <v>4.25</v>
      </c>
      <c r="S29" s="132">
        <v>3.2629999999999999</v>
      </c>
      <c r="T29" s="132">
        <v>2.5510000000000002</v>
      </c>
      <c r="U29" s="132">
        <v>2.0859999999999999</v>
      </c>
      <c r="V29" s="132">
        <v>1.847</v>
      </c>
      <c r="W29" s="132">
        <v>1.6970000000000001</v>
      </c>
      <c r="X29" s="132">
        <v>1.6259999999999999</v>
      </c>
      <c r="Y29" s="132">
        <v>1.5680000000000001</v>
      </c>
      <c r="Z29" s="132">
        <v>1.617</v>
      </c>
      <c r="AA29" s="132">
        <v>1.73</v>
      </c>
      <c r="AB29" s="132">
        <v>1.903</v>
      </c>
      <c r="AC29" s="132">
        <v>2.1040000000000001</v>
      </c>
      <c r="AD29" s="132">
        <v>2.2959999999999998</v>
      </c>
      <c r="AE29" s="132">
        <v>2.4369999999999998</v>
      </c>
      <c r="AF29" s="132">
        <v>2.52</v>
      </c>
      <c r="AG29" s="132">
        <v>2.57</v>
      </c>
      <c r="AH29" s="132">
        <v>2.621</v>
      </c>
      <c r="AI29" s="132">
        <v>2.661</v>
      </c>
      <c r="AJ29" s="132">
        <v>2.6629999999999998</v>
      </c>
      <c r="AK29" s="132">
        <v>2.6539999999999999</v>
      </c>
      <c r="AL29" s="132">
        <v>2.6720000000000002</v>
      </c>
      <c r="AM29" s="132">
        <v>2.7029999999999998</v>
      </c>
      <c r="AN29" s="132">
        <v>2.72</v>
      </c>
      <c r="AO29" s="132">
        <v>2.7349999999999999</v>
      </c>
      <c r="AP29" s="132">
        <v>2.74</v>
      </c>
      <c r="AQ29" s="132">
        <v>2.722</v>
      </c>
      <c r="AR29" s="132">
        <v>2.6970000000000001</v>
      </c>
      <c r="AS29" s="132">
        <v>2.6659999999999999</v>
      </c>
      <c r="AT29" s="132">
        <v>2.6160000000000001</v>
      </c>
      <c r="AU29" s="132">
        <v>2.5619999999999998</v>
      </c>
      <c r="AV29" s="132">
        <v>2.5219999999999998</v>
      </c>
      <c r="AW29" s="132">
        <v>2.4889999999999999</v>
      </c>
      <c r="AX29" s="132">
        <v>2.4670000000000001</v>
      </c>
      <c r="AY29" s="132">
        <v>2.476</v>
      </c>
      <c r="AZ29" s="132">
        <v>2.5009999999999999</v>
      </c>
      <c r="BA29" s="132">
        <v>2.5209999999999999</v>
      </c>
      <c r="BB29" s="132">
        <v>2.5289999999999999</v>
      </c>
      <c r="BC29" s="132">
        <v>2.5459999999999998</v>
      </c>
      <c r="BD29" s="132">
        <v>2.5720000000000001</v>
      </c>
      <c r="BE29" s="132">
        <v>2.609</v>
      </c>
      <c r="BF29" s="132">
        <v>2.6560000000000001</v>
      </c>
      <c r="BG29" s="132">
        <v>2.714</v>
      </c>
      <c r="BH29" s="132">
        <v>2.7839999999999998</v>
      </c>
      <c r="BI29" s="132">
        <v>2.8559999999999999</v>
      </c>
      <c r="BJ29" s="132">
        <v>2.9260000000000002</v>
      </c>
      <c r="BK29" s="132">
        <v>2.996</v>
      </c>
      <c r="BL29" s="132">
        <v>3.0590000000000002</v>
      </c>
      <c r="BM29" s="132">
        <v>3.101</v>
      </c>
      <c r="BN29" s="132">
        <v>3.121</v>
      </c>
      <c r="BO29" s="132">
        <v>3.1280000000000001</v>
      </c>
      <c r="BP29" s="132">
        <v>3.1360000000000001</v>
      </c>
      <c r="BQ29" s="132">
        <v>3.1440000000000001</v>
      </c>
      <c r="BR29" s="132">
        <v>3.1619999999999999</v>
      </c>
      <c r="BS29" s="132">
        <v>3.2010000000000001</v>
      </c>
      <c r="BT29" s="132">
        <v>3.2469999999999999</v>
      </c>
      <c r="BU29" s="132">
        <v>3.282</v>
      </c>
      <c r="BV29" s="132">
        <v>3.31</v>
      </c>
      <c r="BW29" s="132">
        <v>3.3039999999999998</v>
      </c>
      <c r="BX29" s="132">
        <v>3.2330000000000001</v>
      </c>
      <c r="BY29" s="132">
        <v>3.121</v>
      </c>
      <c r="BZ29" s="132">
        <v>3.004</v>
      </c>
      <c r="CA29" s="132">
        <v>2.89</v>
      </c>
      <c r="CB29" s="132">
        <v>2.7959999999999998</v>
      </c>
      <c r="CC29" s="132">
        <v>2.76</v>
      </c>
      <c r="CD29" s="132">
        <v>2.7509999999999999</v>
      </c>
      <c r="CE29" s="132">
        <v>2.7280000000000002</v>
      </c>
      <c r="CF29" s="132">
        <v>2.6920000000000002</v>
      </c>
      <c r="CG29" s="132">
        <v>2.6579999999999999</v>
      </c>
      <c r="CH29" s="132">
        <v>2.6190000000000002</v>
      </c>
      <c r="CI29" s="132">
        <v>2.5640000000000001</v>
      </c>
      <c r="CJ29" s="132">
        <v>2.5030000000000001</v>
      </c>
      <c r="CK29" s="132">
        <v>2.4470000000000001</v>
      </c>
      <c r="CL29" s="132">
        <v>2.3460000000000001</v>
      </c>
      <c r="CM29" s="132">
        <v>2.1520000000000001</v>
      </c>
      <c r="CN29" s="132">
        <v>1.903</v>
      </c>
      <c r="CO29" s="132">
        <v>1.667</v>
      </c>
      <c r="CP29" s="132">
        <v>1.4359999999999999</v>
      </c>
      <c r="CQ29" s="132">
        <v>1.24</v>
      </c>
      <c r="CR29" s="132">
        <v>1.1319999999999999</v>
      </c>
      <c r="CS29" s="132">
        <v>1.071</v>
      </c>
      <c r="CT29" s="132">
        <v>0.998</v>
      </c>
      <c r="CU29" s="132">
        <v>0.92600000000000005</v>
      </c>
      <c r="CV29" s="132">
        <v>0.84599999999999997</v>
      </c>
      <c r="CW29" s="132">
        <v>0.71899999999999997</v>
      </c>
      <c r="CX29" s="132">
        <v>0.56599999999999995</v>
      </c>
      <c r="CY29" s="132">
        <v>0.435</v>
      </c>
      <c r="CZ29" s="132">
        <v>0.32200000000000001</v>
      </c>
      <c r="DA29" s="132">
        <v>0.23200000000000001</v>
      </c>
      <c r="DB29" s="132">
        <v>0.187</v>
      </c>
      <c r="DC29" s="132">
        <v>0.16400000000000001</v>
      </c>
      <c r="DD29" s="132">
        <v>0.13900000000000001</v>
      </c>
      <c r="DE29" s="132">
        <v>0.11700000000000001</v>
      </c>
      <c r="DF29" s="132">
        <v>9.9000000000000005E-2</v>
      </c>
      <c r="DG29" s="132">
        <v>7.8E-2</v>
      </c>
      <c r="DH29" s="132">
        <v>0.20499999999999999</v>
      </c>
    </row>
    <row r="30" spans="1:112" x14ac:dyDescent="0.75">
      <c r="A30" s="111">
        <v>8729</v>
      </c>
      <c r="B30" s="111" t="s">
        <v>217</v>
      </c>
      <c r="C30" s="129" t="s">
        <v>163</v>
      </c>
      <c r="D30" s="71" t="s">
        <v>218</v>
      </c>
      <c r="E30" s="71">
        <v>764</v>
      </c>
      <c r="F30" s="71" t="s">
        <v>219</v>
      </c>
      <c r="G30" s="71" t="s">
        <v>220</v>
      </c>
      <c r="H30" s="71">
        <v>764</v>
      </c>
      <c r="I30" s="112" t="s">
        <v>221</v>
      </c>
      <c r="J30" s="71">
        <v>920</v>
      </c>
      <c r="K30" s="71">
        <v>1962</v>
      </c>
      <c r="L30" s="132">
        <v>118.468</v>
      </c>
      <c r="M30" s="132">
        <v>16.489000000000001</v>
      </c>
      <c r="N30" s="132">
        <v>12.15</v>
      </c>
      <c r="O30" s="132">
        <v>9.1270000000000007</v>
      </c>
      <c r="P30" s="132">
        <v>7.0540000000000003</v>
      </c>
      <c r="Q30" s="132">
        <v>5.4740000000000002</v>
      </c>
      <c r="R30" s="132">
        <v>4.234</v>
      </c>
      <c r="S30" s="132">
        <v>3.2919999999999998</v>
      </c>
      <c r="T30" s="132">
        <v>2.6150000000000002</v>
      </c>
      <c r="U30" s="132">
        <v>2.1640000000000001</v>
      </c>
      <c r="V30" s="132">
        <v>1.913</v>
      </c>
      <c r="W30" s="132">
        <v>1.764</v>
      </c>
      <c r="X30" s="132">
        <v>1.6910000000000001</v>
      </c>
      <c r="Y30" s="132">
        <v>1.69</v>
      </c>
      <c r="Z30" s="132">
        <v>1.6919999999999999</v>
      </c>
      <c r="AA30" s="132">
        <v>1.794</v>
      </c>
      <c r="AB30" s="132">
        <v>1.9430000000000001</v>
      </c>
      <c r="AC30" s="132">
        <v>2.12</v>
      </c>
      <c r="AD30" s="132">
        <v>2.29</v>
      </c>
      <c r="AE30" s="132">
        <v>2.4169999999999998</v>
      </c>
      <c r="AF30" s="132">
        <v>2.4940000000000002</v>
      </c>
      <c r="AG30" s="132">
        <v>2.532</v>
      </c>
      <c r="AH30" s="132">
        <v>2.5619999999999998</v>
      </c>
      <c r="AI30" s="132">
        <v>2.6190000000000002</v>
      </c>
      <c r="AJ30" s="132">
        <v>2.6760000000000002</v>
      </c>
      <c r="AK30" s="132">
        <v>2.702</v>
      </c>
      <c r="AL30" s="132">
        <v>2.7109999999999999</v>
      </c>
      <c r="AM30" s="132">
        <v>2.7349999999999999</v>
      </c>
      <c r="AN30" s="132">
        <v>2.758</v>
      </c>
      <c r="AO30" s="132">
        <v>2.7559999999999998</v>
      </c>
      <c r="AP30" s="132">
        <v>2.7530000000000001</v>
      </c>
      <c r="AQ30" s="132">
        <v>2.746</v>
      </c>
      <c r="AR30" s="132">
        <v>2.7250000000000001</v>
      </c>
      <c r="AS30" s="132">
        <v>2.7029999999999998</v>
      </c>
      <c r="AT30" s="132">
        <v>2.6789999999999998</v>
      </c>
      <c r="AU30" s="132">
        <v>2.6379999999999999</v>
      </c>
      <c r="AV30" s="132">
        <v>2.5910000000000002</v>
      </c>
      <c r="AW30" s="132">
        <v>2.5569999999999999</v>
      </c>
      <c r="AX30" s="132">
        <v>2.528</v>
      </c>
      <c r="AY30" s="132">
        <v>2.508</v>
      </c>
      <c r="AZ30" s="132">
        <v>2.5169999999999999</v>
      </c>
      <c r="BA30" s="132">
        <v>2.54</v>
      </c>
      <c r="BB30" s="132">
        <v>2.5579999999999998</v>
      </c>
      <c r="BC30" s="132">
        <v>2.5640000000000001</v>
      </c>
      <c r="BD30" s="132">
        <v>2.5840000000000001</v>
      </c>
      <c r="BE30" s="132">
        <v>2.6179999999999999</v>
      </c>
      <c r="BF30" s="132">
        <v>2.6680000000000001</v>
      </c>
      <c r="BG30" s="132">
        <v>2.73</v>
      </c>
      <c r="BH30" s="132">
        <v>2.8039999999999998</v>
      </c>
      <c r="BI30" s="132">
        <v>2.8860000000000001</v>
      </c>
      <c r="BJ30" s="132">
        <v>2.964</v>
      </c>
      <c r="BK30" s="132">
        <v>3.0289999999999999</v>
      </c>
      <c r="BL30" s="132">
        <v>3.0880000000000001</v>
      </c>
      <c r="BM30" s="132">
        <v>3.1360000000000001</v>
      </c>
      <c r="BN30" s="132">
        <v>3.1669999999999998</v>
      </c>
      <c r="BO30" s="132">
        <v>3.1840000000000002</v>
      </c>
      <c r="BP30" s="132">
        <v>3.198</v>
      </c>
      <c r="BQ30" s="132">
        <v>3.2189999999999999</v>
      </c>
      <c r="BR30" s="132">
        <v>3.2440000000000002</v>
      </c>
      <c r="BS30" s="132">
        <v>3.2770000000000001</v>
      </c>
      <c r="BT30" s="132">
        <v>3.3250000000000002</v>
      </c>
      <c r="BU30" s="132">
        <v>3.3679999999999999</v>
      </c>
      <c r="BV30" s="132">
        <v>3.3889999999999998</v>
      </c>
      <c r="BW30" s="132">
        <v>3.3969999999999998</v>
      </c>
      <c r="BX30" s="132">
        <v>3.3719999999999999</v>
      </c>
      <c r="BY30" s="132">
        <v>3.2869999999999999</v>
      </c>
      <c r="BZ30" s="132">
        <v>3.1579999999999999</v>
      </c>
      <c r="CA30" s="132">
        <v>3.044</v>
      </c>
      <c r="CB30" s="132">
        <v>2.9380000000000002</v>
      </c>
      <c r="CC30" s="132">
        <v>2.8479999999999999</v>
      </c>
      <c r="CD30" s="132">
        <v>2.8130000000000002</v>
      </c>
      <c r="CE30" s="132">
        <v>2.798</v>
      </c>
      <c r="CF30" s="132">
        <v>2.7610000000000001</v>
      </c>
      <c r="CG30" s="132">
        <v>2.7069999999999999</v>
      </c>
      <c r="CH30" s="132">
        <v>2.653</v>
      </c>
      <c r="CI30" s="132">
        <v>2.5960000000000001</v>
      </c>
      <c r="CJ30" s="132">
        <v>2.5249999999999999</v>
      </c>
      <c r="CK30" s="132">
        <v>2.4510000000000001</v>
      </c>
      <c r="CL30" s="132">
        <v>2.3809999999999998</v>
      </c>
      <c r="CM30" s="132">
        <v>2.2679999999999998</v>
      </c>
      <c r="CN30" s="132">
        <v>2.0670000000000002</v>
      </c>
      <c r="CO30" s="132">
        <v>1.8169999999999999</v>
      </c>
      <c r="CP30" s="132">
        <v>1.5820000000000001</v>
      </c>
      <c r="CQ30" s="132">
        <v>1.355</v>
      </c>
      <c r="CR30" s="132">
        <v>1.163</v>
      </c>
      <c r="CS30" s="132">
        <v>1.056</v>
      </c>
      <c r="CT30" s="132">
        <v>0.99399999999999999</v>
      </c>
      <c r="CU30" s="132">
        <v>0.92100000000000004</v>
      </c>
      <c r="CV30" s="132">
        <v>0.84699999999999998</v>
      </c>
      <c r="CW30" s="132">
        <v>0.76700000000000002</v>
      </c>
      <c r="CX30" s="132">
        <v>0.64500000000000002</v>
      </c>
      <c r="CY30" s="132">
        <v>0.502</v>
      </c>
      <c r="CZ30" s="132">
        <v>0.38200000000000001</v>
      </c>
      <c r="DA30" s="132">
        <v>0.28000000000000003</v>
      </c>
      <c r="DB30" s="132">
        <v>0.2</v>
      </c>
      <c r="DC30" s="132">
        <v>0.158</v>
      </c>
      <c r="DD30" s="132">
        <v>0.13700000000000001</v>
      </c>
      <c r="DE30" s="132">
        <v>0.115</v>
      </c>
      <c r="DF30" s="132">
        <v>9.5000000000000001E-2</v>
      </c>
      <c r="DG30" s="132">
        <v>7.9000000000000001E-2</v>
      </c>
      <c r="DH30" s="132">
        <v>0.215</v>
      </c>
    </row>
    <row r="31" spans="1:112" x14ac:dyDescent="0.75">
      <c r="A31" s="111">
        <v>8730</v>
      </c>
      <c r="B31" s="111" t="s">
        <v>217</v>
      </c>
      <c r="C31" s="129" t="s">
        <v>163</v>
      </c>
      <c r="D31" s="71" t="s">
        <v>218</v>
      </c>
      <c r="E31" s="71">
        <v>764</v>
      </c>
      <c r="F31" s="71" t="s">
        <v>219</v>
      </c>
      <c r="G31" s="71" t="s">
        <v>220</v>
      </c>
      <c r="H31" s="71">
        <v>764</v>
      </c>
      <c r="I31" s="112" t="s">
        <v>221</v>
      </c>
      <c r="J31" s="71">
        <v>920</v>
      </c>
      <c r="K31" s="71">
        <v>1963</v>
      </c>
      <c r="L31" s="132">
        <v>117.679</v>
      </c>
      <c r="M31" s="132">
        <v>15.922000000000001</v>
      </c>
      <c r="N31" s="132">
        <v>11.967000000000001</v>
      </c>
      <c r="O31" s="132">
        <v>8.968</v>
      </c>
      <c r="P31" s="132">
        <v>6.8520000000000003</v>
      </c>
      <c r="Q31" s="132">
        <v>5.2670000000000003</v>
      </c>
      <c r="R31" s="132">
        <v>4.08</v>
      </c>
      <c r="S31" s="132">
        <v>3.214</v>
      </c>
      <c r="T31" s="132">
        <v>2.605</v>
      </c>
      <c r="U31" s="132">
        <v>2.2029999999999998</v>
      </c>
      <c r="V31" s="132">
        <v>1.9530000000000001</v>
      </c>
      <c r="W31" s="132">
        <v>1.8009999999999999</v>
      </c>
      <c r="X31" s="132">
        <v>1.738</v>
      </c>
      <c r="Y31" s="132">
        <v>1.744</v>
      </c>
      <c r="Z31" s="132">
        <v>1.8109999999999999</v>
      </c>
      <c r="AA31" s="132">
        <v>1.869</v>
      </c>
      <c r="AB31" s="132">
        <v>2.0089999999999999</v>
      </c>
      <c r="AC31" s="132">
        <v>2.1619999999999999</v>
      </c>
      <c r="AD31" s="132">
        <v>2.3069999999999999</v>
      </c>
      <c r="AE31" s="132">
        <v>2.411</v>
      </c>
      <c r="AF31" s="132">
        <v>2.476</v>
      </c>
      <c r="AG31" s="132">
        <v>2.5089999999999999</v>
      </c>
      <c r="AH31" s="132">
        <v>2.528</v>
      </c>
      <c r="AI31" s="132">
        <v>2.5630000000000002</v>
      </c>
      <c r="AJ31" s="132">
        <v>2.637</v>
      </c>
      <c r="AK31" s="132">
        <v>2.7189999999999999</v>
      </c>
      <c r="AL31" s="132">
        <v>2.7650000000000001</v>
      </c>
      <c r="AM31" s="132">
        <v>2.7789999999999999</v>
      </c>
      <c r="AN31" s="132">
        <v>2.7949999999999999</v>
      </c>
      <c r="AO31" s="132">
        <v>2.7989999999999999</v>
      </c>
      <c r="AP31" s="132">
        <v>2.778</v>
      </c>
      <c r="AQ31" s="132">
        <v>2.7639999999999998</v>
      </c>
      <c r="AR31" s="132">
        <v>2.7530000000000001</v>
      </c>
      <c r="AS31" s="132">
        <v>2.7360000000000002</v>
      </c>
      <c r="AT31" s="132">
        <v>2.7210000000000001</v>
      </c>
      <c r="AU31" s="132">
        <v>2.706</v>
      </c>
      <c r="AV31" s="132">
        <v>2.6720000000000002</v>
      </c>
      <c r="AW31" s="132">
        <v>2.6320000000000001</v>
      </c>
      <c r="AX31" s="132">
        <v>2.601</v>
      </c>
      <c r="AY31" s="132">
        <v>2.5739999999999998</v>
      </c>
      <c r="AZ31" s="132">
        <v>2.5539999999999998</v>
      </c>
      <c r="BA31" s="132">
        <v>2.5609999999999999</v>
      </c>
      <c r="BB31" s="132">
        <v>2.5819999999999999</v>
      </c>
      <c r="BC31" s="132">
        <v>2.6</v>
      </c>
      <c r="BD31" s="132">
        <v>2.609</v>
      </c>
      <c r="BE31" s="132">
        <v>2.637</v>
      </c>
      <c r="BF31" s="132">
        <v>2.6829999999999998</v>
      </c>
      <c r="BG31" s="132">
        <v>2.7490000000000001</v>
      </c>
      <c r="BH31" s="132">
        <v>2.8279999999999998</v>
      </c>
      <c r="BI31" s="132">
        <v>2.915</v>
      </c>
      <c r="BJ31" s="132">
        <v>3.0019999999999998</v>
      </c>
      <c r="BK31" s="132">
        <v>3.0760000000000001</v>
      </c>
      <c r="BL31" s="132">
        <v>3.13</v>
      </c>
      <c r="BM31" s="132">
        <v>3.1739999999999999</v>
      </c>
      <c r="BN31" s="132">
        <v>3.2109999999999999</v>
      </c>
      <c r="BO31" s="132">
        <v>3.24</v>
      </c>
      <c r="BP31" s="132">
        <v>3.2629999999999999</v>
      </c>
      <c r="BQ31" s="132">
        <v>3.2909999999999999</v>
      </c>
      <c r="BR31" s="132">
        <v>3.33</v>
      </c>
      <c r="BS31" s="132">
        <v>3.371</v>
      </c>
      <c r="BT31" s="132">
        <v>3.4129999999999998</v>
      </c>
      <c r="BU31" s="132">
        <v>3.4569999999999999</v>
      </c>
      <c r="BV31" s="132">
        <v>3.4860000000000002</v>
      </c>
      <c r="BW31" s="132">
        <v>3.4870000000000001</v>
      </c>
      <c r="BX31" s="132">
        <v>3.476</v>
      </c>
      <c r="BY31" s="132">
        <v>3.4380000000000002</v>
      </c>
      <c r="BZ31" s="132">
        <v>3.335</v>
      </c>
      <c r="CA31" s="132">
        <v>3.2109999999999999</v>
      </c>
      <c r="CB31" s="132">
        <v>3.1040000000000001</v>
      </c>
      <c r="CC31" s="132">
        <v>3.0009999999999999</v>
      </c>
      <c r="CD31" s="132">
        <v>2.911</v>
      </c>
      <c r="CE31" s="132">
        <v>2.8679999999999999</v>
      </c>
      <c r="CF31" s="132">
        <v>2.8380000000000001</v>
      </c>
      <c r="CG31" s="132">
        <v>2.782</v>
      </c>
      <c r="CH31" s="132">
        <v>2.7080000000000002</v>
      </c>
      <c r="CI31" s="132">
        <v>2.6360000000000001</v>
      </c>
      <c r="CJ31" s="132">
        <v>2.5630000000000002</v>
      </c>
      <c r="CK31" s="132">
        <v>2.4790000000000001</v>
      </c>
      <c r="CL31" s="132">
        <v>2.391</v>
      </c>
      <c r="CM31" s="132">
        <v>2.3090000000000002</v>
      </c>
      <c r="CN31" s="132">
        <v>2.1850000000000001</v>
      </c>
      <c r="CO31" s="132">
        <v>1.9790000000000001</v>
      </c>
      <c r="CP31" s="132">
        <v>1.7290000000000001</v>
      </c>
      <c r="CQ31" s="132">
        <v>1.4970000000000001</v>
      </c>
      <c r="CR31" s="132">
        <v>1.274</v>
      </c>
      <c r="CS31" s="132">
        <v>1.087</v>
      </c>
      <c r="CT31" s="132">
        <v>0.98199999999999998</v>
      </c>
      <c r="CU31" s="132">
        <v>0.91900000000000004</v>
      </c>
      <c r="CV31" s="132">
        <v>0.84499999999999997</v>
      </c>
      <c r="CW31" s="132">
        <v>0.77</v>
      </c>
      <c r="CX31" s="132">
        <v>0.69099999999999995</v>
      </c>
      <c r="CY31" s="132">
        <v>0.57499999999999996</v>
      </c>
      <c r="CZ31" s="132">
        <v>0.443</v>
      </c>
      <c r="DA31" s="132">
        <v>0.33300000000000002</v>
      </c>
      <c r="DB31" s="132">
        <v>0.24099999999999999</v>
      </c>
      <c r="DC31" s="132">
        <v>0.16800000000000001</v>
      </c>
      <c r="DD31" s="132">
        <v>0.13200000000000001</v>
      </c>
      <c r="DE31" s="132">
        <v>0.113</v>
      </c>
      <c r="DF31" s="132">
        <v>9.2999999999999999E-2</v>
      </c>
      <c r="DG31" s="132">
        <v>7.5999999999999998E-2</v>
      </c>
      <c r="DH31" s="132">
        <v>0.223</v>
      </c>
    </row>
    <row r="32" spans="1:112" x14ac:dyDescent="0.75">
      <c r="A32" s="111">
        <v>8731</v>
      </c>
      <c r="B32" s="111" t="s">
        <v>217</v>
      </c>
      <c r="C32" s="129" t="s">
        <v>163</v>
      </c>
      <c r="D32" s="71" t="s">
        <v>218</v>
      </c>
      <c r="E32" s="71">
        <v>764</v>
      </c>
      <c r="F32" s="71" t="s">
        <v>219</v>
      </c>
      <c r="G32" s="71" t="s">
        <v>220</v>
      </c>
      <c r="H32" s="71">
        <v>764</v>
      </c>
      <c r="I32" s="112" t="s">
        <v>221</v>
      </c>
      <c r="J32" s="71">
        <v>920</v>
      </c>
      <c r="K32" s="71">
        <v>1964</v>
      </c>
      <c r="L32" s="132">
        <v>116.227</v>
      </c>
      <c r="M32" s="132">
        <v>15.436</v>
      </c>
      <c r="N32" s="132">
        <v>11.621</v>
      </c>
      <c r="O32" s="132">
        <v>8.8759999999999994</v>
      </c>
      <c r="P32" s="132">
        <v>6.7679999999999998</v>
      </c>
      <c r="Q32" s="132">
        <v>5.1710000000000003</v>
      </c>
      <c r="R32" s="132">
        <v>3.9929999999999999</v>
      </c>
      <c r="S32" s="132">
        <v>3.157</v>
      </c>
      <c r="T32" s="132">
        <v>2.5840000000000001</v>
      </c>
      <c r="U32" s="132">
        <v>2.2029999999999998</v>
      </c>
      <c r="V32" s="132">
        <v>1.962</v>
      </c>
      <c r="W32" s="132">
        <v>1.8129999999999999</v>
      </c>
      <c r="X32" s="132">
        <v>1.748</v>
      </c>
      <c r="Y32" s="132">
        <v>1.762</v>
      </c>
      <c r="Z32" s="132">
        <v>1.837</v>
      </c>
      <c r="AA32" s="132">
        <v>1.962</v>
      </c>
      <c r="AB32" s="132">
        <v>2.0529999999999999</v>
      </c>
      <c r="AC32" s="132">
        <v>2.1909999999999998</v>
      </c>
      <c r="AD32" s="132">
        <v>2.3039999999999998</v>
      </c>
      <c r="AE32" s="132">
        <v>2.379</v>
      </c>
      <c r="AF32" s="132">
        <v>2.4180000000000001</v>
      </c>
      <c r="AG32" s="132">
        <v>2.4380000000000002</v>
      </c>
      <c r="AH32" s="132">
        <v>2.4510000000000001</v>
      </c>
      <c r="AI32" s="132">
        <v>2.4750000000000001</v>
      </c>
      <c r="AJ32" s="132">
        <v>2.5259999999999998</v>
      </c>
      <c r="AK32" s="132">
        <v>2.6230000000000002</v>
      </c>
      <c r="AL32" s="132">
        <v>2.7229999999999999</v>
      </c>
      <c r="AM32" s="132">
        <v>2.7730000000000001</v>
      </c>
      <c r="AN32" s="132">
        <v>2.78</v>
      </c>
      <c r="AO32" s="132">
        <v>2.7749999999999999</v>
      </c>
      <c r="AP32" s="132">
        <v>2.7610000000000001</v>
      </c>
      <c r="AQ32" s="132">
        <v>2.73</v>
      </c>
      <c r="AR32" s="132">
        <v>2.7120000000000002</v>
      </c>
      <c r="AS32" s="132">
        <v>2.706</v>
      </c>
      <c r="AT32" s="132">
        <v>2.6960000000000002</v>
      </c>
      <c r="AU32" s="132">
        <v>2.69</v>
      </c>
      <c r="AV32" s="132">
        <v>2.6829999999999998</v>
      </c>
      <c r="AW32" s="132">
        <v>2.657</v>
      </c>
      <c r="AX32" s="132">
        <v>2.621</v>
      </c>
      <c r="AY32" s="132">
        <v>2.593</v>
      </c>
      <c r="AZ32" s="132">
        <v>2.5659999999999998</v>
      </c>
      <c r="BA32" s="132">
        <v>2.544</v>
      </c>
      <c r="BB32" s="132">
        <v>2.5489999999999999</v>
      </c>
      <c r="BC32" s="132">
        <v>2.569</v>
      </c>
      <c r="BD32" s="132">
        <v>2.589</v>
      </c>
      <c r="BE32" s="132">
        <v>2.6059999999999999</v>
      </c>
      <c r="BF32" s="132">
        <v>2.645</v>
      </c>
      <c r="BG32" s="132">
        <v>2.7069999999999999</v>
      </c>
      <c r="BH32" s="132">
        <v>2.7879999999999998</v>
      </c>
      <c r="BI32" s="132">
        <v>2.8780000000000001</v>
      </c>
      <c r="BJ32" s="132">
        <v>2.968</v>
      </c>
      <c r="BK32" s="132">
        <v>3.05</v>
      </c>
      <c r="BL32" s="132">
        <v>3.1110000000000002</v>
      </c>
      <c r="BM32" s="132">
        <v>3.149</v>
      </c>
      <c r="BN32" s="132">
        <v>3.181</v>
      </c>
      <c r="BO32" s="132">
        <v>3.2149999999999999</v>
      </c>
      <c r="BP32" s="132">
        <v>3.2509999999999999</v>
      </c>
      <c r="BQ32" s="132">
        <v>3.2879999999999998</v>
      </c>
      <c r="BR32" s="132">
        <v>3.3340000000000001</v>
      </c>
      <c r="BS32" s="132">
        <v>3.3879999999999999</v>
      </c>
      <c r="BT32" s="132">
        <v>3.4359999999999999</v>
      </c>
      <c r="BU32" s="132">
        <v>3.4729999999999999</v>
      </c>
      <c r="BV32" s="132">
        <v>3.5019999999999998</v>
      </c>
      <c r="BW32" s="132">
        <v>3.51</v>
      </c>
      <c r="BX32" s="132">
        <v>3.4910000000000001</v>
      </c>
      <c r="BY32" s="132">
        <v>3.468</v>
      </c>
      <c r="BZ32" s="132">
        <v>3.4140000000000001</v>
      </c>
      <c r="CA32" s="132">
        <v>3.319</v>
      </c>
      <c r="CB32" s="132">
        <v>3.2040000000000002</v>
      </c>
      <c r="CC32" s="132">
        <v>3.1040000000000001</v>
      </c>
      <c r="CD32" s="132">
        <v>3.0030000000000001</v>
      </c>
      <c r="CE32" s="132">
        <v>2.903</v>
      </c>
      <c r="CF32" s="132">
        <v>2.8450000000000002</v>
      </c>
      <c r="CG32" s="132">
        <v>2.7970000000000002</v>
      </c>
      <c r="CH32" s="132">
        <v>2.7210000000000001</v>
      </c>
      <c r="CI32" s="132">
        <v>2.6309999999999998</v>
      </c>
      <c r="CJ32" s="132">
        <v>2.5459999999999998</v>
      </c>
      <c r="CK32" s="132">
        <v>2.4620000000000002</v>
      </c>
      <c r="CL32" s="132">
        <v>2.3660000000000001</v>
      </c>
      <c r="CM32" s="132">
        <v>2.2679999999999998</v>
      </c>
      <c r="CN32" s="132">
        <v>2.177</v>
      </c>
      <c r="CO32" s="132">
        <v>2.0470000000000002</v>
      </c>
      <c r="CP32" s="132">
        <v>1.843</v>
      </c>
      <c r="CQ32" s="132">
        <v>1.6</v>
      </c>
      <c r="CR32" s="132">
        <v>1.3779999999999999</v>
      </c>
      <c r="CS32" s="132">
        <v>1.165</v>
      </c>
      <c r="CT32" s="132">
        <v>0.98799999999999999</v>
      </c>
      <c r="CU32" s="132">
        <v>0.88600000000000001</v>
      </c>
      <c r="CV32" s="132">
        <v>0.82299999999999995</v>
      </c>
      <c r="CW32" s="132">
        <v>0.75</v>
      </c>
      <c r="CX32" s="132">
        <v>0.67800000000000005</v>
      </c>
      <c r="CY32" s="132">
        <v>0.60199999999999998</v>
      </c>
      <c r="CZ32" s="132">
        <v>0.496</v>
      </c>
      <c r="DA32" s="132">
        <v>0.378</v>
      </c>
      <c r="DB32" s="132">
        <v>0.28000000000000003</v>
      </c>
      <c r="DC32" s="132">
        <v>0.19800000000000001</v>
      </c>
      <c r="DD32" s="132">
        <v>0.13700000000000001</v>
      </c>
      <c r="DE32" s="132">
        <v>0.106</v>
      </c>
      <c r="DF32" s="132">
        <v>0.09</v>
      </c>
      <c r="DG32" s="132">
        <v>7.2999999999999995E-2</v>
      </c>
      <c r="DH32" s="132">
        <v>0.222</v>
      </c>
    </row>
    <row r="33" spans="1:112" x14ac:dyDescent="0.75">
      <c r="A33" s="111">
        <v>8732</v>
      </c>
      <c r="B33" s="111" t="s">
        <v>217</v>
      </c>
      <c r="C33" s="129" t="s">
        <v>163</v>
      </c>
      <c r="D33" s="71" t="s">
        <v>218</v>
      </c>
      <c r="E33" s="71">
        <v>764</v>
      </c>
      <c r="F33" s="71" t="s">
        <v>219</v>
      </c>
      <c r="G33" s="71" t="s">
        <v>220</v>
      </c>
      <c r="H33" s="71">
        <v>764</v>
      </c>
      <c r="I33" s="112" t="s">
        <v>221</v>
      </c>
      <c r="J33" s="71">
        <v>920</v>
      </c>
      <c r="K33" s="71">
        <v>1965</v>
      </c>
      <c r="L33" s="132">
        <v>114.279</v>
      </c>
      <c r="M33" s="132">
        <v>15.000999999999999</v>
      </c>
      <c r="N33" s="132">
        <v>11.284000000000001</v>
      </c>
      <c r="O33" s="132">
        <v>8.6319999999999997</v>
      </c>
      <c r="P33" s="132">
        <v>6.7069999999999999</v>
      </c>
      <c r="Q33" s="132">
        <v>5.2270000000000003</v>
      </c>
      <c r="R33" s="132">
        <v>4.0819999999999999</v>
      </c>
      <c r="S33" s="132">
        <v>3.2189999999999999</v>
      </c>
      <c r="T33" s="132">
        <v>2.6040000000000001</v>
      </c>
      <c r="U33" s="132">
        <v>2.1960000000000002</v>
      </c>
      <c r="V33" s="132">
        <v>1.9590000000000001</v>
      </c>
      <c r="W33" s="132">
        <v>1.8180000000000001</v>
      </c>
      <c r="X33" s="132">
        <v>1.756</v>
      </c>
      <c r="Y33" s="132">
        <v>1.77</v>
      </c>
      <c r="Z33" s="132">
        <v>1.855</v>
      </c>
      <c r="AA33" s="132">
        <v>1.99</v>
      </c>
      <c r="AB33" s="132">
        <v>2.1520000000000001</v>
      </c>
      <c r="AC33" s="132">
        <v>2.2349999999999999</v>
      </c>
      <c r="AD33" s="132">
        <v>2.3319999999999999</v>
      </c>
      <c r="AE33" s="132">
        <v>2.3740000000000001</v>
      </c>
      <c r="AF33" s="132">
        <v>2.383</v>
      </c>
      <c r="AG33" s="132">
        <v>2.3780000000000001</v>
      </c>
      <c r="AH33" s="132">
        <v>2.38</v>
      </c>
      <c r="AI33" s="132">
        <v>2.3969999999999998</v>
      </c>
      <c r="AJ33" s="132">
        <v>2.4359999999999999</v>
      </c>
      <c r="AK33" s="132">
        <v>2.5099999999999998</v>
      </c>
      <c r="AL33" s="132">
        <v>2.6230000000000002</v>
      </c>
      <c r="AM33" s="132">
        <v>2.7290000000000001</v>
      </c>
      <c r="AN33" s="132">
        <v>2.7709999999999999</v>
      </c>
      <c r="AO33" s="132">
        <v>2.7570000000000001</v>
      </c>
      <c r="AP33" s="132">
        <v>2.7349999999999999</v>
      </c>
      <c r="AQ33" s="132">
        <v>2.71</v>
      </c>
      <c r="AR33" s="132">
        <v>2.6749999999999998</v>
      </c>
      <c r="AS33" s="132">
        <v>2.6619999999999999</v>
      </c>
      <c r="AT33" s="132">
        <v>2.6629999999999998</v>
      </c>
      <c r="AU33" s="132">
        <v>2.6619999999999999</v>
      </c>
      <c r="AV33" s="132">
        <v>2.665</v>
      </c>
      <c r="AW33" s="132">
        <v>2.665</v>
      </c>
      <c r="AX33" s="132">
        <v>2.6429999999999998</v>
      </c>
      <c r="AY33" s="132">
        <v>2.61</v>
      </c>
      <c r="AZ33" s="132">
        <v>2.5819999999999999</v>
      </c>
      <c r="BA33" s="132">
        <v>2.5529999999999999</v>
      </c>
      <c r="BB33" s="132">
        <v>2.5289999999999999</v>
      </c>
      <c r="BC33" s="132">
        <v>2.5329999999999999</v>
      </c>
      <c r="BD33" s="132">
        <v>2.556</v>
      </c>
      <c r="BE33" s="132">
        <v>2.5830000000000002</v>
      </c>
      <c r="BF33" s="132">
        <v>2.6110000000000002</v>
      </c>
      <c r="BG33" s="132">
        <v>2.6659999999999999</v>
      </c>
      <c r="BH33" s="132">
        <v>2.742</v>
      </c>
      <c r="BI33" s="132">
        <v>2.8340000000000001</v>
      </c>
      <c r="BJ33" s="132">
        <v>2.927</v>
      </c>
      <c r="BK33" s="132">
        <v>3.012</v>
      </c>
      <c r="BL33" s="132">
        <v>3.0819999999999999</v>
      </c>
      <c r="BM33" s="132">
        <v>3.1269999999999998</v>
      </c>
      <c r="BN33" s="132">
        <v>3.153</v>
      </c>
      <c r="BO33" s="132">
        <v>3.1819999999999999</v>
      </c>
      <c r="BP33" s="132">
        <v>3.2229999999999999</v>
      </c>
      <c r="BQ33" s="132">
        <v>3.2719999999999998</v>
      </c>
      <c r="BR33" s="132">
        <v>3.3279999999999998</v>
      </c>
      <c r="BS33" s="132">
        <v>3.3879999999999999</v>
      </c>
      <c r="BT33" s="132">
        <v>3.45</v>
      </c>
      <c r="BU33" s="132">
        <v>3.4929999999999999</v>
      </c>
      <c r="BV33" s="132">
        <v>3.5139999999999998</v>
      </c>
      <c r="BW33" s="132">
        <v>3.5219999999999998</v>
      </c>
      <c r="BX33" s="132">
        <v>3.51</v>
      </c>
      <c r="BY33" s="132">
        <v>3.4780000000000002</v>
      </c>
      <c r="BZ33" s="132">
        <v>3.4390000000000001</v>
      </c>
      <c r="CA33" s="132">
        <v>3.3929999999999998</v>
      </c>
      <c r="CB33" s="132">
        <v>3.3079999999999998</v>
      </c>
      <c r="CC33" s="132">
        <v>3.202</v>
      </c>
      <c r="CD33" s="132">
        <v>3.1030000000000002</v>
      </c>
      <c r="CE33" s="132">
        <v>2.992</v>
      </c>
      <c r="CF33" s="132">
        <v>2.8759999999999999</v>
      </c>
      <c r="CG33" s="132">
        <v>2.7989999999999999</v>
      </c>
      <c r="CH33" s="132">
        <v>2.73</v>
      </c>
      <c r="CI33" s="132">
        <v>2.6389999999999998</v>
      </c>
      <c r="CJ33" s="132">
        <v>2.5369999999999999</v>
      </c>
      <c r="CK33" s="132">
        <v>2.4409999999999998</v>
      </c>
      <c r="CL33" s="132">
        <v>2.3450000000000002</v>
      </c>
      <c r="CM33" s="132">
        <v>2.2410000000000001</v>
      </c>
      <c r="CN33" s="132">
        <v>2.1349999999999998</v>
      </c>
      <c r="CO33" s="132">
        <v>2.0369999999999999</v>
      </c>
      <c r="CP33" s="132">
        <v>1.905</v>
      </c>
      <c r="CQ33" s="132">
        <v>1.704</v>
      </c>
      <c r="CR33" s="132">
        <v>1.4710000000000001</v>
      </c>
      <c r="CS33" s="132">
        <v>1.2589999999999999</v>
      </c>
      <c r="CT33" s="132">
        <v>1.0580000000000001</v>
      </c>
      <c r="CU33" s="132">
        <v>0.89100000000000001</v>
      </c>
      <c r="CV33" s="132">
        <v>0.79200000000000004</v>
      </c>
      <c r="CW33" s="132">
        <v>0.73</v>
      </c>
      <c r="CX33" s="132">
        <v>0.66</v>
      </c>
      <c r="CY33" s="132">
        <v>0.59</v>
      </c>
      <c r="CZ33" s="132">
        <v>0.51900000000000002</v>
      </c>
      <c r="DA33" s="132">
        <v>0.42299999999999999</v>
      </c>
      <c r="DB33" s="132">
        <v>0.31900000000000001</v>
      </c>
      <c r="DC33" s="132">
        <v>0.23</v>
      </c>
      <c r="DD33" s="132">
        <v>0.16200000000000001</v>
      </c>
      <c r="DE33" s="132">
        <v>0.111</v>
      </c>
      <c r="DF33" s="132">
        <v>8.5000000000000006E-2</v>
      </c>
      <c r="DG33" s="132">
        <v>7.0000000000000007E-2</v>
      </c>
      <c r="DH33" s="132">
        <v>0.219</v>
      </c>
    </row>
    <row r="34" spans="1:112" x14ac:dyDescent="0.75">
      <c r="A34" s="111">
        <v>8733</v>
      </c>
      <c r="B34" s="111" t="s">
        <v>217</v>
      </c>
      <c r="C34" s="129" t="s">
        <v>163</v>
      </c>
      <c r="D34" s="71" t="s">
        <v>218</v>
      </c>
      <c r="E34" s="71">
        <v>764</v>
      </c>
      <c r="F34" s="71" t="s">
        <v>219</v>
      </c>
      <c r="G34" s="71" t="s">
        <v>220</v>
      </c>
      <c r="H34" s="71">
        <v>764</v>
      </c>
      <c r="I34" s="112" t="s">
        <v>221</v>
      </c>
      <c r="J34" s="71">
        <v>920</v>
      </c>
      <c r="K34" s="71">
        <v>1966</v>
      </c>
      <c r="L34" s="132">
        <v>111.877</v>
      </c>
      <c r="M34" s="132">
        <v>14.53</v>
      </c>
      <c r="N34" s="132">
        <v>10.986000000000001</v>
      </c>
      <c r="O34" s="132">
        <v>8.3949999999999996</v>
      </c>
      <c r="P34" s="132">
        <v>6.5330000000000004</v>
      </c>
      <c r="Q34" s="132">
        <v>5.109</v>
      </c>
      <c r="R34" s="132">
        <v>4.0179999999999998</v>
      </c>
      <c r="S34" s="132">
        <v>3.202</v>
      </c>
      <c r="T34" s="132">
        <v>2.6139999999999999</v>
      </c>
      <c r="U34" s="132">
        <v>2.2200000000000002</v>
      </c>
      <c r="V34" s="132">
        <v>1.982</v>
      </c>
      <c r="W34" s="132">
        <v>1.8440000000000001</v>
      </c>
      <c r="X34" s="132">
        <v>1.7889999999999999</v>
      </c>
      <c r="Y34" s="132">
        <v>1.806</v>
      </c>
      <c r="Z34" s="132">
        <v>1.8919999999999999</v>
      </c>
      <c r="AA34" s="132">
        <v>2.0419999999999998</v>
      </c>
      <c r="AB34" s="132">
        <v>2.2200000000000002</v>
      </c>
      <c r="AC34" s="132">
        <v>2.379</v>
      </c>
      <c r="AD34" s="132">
        <v>2.4169999999999998</v>
      </c>
      <c r="AE34" s="132">
        <v>2.44</v>
      </c>
      <c r="AF34" s="132">
        <v>2.415</v>
      </c>
      <c r="AG34" s="132">
        <v>2.3809999999999998</v>
      </c>
      <c r="AH34" s="132">
        <v>2.3580000000000001</v>
      </c>
      <c r="AI34" s="132">
        <v>2.3639999999999999</v>
      </c>
      <c r="AJ34" s="132">
        <v>2.3969999999999998</v>
      </c>
      <c r="AK34" s="132">
        <v>2.4580000000000002</v>
      </c>
      <c r="AL34" s="132">
        <v>2.5499999999999998</v>
      </c>
      <c r="AM34" s="132">
        <v>2.67</v>
      </c>
      <c r="AN34" s="132">
        <v>2.7679999999999998</v>
      </c>
      <c r="AO34" s="132">
        <v>2.7909999999999999</v>
      </c>
      <c r="AP34" s="132">
        <v>2.7589999999999999</v>
      </c>
      <c r="AQ34" s="132">
        <v>2.726</v>
      </c>
      <c r="AR34" s="132">
        <v>2.6970000000000001</v>
      </c>
      <c r="AS34" s="132">
        <v>2.6669999999999998</v>
      </c>
      <c r="AT34" s="132">
        <v>2.66</v>
      </c>
      <c r="AU34" s="132">
        <v>2.67</v>
      </c>
      <c r="AV34" s="132">
        <v>2.6779999999999999</v>
      </c>
      <c r="AW34" s="132">
        <v>2.6869999999999998</v>
      </c>
      <c r="AX34" s="132">
        <v>2.6920000000000002</v>
      </c>
      <c r="AY34" s="132">
        <v>2.6720000000000002</v>
      </c>
      <c r="AZ34" s="132">
        <v>2.6389999999999998</v>
      </c>
      <c r="BA34" s="132">
        <v>2.609</v>
      </c>
      <c r="BB34" s="132">
        <v>2.5779999999999998</v>
      </c>
      <c r="BC34" s="132">
        <v>2.552</v>
      </c>
      <c r="BD34" s="132">
        <v>2.5590000000000002</v>
      </c>
      <c r="BE34" s="132">
        <v>2.589</v>
      </c>
      <c r="BF34" s="132">
        <v>2.629</v>
      </c>
      <c r="BG34" s="132">
        <v>2.6720000000000002</v>
      </c>
      <c r="BH34" s="132">
        <v>2.742</v>
      </c>
      <c r="BI34" s="132">
        <v>2.83</v>
      </c>
      <c r="BJ34" s="132">
        <v>2.927</v>
      </c>
      <c r="BK34" s="132">
        <v>3.0169999999999999</v>
      </c>
      <c r="BL34" s="132">
        <v>3.09</v>
      </c>
      <c r="BM34" s="132">
        <v>3.145</v>
      </c>
      <c r="BN34" s="132">
        <v>3.1789999999999998</v>
      </c>
      <c r="BO34" s="132">
        <v>3.202</v>
      </c>
      <c r="BP34" s="132">
        <v>3.2389999999999999</v>
      </c>
      <c r="BQ34" s="132">
        <v>3.294</v>
      </c>
      <c r="BR34" s="132">
        <v>3.363</v>
      </c>
      <c r="BS34" s="132">
        <v>3.4350000000000001</v>
      </c>
      <c r="BT34" s="132">
        <v>3.504</v>
      </c>
      <c r="BU34" s="132">
        <v>3.5609999999999999</v>
      </c>
      <c r="BV34" s="132">
        <v>3.5880000000000001</v>
      </c>
      <c r="BW34" s="132">
        <v>3.5870000000000002</v>
      </c>
      <c r="BX34" s="132">
        <v>3.5739999999999998</v>
      </c>
      <c r="BY34" s="132">
        <v>3.5489999999999999</v>
      </c>
      <c r="BZ34" s="132">
        <v>3.5019999999999998</v>
      </c>
      <c r="CA34" s="132">
        <v>3.47</v>
      </c>
      <c r="CB34" s="132">
        <v>3.4350000000000001</v>
      </c>
      <c r="CC34" s="132">
        <v>3.3570000000000002</v>
      </c>
      <c r="CD34" s="132">
        <v>3.2509999999999999</v>
      </c>
      <c r="CE34" s="132">
        <v>3.1419999999999999</v>
      </c>
      <c r="CF34" s="132">
        <v>3.012</v>
      </c>
      <c r="CG34" s="132">
        <v>2.8740000000000001</v>
      </c>
      <c r="CH34" s="132">
        <v>2.7749999999999999</v>
      </c>
      <c r="CI34" s="132">
        <v>2.6890000000000001</v>
      </c>
      <c r="CJ34" s="132">
        <v>2.5840000000000001</v>
      </c>
      <c r="CK34" s="132">
        <v>2.4700000000000002</v>
      </c>
      <c r="CL34" s="132">
        <v>2.363</v>
      </c>
      <c r="CM34" s="132">
        <v>2.258</v>
      </c>
      <c r="CN34" s="132">
        <v>2.1440000000000001</v>
      </c>
      <c r="CO34" s="132">
        <v>2.0310000000000001</v>
      </c>
      <c r="CP34" s="132">
        <v>1.927</v>
      </c>
      <c r="CQ34" s="132">
        <v>1.7909999999999999</v>
      </c>
      <c r="CR34" s="132">
        <v>1.593</v>
      </c>
      <c r="CS34" s="132">
        <v>1.367</v>
      </c>
      <c r="CT34" s="132">
        <v>1.1619999999999999</v>
      </c>
      <c r="CU34" s="132">
        <v>0.96899999999999997</v>
      </c>
      <c r="CV34" s="132">
        <v>0.80900000000000005</v>
      </c>
      <c r="CW34" s="132">
        <v>0.71399999999999997</v>
      </c>
      <c r="CX34" s="132">
        <v>0.65200000000000002</v>
      </c>
      <c r="CY34" s="132">
        <v>0.58399999999999996</v>
      </c>
      <c r="CZ34" s="132">
        <v>0.51800000000000002</v>
      </c>
      <c r="DA34" s="132">
        <v>0.45100000000000001</v>
      </c>
      <c r="DB34" s="132">
        <v>0.36399999999999999</v>
      </c>
      <c r="DC34" s="132">
        <v>0.26800000000000002</v>
      </c>
      <c r="DD34" s="132">
        <v>0.192</v>
      </c>
      <c r="DE34" s="132">
        <v>0.13300000000000001</v>
      </c>
      <c r="DF34" s="132">
        <v>0.09</v>
      </c>
      <c r="DG34" s="132">
        <v>6.8000000000000005E-2</v>
      </c>
      <c r="DH34" s="132">
        <v>0.22</v>
      </c>
    </row>
    <row r="35" spans="1:112" x14ac:dyDescent="0.75">
      <c r="A35" s="111">
        <v>8734</v>
      </c>
      <c r="B35" s="111" t="s">
        <v>217</v>
      </c>
      <c r="C35" s="129" t="s">
        <v>163</v>
      </c>
      <c r="D35" s="71" t="s">
        <v>218</v>
      </c>
      <c r="E35" s="71">
        <v>764</v>
      </c>
      <c r="F35" s="71" t="s">
        <v>219</v>
      </c>
      <c r="G35" s="71" t="s">
        <v>220</v>
      </c>
      <c r="H35" s="71">
        <v>764</v>
      </c>
      <c r="I35" s="112" t="s">
        <v>221</v>
      </c>
      <c r="J35" s="71">
        <v>920</v>
      </c>
      <c r="K35" s="71">
        <v>1967</v>
      </c>
      <c r="L35" s="132">
        <v>109.145</v>
      </c>
      <c r="M35" s="132">
        <v>13.914999999999999</v>
      </c>
      <c r="N35" s="132">
        <v>10.622</v>
      </c>
      <c r="O35" s="132">
        <v>8.1590000000000007</v>
      </c>
      <c r="P35" s="132">
        <v>6.3419999999999996</v>
      </c>
      <c r="Q35" s="132">
        <v>4.9509999999999996</v>
      </c>
      <c r="R35" s="132">
        <v>3.9060000000000001</v>
      </c>
      <c r="S35" s="132">
        <v>3.1480000000000001</v>
      </c>
      <c r="T35" s="132">
        <v>2.6139999999999999</v>
      </c>
      <c r="U35" s="132">
        <v>2.2480000000000002</v>
      </c>
      <c r="V35" s="132">
        <v>2.0110000000000001</v>
      </c>
      <c r="W35" s="132">
        <v>1.8720000000000001</v>
      </c>
      <c r="X35" s="132">
        <v>1.82</v>
      </c>
      <c r="Y35" s="132">
        <v>1.845</v>
      </c>
      <c r="Z35" s="132">
        <v>1.9370000000000001</v>
      </c>
      <c r="AA35" s="132">
        <v>2.09</v>
      </c>
      <c r="AB35" s="132">
        <v>2.286</v>
      </c>
      <c r="AC35" s="132">
        <v>2.4649999999999999</v>
      </c>
      <c r="AD35" s="132">
        <v>2.5779999999999998</v>
      </c>
      <c r="AE35" s="132">
        <v>2.5350000000000001</v>
      </c>
      <c r="AF35" s="132">
        <v>2.4889999999999999</v>
      </c>
      <c r="AG35" s="132">
        <v>2.419</v>
      </c>
      <c r="AH35" s="132">
        <v>2.3660000000000001</v>
      </c>
      <c r="AI35" s="132">
        <v>2.3479999999999999</v>
      </c>
      <c r="AJ35" s="132">
        <v>2.3690000000000002</v>
      </c>
      <c r="AK35" s="132">
        <v>2.4249999999999998</v>
      </c>
      <c r="AL35" s="132">
        <v>2.504</v>
      </c>
      <c r="AM35" s="132">
        <v>2.6019999999999999</v>
      </c>
      <c r="AN35" s="132">
        <v>2.7160000000000002</v>
      </c>
      <c r="AO35" s="132">
        <v>2.7970000000000002</v>
      </c>
      <c r="AP35" s="132">
        <v>2.8010000000000002</v>
      </c>
      <c r="AQ35" s="132">
        <v>2.758</v>
      </c>
      <c r="AR35" s="132">
        <v>2.7210000000000001</v>
      </c>
      <c r="AS35" s="132">
        <v>2.6960000000000002</v>
      </c>
      <c r="AT35" s="132">
        <v>2.673</v>
      </c>
      <c r="AU35" s="132">
        <v>2.6760000000000002</v>
      </c>
      <c r="AV35" s="132">
        <v>2.694</v>
      </c>
      <c r="AW35" s="132">
        <v>2.7080000000000002</v>
      </c>
      <c r="AX35" s="132">
        <v>2.7229999999999999</v>
      </c>
      <c r="AY35" s="132">
        <v>2.73</v>
      </c>
      <c r="AZ35" s="132">
        <v>2.7109999999999999</v>
      </c>
      <c r="BA35" s="132">
        <v>2.6749999999999998</v>
      </c>
      <c r="BB35" s="132">
        <v>2.6429999999999998</v>
      </c>
      <c r="BC35" s="132">
        <v>2.61</v>
      </c>
      <c r="BD35" s="132">
        <v>2.5870000000000002</v>
      </c>
      <c r="BE35" s="132">
        <v>2.6019999999999999</v>
      </c>
      <c r="BF35" s="132">
        <v>2.6440000000000001</v>
      </c>
      <c r="BG35" s="132">
        <v>2.7</v>
      </c>
      <c r="BH35" s="132">
        <v>2.7589999999999999</v>
      </c>
      <c r="BI35" s="132">
        <v>2.8410000000000002</v>
      </c>
      <c r="BJ35" s="132">
        <v>2.9340000000000002</v>
      </c>
      <c r="BK35" s="132">
        <v>3.0270000000000001</v>
      </c>
      <c r="BL35" s="132">
        <v>3.105</v>
      </c>
      <c r="BM35" s="132">
        <v>3.1640000000000001</v>
      </c>
      <c r="BN35" s="132">
        <v>3.2069999999999999</v>
      </c>
      <c r="BO35" s="132">
        <v>3.2389999999999999</v>
      </c>
      <c r="BP35" s="132">
        <v>3.27</v>
      </c>
      <c r="BQ35" s="132">
        <v>3.3220000000000001</v>
      </c>
      <c r="BR35" s="132">
        <v>3.3980000000000001</v>
      </c>
      <c r="BS35" s="132">
        <v>3.484</v>
      </c>
      <c r="BT35" s="132">
        <v>3.5659999999999998</v>
      </c>
      <c r="BU35" s="132">
        <v>3.6320000000000001</v>
      </c>
      <c r="BV35" s="132">
        <v>3.673</v>
      </c>
      <c r="BW35" s="132">
        <v>3.6779999999999999</v>
      </c>
      <c r="BX35" s="132">
        <v>3.6549999999999998</v>
      </c>
      <c r="BY35" s="132">
        <v>3.6280000000000001</v>
      </c>
      <c r="BZ35" s="132">
        <v>3.5870000000000002</v>
      </c>
      <c r="CA35" s="132">
        <v>3.5470000000000002</v>
      </c>
      <c r="CB35" s="132">
        <v>3.5259999999999998</v>
      </c>
      <c r="CC35" s="132">
        <v>3.5</v>
      </c>
      <c r="CD35" s="132">
        <v>3.423</v>
      </c>
      <c r="CE35" s="132">
        <v>3.306</v>
      </c>
      <c r="CF35" s="132">
        <v>3.1760000000000002</v>
      </c>
      <c r="CG35" s="132">
        <v>3.0230000000000001</v>
      </c>
      <c r="CH35" s="132">
        <v>2.8610000000000002</v>
      </c>
      <c r="CI35" s="132">
        <v>2.7440000000000002</v>
      </c>
      <c r="CJ35" s="132">
        <v>2.6440000000000001</v>
      </c>
      <c r="CK35" s="132">
        <v>2.5270000000000001</v>
      </c>
      <c r="CL35" s="132">
        <v>2.4020000000000001</v>
      </c>
      <c r="CM35" s="132">
        <v>2.2850000000000001</v>
      </c>
      <c r="CN35" s="132">
        <v>2.17</v>
      </c>
      <c r="CO35" s="132">
        <v>2.0499999999999998</v>
      </c>
      <c r="CP35" s="132">
        <v>1.931</v>
      </c>
      <c r="CQ35" s="132">
        <v>1.821</v>
      </c>
      <c r="CR35" s="132">
        <v>1.6830000000000001</v>
      </c>
      <c r="CS35" s="132">
        <v>1.4870000000000001</v>
      </c>
      <c r="CT35" s="132">
        <v>1.268</v>
      </c>
      <c r="CU35" s="132">
        <v>1.07</v>
      </c>
      <c r="CV35" s="132">
        <v>0.88500000000000001</v>
      </c>
      <c r="CW35" s="132">
        <v>0.73199999999999998</v>
      </c>
      <c r="CX35" s="132">
        <v>0.64</v>
      </c>
      <c r="CY35" s="132">
        <v>0.57999999999999996</v>
      </c>
      <c r="CZ35" s="132">
        <v>0.51500000000000001</v>
      </c>
      <c r="DA35" s="132">
        <v>0.45200000000000001</v>
      </c>
      <c r="DB35" s="132">
        <v>0.39</v>
      </c>
      <c r="DC35" s="132">
        <v>0.308</v>
      </c>
      <c r="DD35" s="132">
        <v>0.22500000000000001</v>
      </c>
      <c r="DE35" s="132">
        <v>0.16</v>
      </c>
      <c r="DF35" s="132">
        <v>0.109</v>
      </c>
      <c r="DG35" s="132">
        <v>7.2999999999999995E-2</v>
      </c>
      <c r="DH35" s="132">
        <v>0.221</v>
      </c>
    </row>
    <row r="36" spans="1:112" x14ac:dyDescent="0.75">
      <c r="A36" s="111">
        <v>8735</v>
      </c>
      <c r="B36" s="111" t="s">
        <v>217</v>
      </c>
      <c r="C36" s="129" t="s">
        <v>163</v>
      </c>
      <c r="D36" s="71" t="s">
        <v>218</v>
      </c>
      <c r="E36" s="71">
        <v>764</v>
      </c>
      <c r="F36" s="71" t="s">
        <v>219</v>
      </c>
      <c r="G36" s="71" t="s">
        <v>220</v>
      </c>
      <c r="H36" s="71">
        <v>764</v>
      </c>
      <c r="I36" s="112" t="s">
        <v>221</v>
      </c>
      <c r="J36" s="71">
        <v>920</v>
      </c>
      <c r="K36" s="71">
        <v>1968</v>
      </c>
      <c r="L36" s="132">
        <v>105.997</v>
      </c>
      <c r="M36" s="132">
        <v>13.263999999999999</v>
      </c>
      <c r="N36" s="132">
        <v>10.17</v>
      </c>
      <c r="O36" s="132">
        <v>7.8860000000000001</v>
      </c>
      <c r="P36" s="132">
        <v>6.16</v>
      </c>
      <c r="Q36" s="132">
        <v>4.8360000000000003</v>
      </c>
      <c r="R36" s="132">
        <v>3.8420000000000001</v>
      </c>
      <c r="S36" s="132">
        <v>3.1259999999999999</v>
      </c>
      <c r="T36" s="132">
        <v>2.629</v>
      </c>
      <c r="U36" s="132">
        <v>2.2869999999999999</v>
      </c>
      <c r="V36" s="132">
        <v>2.0430000000000001</v>
      </c>
      <c r="W36" s="132">
        <v>1.905</v>
      </c>
      <c r="X36" s="132">
        <v>1.8540000000000001</v>
      </c>
      <c r="Y36" s="132">
        <v>1.8839999999999999</v>
      </c>
      <c r="Z36" s="132">
        <v>1.9850000000000001</v>
      </c>
      <c r="AA36" s="132">
        <v>2.1459999999999999</v>
      </c>
      <c r="AB36" s="132">
        <v>2.3460000000000001</v>
      </c>
      <c r="AC36" s="132">
        <v>2.5470000000000002</v>
      </c>
      <c r="AD36" s="132">
        <v>2.6819999999999999</v>
      </c>
      <c r="AE36" s="132">
        <v>2.7120000000000002</v>
      </c>
      <c r="AF36" s="132">
        <v>2.593</v>
      </c>
      <c r="AG36" s="132">
        <v>2.5</v>
      </c>
      <c r="AH36" s="132">
        <v>2.411</v>
      </c>
      <c r="AI36" s="132">
        <v>2.363</v>
      </c>
      <c r="AJ36" s="132">
        <v>2.3610000000000002</v>
      </c>
      <c r="AK36" s="132">
        <v>2.4039999999999999</v>
      </c>
      <c r="AL36" s="132">
        <v>2.4780000000000002</v>
      </c>
      <c r="AM36" s="132">
        <v>2.5640000000000001</v>
      </c>
      <c r="AN36" s="132">
        <v>2.6560000000000001</v>
      </c>
      <c r="AO36" s="132">
        <v>2.7530000000000001</v>
      </c>
      <c r="AP36" s="132">
        <v>2.8149999999999999</v>
      </c>
      <c r="AQ36" s="132">
        <v>2.8079999999999998</v>
      </c>
      <c r="AR36" s="132">
        <v>2.762</v>
      </c>
      <c r="AS36" s="132">
        <v>2.7290000000000001</v>
      </c>
      <c r="AT36" s="132">
        <v>2.7109999999999999</v>
      </c>
      <c r="AU36" s="132">
        <v>2.6970000000000001</v>
      </c>
      <c r="AV36" s="132">
        <v>2.7080000000000002</v>
      </c>
      <c r="AW36" s="132">
        <v>2.734</v>
      </c>
      <c r="AX36" s="132">
        <v>2.7530000000000001</v>
      </c>
      <c r="AY36" s="132">
        <v>2.77</v>
      </c>
      <c r="AZ36" s="132">
        <v>2.778</v>
      </c>
      <c r="BA36" s="132">
        <v>2.7570000000000001</v>
      </c>
      <c r="BB36" s="132">
        <v>2.718</v>
      </c>
      <c r="BC36" s="132">
        <v>2.6850000000000001</v>
      </c>
      <c r="BD36" s="132">
        <v>2.6539999999999999</v>
      </c>
      <c r="BE36" s="132">
        <v>2.6389999999999998</v>
      </c>
      <c r="BF36" s="132">
        <v>2.6659999999999999</v>
      </c>
      <c r="BG36" s="132">
        <v>2.7250000000000001</v>
      </c>
      <c r="BH36" s="132">
        <v>2.7970000000000002</v>
      </c>
      <c r="BI36" s="132">
        <v>2.8679999999999999</v>
      </c>
      <c r="BJ36" s="132">
        <v>2.9550000000000001</v>
      </c>
      <c r="BK36" s="132">
        <v>3.0449999999999999</v>
      </c>
      <c r="BL36" s="132">
        <v>3.1269999999999998</v>
      </c>
      <c r="BM36" s="132">
        <v>3.1909999999999998</v>
      </c>
      <c r="BN36" s="132">
        <v>3.238</v>
      </c>
      <c r="BO36" s="132">
        <v>3.28</v>
      </c>
      <c r="BP36" s="132">
        <v>3.319</v>
      </c>
      <c r="BQ36" s="132">
        <v>3.3660000000000001</v>
      </c>
      <c r="BR36" s="132">
        <v>3.4380000000000002</v>
      </c>
      <c r="BS36" s="132">
        <v>3.532</v>
      </c>
      <c r="BT36" s="132">
        <v>3.629</v>
      </c>
      <c r="BU36" s="132">
        <v>3.7090000000000001</v>
      </c>
      <c r="BV36" s="132">
        <v>3.758</v>
      </c>
      <c r="BW36" s="132">
        <v>3.7770000000000001</v>
      </c>
      <c r="BX36" s="132">
        <v>3.7589999999999999</v>
      </c>
      <c r="BY36" s="132">
        <v>3.722</v>
      </c>
      <c r="BZ36" s="132">
        <v>3.6779999999999999</v>
      </c>
      <c r="CA36" s="132">
        <v>3.6440000000000001</v>
      </c>
      <c r="CB36" s="132">
        <v>3.6150000000000002</v>
      </c>
      <c r="CC36" s="132">
        <v>3.6040000000000001</v>
      </c>
      <c r="CD36" s="132">
        <v>3.58</v>
      </c>
      <c r="CE36" s="132">
        <v>3.4929999999999999</v>
      </c>
      <c r="CF36" s="132">
        <v>3.3540000000000001</v>
      </c>
      <c r="CG36" s="132">
        <v>3.2</v>
      </c>
      <c r="CH36" s="132">
        <v>3.0190000000000001</v>
      </c>
      <c r="CI36" s="132">
        <v>2.8370000000000002</v>
      </c>
      <c r="CJ36" s="132">
        <v>2.7050000000000001</v>
      </c>
      <c r="CK36" s="132">
        <v>2.5920000000000001</v>
      </c>
      <c r="CL36" s="132">
        <v>2.464</v>
      </c>
      <c r="CM36" s="132">
        <v>2.33</v>
      </c>
      <c r="CN36" s="132">
        <v>2.2029999999999998</v>
      </c>
      <c r="CO36" s="132">
        <v>2.081</v>
      </c>
      <c r="CP36" s="132">
        <v>1.9550000000000001</v>
      </c>
      <c r="CQ36" s="132">
        <v>1.831</v>
      </c>
      <c r="CR36" s="132">
        <v>1.7170000000000001</v>
      </c>
      <c r="CS36" s="132">
        <v>1.577</v>
      </c>
      <c r="CT36" s="132">
        <v>1.3839999999999999</v>
      </c>
      <c r="CU36" s="132">
        <v>1.171</v>
      </c>
      <c r="CV36" s="132">
        <v>0.97899999999999998</v>
      </c>
      <c r="CW36" s="132">
        <v>0.80200000000000005</v>
      </c>
      <c r="CX36" s="132">
        <v>0.65800000000000003</v>
      </c>
      <c r="CY36" s="132">
        <v>0.56999999999999995</v>
      </c>
      <c r="CZ36" s="132">
        <v>0.51200000000000001</v>
      </c>
      <c r="DA36" s="132">
        <v>0.45100000000000001</v>
      </c>
      <c r="DB36" s="132">
        <v>0.39300000000000002</v>
      </c>
      <c r="DC36" s="132">
        <v>0.33400000000000002</v>
      </c>
      <c r="DD36" s="132">
        <v>0.26100000000000001</v>
      </c>
      <c r="DE36" s="132">
        <v>0.188</v>
      </c>
      <c r="DF36" s="132">
        <v>0.13200000000000001</v>
      </c>
      <c r="DG36" s="132">
        <v>8.8999999999999996E-2</v>
      </c>
      <c r="DH36" s="132">
        <v>0.22700000000000001</v>
      </c>
    </row>
    <row r="37" spans="1:112" x14ac:dyDescent="0.75">
      <c r="A37" s="111">
        <v>8736</v>
      </c>
      <c r="B37" s="111" t="s">
        <v>217</v>
      </c>
      <c r="C37" s="129" t="s">
        <v>163</v>
      </c>
      <c r="D37" s="71" t="s">
        <v>218</v>
      </c>
      <c r="E37" s="71">
        <v>764</v>
      </c>
      <c r="F37" s="71" t="s">
        <v>219</v>
      </c>
      <c r="G37" s="71" t="s">
        <v>220</v>
      </c>
      <c r="H37" s="71">
        <v>764</v>
      </c>
      <c r="I37" s="112" t="s">
        <v>221</v>
      </c>
      <c r="J37" s="71">
        <v>920</v>
      </c>
      <c r="K37" s="71">
        <v>1969</v>
      </c>
      <c r="L37" s="132">
        <v>102.261</v>
      </c>
      <c r="M37" s="132">
        <v>12.576000000000001</v>
      </c>
      <c r="N37" s="132">
        <v>9.6890000000000001</v>
      </c>
      <c r="O37" s="132">
        <v>7.5439999999999996</v>
      </c>
      <c r="P37" s="132">
        <v>5.9480000000000004</v>
      </c>
      <c r="Q37" s="132">
        <v>4.7370000000000001</v>
      </c>
      <c r="R37" s="132">
        <v>3.8210000000000002</v>
      </c>
      <c r="S37" s="132">
        <v>3.1429999999999998</v>
      </c>
      <c r="T37" s="132">
        <v>2.6549999999999998</v>
      </c>
      <c r="U37" s="132">
        <v>2.3050000000000002</v>
      </c>
      <c r="V37" s="132">
        <v>2.0369999999999999</v>
      </c>
      <c r="W37" s="132">
        <v>1.8979999999999999</v>
      </c>
      <c r="X37" s="132">
        <v>1.85</v>
      </c>
      <c r="Y37" s="132">
        <v>1.8819999999999999</v>
      </c>
      <c r="Z37" s="132">
        <v>1.988</v>
      </c>
      <c r="AA37" s="132">
        <v>2.1589999999999998</v>
      </c>
      <c r="AB37" s="132">
        <v>2.3660000000000001</v>
      </c>
      <c r="AC37" s="132">
        <v>2.5680000000000001</v>
      </c>
      <c r="AD37" s="132">
        <v>2.7240000000000002</v>
      </c>
      <c r="AE37" s="132">
        <v>2.774</v>
      </c>
      <c r="AF37" s="132">
        <v>2.726</v>
      </c>
      <c r="AG37" s="132">
        <v>2.56</v>
      </c>
      <c r="AH37" s="132">
        <v>2.4489999999999998</v>
      </c>
      <c r="AI37" s="132">
        <v>2.3660000000000001</v>
      </c>
      <c r="AJ37" s="132">
        <v>2.335</v>
      </c>
      <c r="AK37" s="132">
        <v>2.3540000000000001</v>
      </c>
      <c r="AL37" s="132">
        <v>2.415</v>
      </c>
      <c r="AM37" s="132">
        <v>2.4929999999999999</v>
      </c>
      <c r="AN37" s="132">
        <v>2.5710000000000002</v>
      </c>
      <c r="AO37" s="132">
        <v>2.6440000000000001</v>
      </c>
      <c r="AP37" s="132">
        <v>2.7229999999999999</v>
      </c>
      <c r="AQ37" s="132">
        <v>2.7730000000000001</v>
      </c>
      <c r="AR37" s="132">
        <v>2.762</v>
      </c>
      <c r="AS37" s="132">
        <v>2.72</v>
      </c>
      <c r="AT37" s="132">
        <v>2.6949999999999998</v>
      </c>
      <c r="AU37" s="132">
        <v>2.6859999999999999</v>
      </c>
      <c r="AV37" s="132">
        <v>2.68</v>
      </c>
      <c r="AW37" s="132">
        <v>2.698</v>
      </c>
      <c r="AX37" s="132">
        <v>2.7290000000000001</v>
      </c>
      <c r="AY37" s="132">
        <v>2.75</v>
      </c>
      <c r="AZ37" s="132">
        <v>2.7679999999999998</v>
      </c>
      <c r="BA37" s="132">
        <v>2.774</v>
      </c>
      <c r="BB37" s="132">
        <v>2.75</v>
      </c>
      <c r="BC37" s="132">
        <v>2.7109999999999999</v>
      </c>
      <c r="BD37" s="132">
        <v>2.68</v>
      </c>
      <c r="BE37" s="132">
        <v>2.6579999999999999</v>
      </c>
      <c r="BF37" s="132">
        <v>2.6539999999999999</v>
      </c>
      <c r="BG37" s="132">
        <v>2.6970000000000001</v>
      </c>
      <c r="BH37" s="132">
        <v>2.77</v>
      </c>
      <c r="BI37" s="132">
        <v>2.8530000000000002</v>
      </c>
      <c r="BJ37" s="132">
        <v>2.9279999999999999</v>
      </c>
      <c r="BK37" s="132">
        <v>3.01</v>
      </c>
      <c r="BL37" s="132">
        <v>3.0870000000000002</v>
      </c>
      <c r="BM37" s="132">
        <v>3.1539999999999999</v>
      </c>
      <c r="BN37" s="132">
        <v>3.2050000000000001</v>
      </c>
      <c r="BO37" s="132">
        <v>3.25</v>
      </c>
      <c r="BP37" s="132">
        <v>3.2989999999999999</v>
      </c>
      <c r="BQ37" s="132">
        <v>3.3530000000000002</v>
      </c>
      <c r="BR37" s="132">
        <v>3.4180000000000001</v>
      </c>
      <c r="BS37" s="132">
        <v>3.508</v>
      </c>
      <c r="BT37" s="132">
        <v>3.6120000000000001</v>
      </c>
      <c r="BU37" s="132">
        <v>3.7050000000000001</v>
      </c>
      <c r="BV37" s="132">
        <v>3.7679999999999998</v>
      </c>
      <c r="BW37" s="132">
        <v>3.794</v>
      </c>
      <c r="BX37" s="132">
        <v>3.7890000000000001</v>
      </c>
      <c r="BY37" s="132">
        <v>3.7559999999999998</v>
      </c>
      <c r="BZ37" s="132">
        <v>3.702</v>
      </c>
      <c r="CA37" s="132">
        <v>3.665</v>
      </c>
      <c r="CB37" s="132">
        <v>3.6429999999999998</v>
      </c>
      <c r="CC37" s="132">
        <v>3.6230000000000002</v>
      </c>
      <c r="CD37" s="132">
        <v>3.6150000000000002</v>
      </c>
      <c r="CE37" s="132">
        <v>3.5819999999999999</v>
      </c>
      <c r="CF37" s="132">
        <v>3.4750000000000001</v>
      </c>
      <c r="CG37" s="132">
        <v>3.3130000000000002</v>
      </c>
      <c r="CH37" s="132">
        <v>3.1339999999999999</v>
      </c>
      <c r="CI37" s="132">
        <v>2.9359999999999999</v>
      </c>
      <c r="CJ37" s="132">
        <v>2.7410000000000001</v>
      </c>
      <c r="CK37" s="132">
        <v>2.5979999999999999</v>
      </c>
      <c r="CL37" s="132">
        <v>2.476</v>
      </c>
      <c r="CM37" s="132">
        <v>2.34</v>
      </c>
      <c r="CN37" s="132">
        <v>2.1989999999999998</v>
      </c>
      <c r="CO37" s="132">
        <v>2.0680000000000001</v>
      </c>
      <c r="CP37" s="132">
        <v>1.9430000000000001</v>
      </c>
      <c r="CQ37" s="132">
        <v>1.8149999999999999</v>
      </c>
      <c r="CR37" s="132">
        <v>1.6910000000000001</v>
      </c>
      <c r="CS37" s="132">
        <v>1.5760000000000001</v>
      </c>
      <c r="CT37" s="132">
        <v>1.4359999999999999</v>
      </c>
      <c r="CU37" s="132">
        <v>1.2509999999999999</v>
      </c>
      <c r="CV37" s="132">
        <v>1.0489999999999999</v>
      </c>
      <c r="CW37" s="132">
        <v>0.86899999999999999</v>
      </c>
      <c r="CX37" s="132">
        <v>0.70499999999999996</v>
      </c>
      <c r="CY37" s="132">
        <v>0.57199999999999995</v>
      </c>
      <c r="CZ37" s="132">
        <v>0.49099999999999999</v>
      </c>
      <c r="DA37" s="132">
        <v>0.438</v>
      </c>
      <c r="DB37" s="132">
        <v>0.38200000000000001</v>
      </c>
      <c r="DC37" s="132">
        <v>0.33</v>
      </c>
      <c r="DD37" s="132">
        <v>0.27600000000000002</v>
      </c>
      <c r="DE37" s="132">
        <v>0.214</v>
      </c>
      <c r="DF37" s="132">
        <v>0.152</v>
      </c>
      <c r="DG37" s="132">
        <v>0.105</v>
      </c>
      <c r="DH37" s="132">
        <v>0.24</v>
      </c>
    </row>
    <row r="38" spans="1:112" x14ac:dyDescent="0.75">
      <c r="A38" s="111">
        <v>8737</v>
      </c>
      <c r="B38" s="111" t="s">
        <v>217</v>
      </c>
      <c r="C38" s="129" t="s">
        <v>163</v>
      </c>
      <c r="D38" s="71" t="s">
        <v>218</v>
      </c>
      <c r="E38" s="71">
        <v>764</v>
      </c>
      <c r="F38" s="71" t="s">
        <v>219</v>
      </c>
      <c r="G38" s="71" t="s">
        <v>220</v>
      </c>
      <c r="H38" s="71">
        <v>764</v>
      </c>
      <c r="I38" s="112" t="s">
        <v>221</v>
      </c>
      <c r="J38" s="71">
        <v>920</v>
      </c>
      <c r="K38" s="71">
        <v>1970</v>
      </c>
      <c r="L38" s="132">
        <v>98.087000000000003</v>
      </c>
      <c r="M38" s="132">
        <v>11.894</v>
      </c>
      <c r="N38" s="132">
        <v>9.1709999999999994</v>
      </c>
      <c r="O38" s="132">
        <v>7.1749999999999998</v>
      </c>
      <c r="P38" s="132">
        <v>5.68</v>
      </c>
      <c r="Q38" s="132">
        <v>4.556</v>
      </c>
      <c r="R38" s="132">
        <v>3.7240000000000002</v>
      </c>
      <c r="S38" s="132">
        <v>3.1110000000000002</v>
      </c>
      <c r="T38" s="132">
        <v>2.66</v>
      </c>
      <c r="U38" s="132">
        <v>2.3220000000000001</v>
      </c>
      <c r="V38" s="132">
        <v>2.0470000000000002</v>
      </c>
      <c r="W38" s="132">
        <v>1.887</v>
      </c>
      <c r="X38" s="132">
        <v>1.8380000000000001</v>
      </c>
      <c r="Y38" s="132">
        <v>1.8720000000000001</v>
      </c>
      <c r="Z38" s="132">
        <v>1.9810000000000001</v>
      </c>
      <c r="AA38" s="132">
        <v>2.1560000000000001</v>
      </c>
      <c r="AB38" s="132">
        <v>2.3740000000000001</v>
      </c>
      <c r="AC38" s="132">
        <v>2.5830000000000002</v>
      </c>
      <c r="AD38" s="132">
        <v>2.74</v>
      </c>
      <c r="AE38" s="132">
        <v>2.8109999999999999</v>
      </c>
      <c r="AF38" s="132">
        <v>2.782</v>
      </c>
      <c r="AG38" s="132">
        <v>2.6840000000000002</v>
      </c>
      <c r="AH38" s="132">
        <v>2.5009999999999999</v>
      </c>
      <c r="AI38" s="132">
        <v>2.3980000000000001</v>
      </c>
      <c r="AJ38" s="132">
        <v>2.3330000000000002</v>
      </c>
      <c r="AK38" s="132">
        <v>2.3239999999999998</v>
      </c>
      <c r="AL38" s="132">
        <v>2.359</v>
      </c>
      <c r="AM38" s="132">
        <v>2.4249999999999998</v>
      </c>
      <c r="AN38" s="132">
        <v>2.4950000000000001</v>
      </c>
      <c r="AO38" s="132">
        <v>2.5550000000000002</v>
      </c>
      <c r="AP38" s="132">
        <v>2.61</v>
      </c>
      <c r="AQ38" s="132">
        <v>2.6760000000000002</v>
      </c>
      <c r="AR38" s="132">
        <v>2.722</v>
      </c>
      <c r="AS38" s="132">
        <v>2.7149999999999999</v>
      </c>
      <c r="AT38" s="132">
        <v>2.68</v>
      </c>
      <c r="AU38" s="132">
        <v>2.6640000000000001</v>
      </c>
      <c r="AV38" s="132">
        <v>2.6640000000000001</v>
      </c>
      <c r="AW38" s="132">
        <v>2.6640000000000001</v>
      </c>
      <c r="AX38" s="132">
        <v>2.6869999999999998</v>
      </c>
      <c r="AY38" s="132">
        <v>2.7189999999999999</v>
      </c>
      <c r="AZ38" s="132">
        <v>2.7410000000000001</v>
      </c>
      <c r="BA38" s="132">
        <v>2.7570000000000001</v>
      </c>
      <c r="BB38" s="132">
        <v>2.7610000000000001</v>
      </c>
      <c r="BC38" s="132">
        <v>2.7360000000000002</v>
      </c>
      <c r="BD38" s="132">
        <v>2.7</v>
      </c>
      <c r="BE38" s="132">
        <v>2.6779999999999999</v>
      </c>
      <c r="BF38" s="132">
        <v>2.6669999999999998</v>
      </c>
      <c r="BG38" s="132">
        <v>2.6789999999999998</v>
      </c>
      <c r="BH38" s="132">
        <v>2.7360000000000002</v>
      </c>
      <c r="BI38" s="132">
        <v>2.8210000000000002</v>
      </c>
      <c r="BJ38" s="132">
        <v>2.907</v>
      </c>
      <c r="BK38" s="132">
        <v>2.976</v>
      </c>
      <c r="BL38" s="132">
        <v>3.0459999999999998</v>
      </c>
      <c r="BM38" s="132">
        <v>3.1070000000000002</v>
      </c>
      <c r="BN38" s="132">
        <v>3.161</v>
      </c>
      <c r="BO38" s="132">
        <v>3.21</v>
      </c>
      <c r="BP38" s="132">
        <v>3.262</v>
      </c>
      <c r="BQ38" s="132">
        <v>3.3250000000000002</v>
      </c>
      <c r="BR38" s="132">
        <v>3.399</v>
      </c>
      <c r="BS38" s="132">
        <v>3.48</v>
      </c>
      <c r="BT38" s="132">
        <v>3.5790000000000002</v>
      </c>
      <c r="BU38" s="132">
        <v>3.68</v>
      </c>
      <c r="BV38" s="132">
        <v>3.758</v>
      </c>
      <c r="BW38" s="132">
        <v>3.7959999999999998</v>
      </c>
      <c r="BX38" s="132">
        <v>3.7989999999999999</v>
      </c>
      <c r="BY38" s="132">
        <v>3.78</v>
      </c>
      <c r="BZ38" s="132">
        <v>3.7290000000000001</v>
      </c>
      <c r="CA38" s="132">
        <v>3.681</v>
      </c>
      <c r="CB38" s="132">
        <v>3.657</v>
      </c>
      <c r="CC38" s="132">
        <v>3.6440000000000001</v>
      </c>
      <c r="CD38" s="132">
        <v>3.6280000000000001</v>
      </c>
      <c r="CE38" s="132">
        <v>3.6110000000000002</v>
      </c>
      <c r="CF38" s="132">
        <v>3.5579999999999998</v>
      </c>
      <c r="CG38" s="132">
        <v>3.4289999999999998</v>
      </c>
      <c r="CH38" s="132">
        <v>3.242</v>
      </c>
      <c r="CI38" s="132">
        <v>3.0449999999999999</v>
      </c>
      <c r="CJ38" s="132">
        <v>2.8340000000000001</v>
      </c>
      <c r="CK38" s="132">
        <v>2.63</v>
      </c>
      <c r="CL38" s="132">
        <v>2.4790000000000001</v>
      </c>
      <c r="CM38" s="132">
        <v>2.3490000000000002</v>
      </c>
      <c r="CN38" s="132">
        <v>2.2069999999999999</v>
      </c>
      <c r="CO38" s="132">
        <v>2.0630000000000002</v>
      </c>
      <c r="CP38" s="132">
        <v>1.93</v>
      </c>
      <c r="CQ38" s="132">
        <v>1.804</v>
      </c>
      <c r="CR38" s="132">
        <v>1.6759999999999999</v>
      </c>
      <c r="CS38" s="132">
        <v>1.552</v>
      </c>
      <c r="CT38" s="132">
        <v>1.4370000000000001</v>
      </c>
      <c r="CU38" s="132">
        <v>1.3</v>
      </c>
      <c r="CV38" s="132">
        <v>1.1220000000000001</v>
      </c>
      <c r="CW38" s="132">
        <v>0.93100000000000005</v>
      </c>
      <c r="CX38" s="132">
        <v>0.76400000000000001</v>
      </c>
      <c r="CY38" s="132">
        <v>0.61399999999999999</v>
      </c>
      <c r="CZ38" s="132">
        <v>0.49399999999999999</v>
      </c>
      <c r="DA38" s="132">
        <v>0.42099999999999999</v>
      </c>
      <c r="DB38" s="132">
        <v>0.372</v>
      </c>
      <c r="DC38" s="132">
        <v>0.32400000000000001</v>
      </c>
      <c r="DD38" s="132">
        <v>0.27500000000000002</v>
      </c>
      <c r="DE38" s="132">
        <v>0.22800000000000001</v>
      </c>
      <c r="DF38" s="132">
        <v>0.17499999999999999</v>
      </c>
      <c r="DG38" s="132">
        <v>0.123</v>
      </c>
      <c r="DH38" s="132">
        <v>0.26700000000000002</v>
      </c>
    </row>
    <row r="39" spans="1:112" x14ac:dyDescent="0.75">
      <c r="A39" s="111">
        <v>8738</v>
      </c>
      <c r="B39" s="111" t="s">
        <v>217</v>
      </c>
      <c r="C39" s="129" t="s">
        <v>163</v>
      </c>
      <c r="D39" s="71" t="s">
        <v>218</v>
      </c>
      <c r="E39" s="71">
        <v>764</v>
      </c>
      <c r="F39" s="71" t="s">
        <v>219</v>
      </c>
      <c r="G39" s="71" t="s">
        <v>220</v>
      </c>
      <c r="H39" s="71">
        <v>764</v>
      </c>
      <c r="I39" s="112" t="s">
        <v>221</v>
      </c>
      <c r="J39" s="71">
        <v>920</v>
      </c>
      <c r="K39" s="71">
        <v>1971</v>
      </c>
      <c r="L39" s="132">
        <v>93.741</v>
      </c>
      <c r="M39" s="132">
        <v>11.162000000000001</v>
      </c>
      <c r="N39" s="132">
        <v>8.6630000000000003</v>
      </c>
      <c r="O39" s="132">
        <v>6.7809999999999997</v>
      </c>
      <c r="P39" s="132">
        <v>5.3929999999999998</v>
      </c>
      <c r="Q39" s="132">
        <v>4.351</v>
      </c>
      <c r="R39" s="132">
        <v>3.5750000000000002</v>
      </c>
      <c r="S39" s="132">
        <v>3.0089999999999999</v>
      </c>
      <c r="T39" s="132">
        <v>2.597</v>
      </c>
      <c r="U39" s="132">
        <v>2.2930000000000001</v>
      </c>
      <c r="V39" s="132">
        <v>2.0590000000000002</v>
      </c>
      <c r="W39" s="132">
        <v>1.8939999999999999</v>
      </c>
      <c r="X39" s="132">
        <v>1.8240000000000001</v>
      </c>
      <c r="Y39" s="132">
        <v>1.8580000000000001</v>
      </c>
      <c r="Z39" s="132">
        <v>1.9690000000000001</v>
      </c>
      <c r="AA39" s="132">
        <v>2.1469999999999998</v>
      </c>
      <c r="AB39" s="132">
        <v>2.3690000000000002</v>
      </c>
      <c r="AC39" s="132">
        <v>2.5910000000000002</v>
      </c>
      <c r="AD39" s="132">
        <v>2.7559999999999998</v>
      </c>
      <c r="AE39" s="132">
        <v>2.827</v>
      </c>
      <c r="AF39" s="132">
        <v>2.819</v>
      </c>
      <c r="AG39" s="132">
        <v>2.738</v>
      </c>
      <c r="AH39" s="132">
        <v>2.6219999999999999</v>
      </c>
      <c r="AI39" s="132">
        <v>2.4489999999999998</v>
      </c>
      <c r="AJ39" s="132">
        <v>2.3650000000000002</v>
      </c>
      <c r="AK39" s="132">
        <v>2.323</v>
      </c>
      <c r="AL39" s="132">
        <v>2.33</v>
      </c>
      <c r="AM39" s="132">
        <v>2.371</v>
      </c>
      <c r="AN39" s="132">
        <v>2.4279999999999999</v>
      </c>
      <c r="AO39" s="132">
        <v>2.4809999999999999</v>
      </c>
      <c r="AP39" s="132">
        <v>2.5230000000000001</v>
      </c>
      <c r="AQ39" s="132">
        <v>2.5659999999999998</v>
      </c>
      <c r="AR39" s="132">
        <v>2.6269999999999998</v>
      </c>
      <c r="AS39" s="132">
        <v>2.6749999999999998</v>
      </c>
      <c r="AT39" s="132">
        <v>2.6749999999999998</v>
      </c>
      <c r="AU39" s="132">
        <v>2.65</v>
      </c>
      <c r="AV39" s="132">
        <v>2.641</v>
      </c>
      <c r="AW39" s="132">
        <v>2.6469999999999998</v>
      </c>
      <c r="AX39" s="132">
        <v>2.6520000000000001</v>
      </c>
      <c r="AY39" s="132">
        <v>2.677</v>
      </c>
      <c r="AZ39" s="132">
        <v>2.7090000000000001</v>
      </c>
      <c r="BA39" s="132">
        <v>2.7290000000000001</v>
      </c>
      <c r="BB39" s="132">
        <v>2.7429999999999999</v>
      </c>
      <c r="BC39" s="132">
        <v>2.7450000000000001</v>
      </c>
      <c r="BD39" s="132">
        <v>2.7240000000000002</v>
      </c>
      <c r="BE39" s="132">
        <v>2.6960000000000002</v>
      </c>
      <c r="BF39" s="132">
        <v>2.6859999999999999</v>
      </c>
      <c r="BG39" s="132">
        <v>2.6909999999999998</v>
      </c>
      <c r="BH39" s="132">
        <v>2.7160000000000002</v>
      </c>
      <c r="BI39" s="132">
        <v>2.7839999999999998</v>
      </c>
      <c r="BJ39" s="132">
        <v>2.8719999999999999</v>
      </c>
      <c r="BK39" s="132">
        <v>2.9529999999999998</v>
      </c>
      <c r="BL39" s="132">
        <v>3.0089999999999999</v>
      </c>
      <c r="BM39" s="132">
        <v>3.0630000000000002</v>
      </c>
      <c r="BN39" s="132">
        <v>3.1120000000000001</v>
      </c>
      <c r="BO39" s="132">
        <v>3.1640000000000001</v>
      </c>
      <c r="BP39" s="132">
        <v>3.2189999999999999</v>
      </c>
      <c r="BQ39" s="132">
        <v>3.286</v>
      </c>
      <c r="BR39" s="132">
        <v>3.3679999999999999</v>
      </c>
      <c r="BS39" s="132">
        <v>3.4580000000000002</v>
      </c>
      <c r="BT39" s="132">
        <v>3.5489999999999999</v>
      </c>
      <c r="BU39" s="132">
        <v>3.645</v>
      </c>
      <c r="BV39" s="132">
        <v>3.73</v>
      </c>
      <c r="BW39" s="132">
        <v>3.7839999999999998</v>
      </c>
      <c r="BX39" s="132">
        <v>3.8</v>
      </c>
      <c r="BY39" s="132">
        <v>3.7879999999999998</v>
      </c>
      <c r="BZ39" s="132">
        <v>3.75</v>
      </c>
      <c r="CA39" s="132">
        <v>3.7069999999999999</v>
      </c>
      <c r="CB39" s="132">
        <v>3.67</v>
      </c>
      <c r="CC39" s="132">
        <v>3.6549999999999998</v>
      </c>
      <c r="CD39" s="132">
        <v>3.6459999999999999</v>
      </c>
      <c r="CE39" s="132">
        <v>3.621</v>
      </c>
      <c r="CF39" s="132">
        <v>3.585</v>
      </c>
      <c r="CG39" s="132">
        <v>3.5089999999999999</v>
      </c>
      <c r="CH39" s="132">
        <v>3.3540000000000001</v>
      </c>
      <c r="CI39" s="132">
        <v>3.15</v>
      </c>
      <c r="CJ39" s="132">
        <v>2.94</v>
      </c>
      <c r="CK39" s="132">
        <v>2.72</v>
      </c>
      <c r="CL39" s="132">
        <v>2.5110000000000001</v>
      </c>
      <c r="CM39" s="132">
        <v>2.3530000000000002</v>
      </c>
      <c r="CN39" s="132">
        <v>2.2160000000000002</v>
      </c>
      <c r="CO39" s="132">
        <v>2.0720000000000001</v>
      </c>
      <c r="CP39" s="132">
        <v>1.9259999999999999</v>
      </c>
      <c r="CQ39" s="132">
        <v>1.7929999999999999</v>
      </c>
      <c r="CR39" s="132">
        <v>1.667</v>
      </c>
      <c r="CS39" s="132">
        <v>1.54</v>
      </c>
      <c r="CT39" s="132">
        <v>1.417</v>
      </c>
      <c r="CU39" s="132">
        <v>1.302</v>
      </c>
      <c r="CV39" s="132">
        <v>1.1679999999999999</v>
      </c>
      <c r="CW39" s="132">
        <v>0.998</v>
      </c>
      <c r="CX39" s="132">
        <v>0.82099999999999995</v>
      </c>
      <c r="CY39" s="132">
        <v>0.66800000000000004</v>
      </c>
      <c r="CZ39" s="132">
        <v>0.53200000000000003</v>
      </c>
      <c r="DA39" s="132">
        <v>0.42499999999999999</v>
      </c>
      <c r="DB39" s="132">
        <v>0.35899999999999999</v>
      </c>
      <c r="DC39" s="132">
        <v>0.318</v>
      </c>
      <c r="DD39" s="132">
        <v>0.27300000000000002</v>
      </c>
      <c r="DE39" s="132">
        <v>0.23</v>
      </c>
      <c r="DF39" s="132">
        <v>0.189</v>
      </c>
      <c r="DG39" s="132">
        <v>0.14299999999999999</v>
      </c>
      <c r="DH39" s="132">
        <v>0.30499999999999999</v>
      </c>
    </row>
    <row r="40" spans="1:112" x14ac:dyDescent="0.75">
      <c r="A40" s="111">
        <v>8739</v>
      </c>
      <c r="B40" s="111" t="s">
        <v>217</v>
      </c>
      <c r="C40" s="129" t="s">
        <v>163</v>
      </c>
      <c r="D40" s="71" t="s">
        <v>218</v>
      </c>
      <c r="E40" s="71">
        <v>764</v>
      </c>
      <c r="F40" s="71" t="s">
        <v>219</v>
      </c>
      <c r="G40" s="71" t="s">
        <v>220</v>
      </c>
      <c r="H40" s="71">
        <v>764</v>
      </c>
      <c r="I40" s="112" t="s">
        <v>221</v>
      </c>
      <c r="J40" s="71">
        <v>920</v>
      </c>
      <c r="K40" s="71">
        <v>1972</v>
      </c>
      <c r="L40" s="132">
        <v>89.323999999999998</v>
      </c>
      <c r="M40" s="132">
        <v>10.411</v>
      </c>
      <c r="N40" s="132">
        <v>8.1259999999999994</v>
      </c>
      <c r="O40" s="132">
        <v>6.4020000000000001</v>
      </c>
      <c r="P40" s="132">
        <v>5.093</v>
      </c>
      <c r="Q40" s="132">
        <v>4.1159999999999997</v>
      </c>
      <c r="R40" s="132">
        <v>3.4129999999999998</v>
      </c>
      <c r="S40" s="132">
        <v>2.919</v>
      </c>
      <c r="T40" s="132">
        <v>2.5710000000000002</v>
      </c>
      <c r="U40" s="132">
        <v>2.3069999999999999</v>
      </c>
      <c r="V40" s="132">
        <v>2.0739999999999998</v>
      </c>
      <c r="W40" s="132">
        <v>1.9430000000000001</v>
      </c>
      <c r="X40" s="132">
        <v>1.867</v>
      </c>
      <c r="Y40" s="132">
        <v>1.8819999999999999</v>
      </c>
      <c r="Z40" s="132">
        <v>1.9930000000000001</v>
      </c>
      <c r="AA40" s="132">
        <v>2.1760000000000002</v>
      </c>
      <c r="AB40" s="132">
        <v>2.4049999999999998</v>
      </c>
      <c r="AC40" s="132">
        <v>2.6349999999999998</v>
      </c>
      <c r="AD40" s="132">
        <v>2.8159999999999998</v>
      </c>
      <c r="AE40" s="132">
        <v>2.895</v>
      </c>
      <c r="AF40" s="132">
        <v>2.887</v>
      </c>
      <c r="AG40" s="132">
        <v>2.8260000000000001</v>
      </c>
      <c r="AH40" s="132">
        <v>2.7240000000000002</v>
      </c>
      <c r="AI40" s="132">
        <v>2.6150000000000002</v>
      </c>
      <c r="AJ40" s="132">
        <v>2.4590000000000001</v>
      </c>
      <c r="AK40" s="132">
        <v>2.3980000000000001</v>
      </c>
      <c r="AL40" s="132">
        <v>2.3719999999999999</v>
      </c>
      <c r="AM40" s="132">
        <v>2.3849999999999998</v>
      </c>
      <c r="AN40" s="132">
        <v>2.4180000000000001</v>
      </c>
      <c r="AO40" s="132">
        <v>2.4590000000000001</v>
      </c>
      <c r="AP40" s="132">
        <v>2.496</v>
      </c>
      <c r="AQ40" s="132">
        <v>2.5270000000000001</v>
      </c>
      <c r="AR40" s="132">
        <v>2.5659999999999998</v>
      </c>
      <c r="AS40" s="132">
        <v>2.63</v>
      </c>
      <c r="AT40" s="132">
        <v>2.6850000000000001</v>
      </c>
      <c r="AU40" s="132">
        <v>2.694</v>
      </c>
      <c r="AV40" s="132">
        <v>2.677</v>
      </c>
      <c r="AW40" s="132">
        <v>2.6749999999999998</v>
      </c>
      <c r="AX40" s="132">
        <v>2.6859999999999999</v>
      </c>
      <c r="AY40" s="132">
        <v>2.6930000000000001</v>
      </c>
      <c r="AZ40" s="132">
        <v>2.718</v>
      </c>
      <c r="BA40" s="132">
        <v>2.7490000000000001</v>
      </c>
      <c r="BB40" s="132">
        <v>2.7669999999999999</v>
      </c>
      <c r="BC40" s="132">
        <v>2.78</v>
      </c>
      <c r="BD40" s="132">
        <v>2.786</v>
      </c>
      <c r="BE40" s="132">
        <v>2.7730000000000001</v>
      </c>
      <c r="BF40" s="132">
        <v>2.7570000000000001</v>
      </c>
      <c r="BG40" s="132">
        <v>2.762</v>
      </c>
      <c r="BH40" s="132">
        <v>2.782</v>
      </c>
      <c r="BI40" s="132">
        <v>2.8180000000000001</v>
      </c>
      <c r="BJ40" s="132">
        <v>2.891</v>
      </c>
      <c r="BK40" s="132">
        <v>2.976</v>
      </c>
      <c r="BL40" s="132">
        <v>3.0459999999999998</v>
      </c>
      <c r="BM40" s="132">
        <v>3.0870000000000002</v>
      </c>
      <c r="BN40" s="132">
        <v>3.13</v>
      </c>
      <c r="BO40" s="132">
        <v>3.177</v>
      </c>
      <c r="BP40" s="132">
        <v>3.2360000000000002</v>
      </c>
      <c r="BQ40" s="132">
        <v>3.3069999999999999</v>
      </c>
      <c r="BR40" s="132">
        <v>3.3929999999999998</v>
      </c>
      <c r="BS40" s="132">
        <v>3.4940000000000002</v>
      </c>
      <c r="BT40" s="132">
        <v>3.597</v>
      </c>
      <c r="BU40" s="132">
        <v>3.6880000000000002</v>
      </c>
      <c r="BV40" s="132">
        <v>3.77</v>
      </c>
      <c r="BW40" s="132">
        <v>3.8340000000000001</v>
      </c>
      <c r="BX40" s="132">
        <v>3.867</v>
      </c>
      <c r="BY40" s="132">
        <v>3.8679999999999999</v>
      </c>
      <c r="BZ40" s="132">
        <v>3.8370000000000002</v>
      </c>
      <c r="CA40" s="132">
        <v>3.8050000000000002</v>
      </c>
      <c r="CB40" s="132">
        <v>3.7730000000000001</v>
      </c>
      <c r="CC40" s="132">
        <v>3.7450000000000001</v>
      </c>
      <c r="CD40" s="132">
        <v>3.7320000000000002</v>
      </c>
      <c r="CE40" s="132">
        <v>3.714</v>
      </c>
      <c r="CF40" s="132">
        <v>3.67</v>
      </c>
      <c r="CG40" s="132">
        <v>3.6110000000000002</v>
      </c>
      <c r="CH40" s="132">
        <v>3.508</v>
      </c>
      <c r="CI40" s="132">
        <v>3.33</v>
      </c>
      <c r="CJ40" s="132">
        <v>3.109</v>
      </c>
      <c r="CK40" s="132">
        <v>2.8849999999999998</v>
      </c>
      <c r="CL40" s="132">
        <v>2.6549999999999998</v>
      </c>
      <c r="CM40" s="132">
        <v>2.4359999999999999</v>
      </c>
      <c r="CN40" s="132">
        <v>2.27</v>
      </c>
      <c r="CO40" s="132">
        <v>2.1269999999999998</v>
      </c>
      <c r="CP40" s="132">
        <v>1.978</v>
      </c>
      <c r="CQ40" s="132">
        <v>1.83</v>
      </c>
      <c r="CR40" s="132">
        <v>1.696</v>
      </c>
      <c r="CS40" s="132">
        <v>1.569</v>
      </c>
      <c r="CT40" s="132">
        <v>1.4410000000000001</v>
      </c>
      <c r="CU40" s="132">
        <v>1.3169999999999999</v>
      </c>
      <c r="CV40" s="132">
        <v>1.2</v>
      </c>
      <c r="CW40" s="132">
        <v>1.0660000000000001</v>
      </c>
      <c r="CX40" s="132">
        <v>0.90300000000000002</v>
      </c>
      <c r="CY40" s="132">
        <v>0.73599999999999999</v>
      </c>
      <c r="CZ40" s="132">
        <v>0.59399999999999997</v>
      </c>
      <c r="DA40" s="132">
        <v>0.47</v>
      </c>
      <c r="DB40" s="132">
        <v>0.373</v>
      </c>
      <c r="DC40" s="132">
        <v>0.317</v>
      </c>
      <c r="DD40" s="132">
        <v>0.27800000000000002</v>
      </c>
      <c r="DE40" s="132">
        <v>0.23699999999999999</v>
      </c>
      <c r="DF40" s="132">
        <v>0.19800000000000001</v>
      </c>
      <c r="DG40" s="132">
        <v>0.16200000000000001</v>
      </c>
      <c r="DH40" s="132">
        <v>0.36499999999999999</v>
      </c>
    </row>
    <row r="41" spans="1:112" x14ac:dyDescent="0.75">
      <c r="A41" s="111">
        <v>8740</v>
      </c>
      <c r="B41" s="111" t="s">
        <v>217</v>
      </c>
      <c r="C41" s="129" t="s">
        <v>163</v>
      </c>
      <c r="D41" s="71" t="s">
        <v>218</v>
      </c>
      <c r="E41" s="71">
        <v>764</v>
      </c>
      <c r="F41" s="71" t="s">
        <v>219</v>
      </c>
      <c r="G41" s="71" t="s">
        <v>220</v>
      </c>
      <c r="H41" s="71">
        <v>764</v>
      </c>
      <c r="I41" s="112" t="s">
        <v>221</v>
      </c>
      <c r="J41" s="71">
        <v>920</v>
      </c>
      <c r="K41" s="71">
        <v>1973</v>
      </c>
      <c r="L41" s="132">
        <v>84.695999999999998</v>
      </c>
      <c r="M41" s="132">
        <v>9.6310000000000002</v>
      </c>
      <c r="N41" s="132">
        <v>7.6040000000000001</v>
      </c>
      <c r="O41" s="132">
        <v>6.0229999999999997</v>
      </c>
      <c r="P41" s="132">
        <v>4.8220000000000001</v>
      </c>
      <c r="Q41" s="132">
        <v>3.931</v>
      </c>
      <c r="R41" s="132">
        <v>3.29</v>
      </c>
      <c r="S41" s="132">
        <v>2.843</v>
      </c>
      <c r="T41" s="132">
        <v>2.5270000000000001</v>
      </c>
      <c r="U41" s="132">
        <v>2.282</v>
      </c>
      <c r="V41" s="132">
        <v>2.0489999999999999</v>
      </c>
      <c r="W41" s="132">
        <v>1.921</v>
      </c>
      <c r="X41" s="132">
        <v>1.881</v>
      </c>
      <c r="Y41" s="132">
        <v>1.8919999999999999</v>
      </c>
      <c r="Z41" s="132">
        <v>1.9830000000000001</v>
      </c>
      <c r="AA41" s="132">
        <v>2.1659999999999999</v>
      </c>
      <c r="AB41" s="132">
        <v>2.3980000000000001</v>
      </c>
      <c r="AC41" s="132">
        <v>2.6320000000000001</v>
      </c>
      <c r="AD41" s="132">
        <v>2.8180000000000001</v>
      </c>
      <c r="AE41" s="132">
        <v>2.9119999999999999</v>
      </c>
      <c r="AF41" s="132">
        <v>2.91</v>
      </c>
      <c r="AG41" s="132">
        <v>2.8490000000000002</v>
      </c>
      <c r="AH41" s="132">
        <v>2.7669999999999999</v>
      </c>
      <c r="AI41" s="132">
        <v>2.6739999999999999</v>
      </c>
      <c r="AJ41" s="132">
        <v>2.585</v>
      </c>
      <c r="AK41" s="132">
        <v>2.456</v>
      </c>
      <c r="AL41" s="132">
        <v>2.411</v>
      </c>
      <c r="AM41" s="132">
        <v>2.391</v>
      </c>
      <c r="AN41" s="132">
        <v>2.3959999999999999</v>
      </c>
      <c r="AO41" s="132">
        <v>2.4119999999999999</v>
      </c>
      <c r="AP41" s="132">
        <v>2.4359999999999999</v>
      </c>
      <c r="AQ41" s="132">
        <v>2.4609999999999999</v>
      </c>
      <c r="AR41" s="132">
        <v>2.488</v>
      </c>
      <c r="AS41" s="132">
        <v>2.5289999999999999</v>
      </c>
      <c r="AT41" s="132">
        <v>2.5979999999999999</v>
      </c>
      <c r="AU41" s="132">
        <v>2.661</v>
      </c>
      <c r="AV41" s="132">
        <v>2.677</v>
      </c>
      <c r="AW41" s="132">
        <v>2.6669999999999998</v>
      </c>
      <c r="AX41" s="132">
        <v>2.669</v>
      </c>
      <c r="AY41" s="132">
        <v>2.6819999999999999</v>
      </c>
      <c r="AZ41" s="132">
        <v>2.69</v>
      </c>
      <c r="BA41" s="132">
        <v>2.7130000000000001</v>
      </c>
      <c r="BB41" s="132">
        <v>2.7410000000000001</v>
      </c>
      <c r="BC41" s="132">
        <v>2.758</v>
      </c>
      <c r="BD41" s="132">
        <v>2.7730000000000001</v>
      </c>
      <c r="BE41" s="132">
        <v>2.7879999999999998</v>
      </c>
      <c r="BF41" s="132">
        <v>2.7869999999999999</v>
      </c>
      <c r="BG41" s="132">
        <v>2.7869999999999999</v>
      </c>
      <c r="BH41" s="132">
        <v>2.8069999999999999</v>
      </c>
      <c r="BI41" s="132">
        <v>2.8370000000000002</v>
      </c>
      <c r="BJ41" s="132">
        <v>2.8769999999999998</v>
      </c>
      <c r="BK41" s="132">
        <v>2.944</v>
      </c>
      <c r="BL41" s="132">
        <v>3.016</v>
      </c>
      <c r="BM41" s="132">
        <v>3.0710000000000002</v>
      </c>
      <c r="BN41" s="132">
        <v>3.1</v>
      </c>
      <c r="BO41" s="132">
        <v>3.14</v>
      </c>
      <c r="BP41" s="132">
        <v>3.194</v>
      </c>
      <c r="BQ41" s="132">
        <v>3.2669999999999999</v>
      </c>
      <c r="BR41" s="132">
        <v>3.3570000000000002</v>
      </c>
      <c r="BS41" s="132">
        <v>3.4609999999999999</v>
      </c>
      <c r="BT41" s="132">
        <v>3.5720000000000001</v>
      </c>
      <c r="BU41" s="132">
        <v>3.673</v>
      </c>
      <c r="BV41" s="132">
        <v>3.7480000000000002</v>
      </c>
      <c r="BW41" s="132">
        <v>3.8079999999999998</v>
      </c>
      <c r="BX41" s="132">
        <v>3.8490000000000002</v>
      </c>
      <c r="BY41" s="132">
        <v>3.867</v>
      </c>
      <c r="BZ41" s="132">
        <v>3.85</v>
      </c>
      <c r="CA41" s="132">
        <v>3.8250000000000002</v>
      </c>
      <c r="CB41" s="132">
        <v>3.8050000000000002</v>
      </c>
      <c r="CC41" s="132">
        <v>3.7810000000000001</v>
      </c>
      <c r="CD41" s="132">
        <v>3.7559999999999998</v>
      </c>
      <c r="CE41" s="132">
        <v>3.734</v>
      </c>
      <c r="CF41" s="132">
        <v>3.6960000000000002</v>
      </c>
      <c r="CG41" s="132">
        <v>3.629</v>
      </c>
      <c r="CH41" s="132">
        <v>3.5430000000000001</v>
      </c>
      <c r="CI41" s="132">
        <v>3.4180000000000001</v>
      </c>
      <c r="CJ41" s="132">
        <v>3.2269999999999999</v>
      </c>
      <c r="CK41" s="132">
        <v>2.996</v>
      </c>
      <c r="CL41" s="132">
        <v>2.7650000000000001</v>
      </c>
      <c r="CM41" s="132">
        <v>2.5299999999999998</v>
      </c>
      <c r="CN41" s="132">
        <v>2.3079999999999998</v>
      </c>
      <c r="CO41" s="132">
        <v>2.1389999999999998</v>
      </c>
      <c r="CP41" s="132">
        <v>1.9930000000000001</v>
      </c>
      <c r="CQ41" s="132">
        <v>1.8440000000000001</v>
      </c>
      <c r="CR41" s="132">
        <v>1.698</v>
      </c>
      <c r="CS41" s="132">
        <v>1.5660000000000001</v>
      </c>
      <c r="CT41" s="132">
        <v>1.4410000000000001</v>
      </c>
      <c r="CU41" s="132">
        <v>1.3140000000000001</v>
      </c>
      <c r="CV41" s="132">
        <v>1.1910000000000001</v>
      </c>
      <c r="CW41" s="132">
        <v>1.075</v>
      </c>
      <c r="CX41" s="132">
        <v>0.94599999999999995</v>
      </c>
      <c r="CY41" s="132">
        <v>0.79400000000000004</v>
      </c>
      <c r="CZ41" s="132">
        <v>0.64200000000000002</v>
      </c>
      <c r="DA41" s="132">
        <v>0.51400000000000001</v>
      </c>
      <c r="DB41" s="132">
        <v>0.40400000000000003</v>
      </c>
      <c r="DC41" s="132">
        <v>0.32</v>
      </c>
      <c r="DD41" s="132">
        <v>0.26700000000000002</v>
      </c>
      <c r="DE41" s="132">
        <v>0.23200000000000001</v>
      </c>
      <c r="DF41" s="132">
        <v>0.19600000000000001</v>
      </c>
      <c r="DG41" s="132">
        <v>0.16200000000000001</v>
      </c>
      <c r="DH41" s="132">
        <v>0.40699999999999997</v>
      </c>
    </row>
    <row r="42" spans="1:112" x14ac:dyDescent="0.75">
      <c r="A42" s="111">
        <v>8741</v>
      </c>
      <c r="B42" s="111" t="s">
        <v>217</v>
      </c>
      <c r="C42" s="129" t="s">
        <v>163</v>
      </c>
      <c r="D42" s="71" t="s">
        <v>218</v>
      </c>
      <c r="E42" s="71">
        <v>764</v>
      </c>
      <c r="F42" s="71" t="s">
        <v>219</v>
      </c>
      <c r="G42" s="71" t="s">
        <v>220</v>
      </c>
      <c r="H42" s="71">
        <v>764</v>
      </c>
      <c r="I42" s="112" t="s">
        <v>221</v>
      </c>
      <c r="J42" s="71">
        <v>920</v>
      </c>
      <c r="K42" s="71">
        <v>1974</v>
      </c>
      <c r="L42" s="132">
        <v>79.933000000000007</v>
      </c>
      <c r="M42" s="132">
        <v>8.9239999999999995</v>
      </c>
      <c r="N42" s="132">
        <v>7.0540000000000003</v>
      </c>
      <c r="O42" s="132">
        <v>5.6509999999999998</v>
      </c>
      <c r="P42" s="132">
        <v>4.548</v>
      </c>
      <c r="Q42" s="132">
        <v>3.7309999999999999</v>
      </c>
      <c r="R42" s="132">
        <v>3.1549999999999998</v>
      </c>
      <c r="S42" s="132">
        <v>2.7559999999999998</v>
      </c>
      <c r="T42" s="132">
        <v>2.4769999999999999</v>
      </c>
      <c r="U42" s="132">
        <v>2.2570000000000001</v>
      </c>
      <c r="V42" s="132">
        <v>2.036</v>
      </c>
      <c r="W42" s="132">
        <v>1.9059999999999999</v>
      </c>
      <c r="X42" s="132">
        <v>1.869</v>
      </c>
      <c r="Y42" s="132">
        <v>1.9139999999999999</v>
      </c>
      <c r="Z42" s="132">
        <v>2.0019999999999998</v>
      </c>
      <c r="AA42" s="132">
        <v>2.1640000000000001</v>
      </c>
      <c r="AB42" s="132">
        <v>2.3969999999999998</v>
      </c>
      <c r="AC42" s="132">
        <v>2.6360000000000001</v>
      </c>
      <c r="AD42" s="132">
        <v>2.8260000000000001</v>
      </c>
      <c r="AE42" s="132">
        <v>2.9260000000000002</v>
      </c>
      <c r="AF42" s="132">
        <v>2.9390000000000001</v>
      </c>
      <c r="AG42" s="132">
        <v>2.8839999999999999</v>
      </c>
      <c r="AH42" s="132">
        <v>2.802</v>
      </c>
      <c r="AI42" s="132">
        <v>2.7290000000000001</v>
      </c>
      <c r="AJ42" s="132">
        <v>2.6560000000000001</v>
      </c>
      <c r="AK42" s="132">
        <v>2.5920000000000001</v>
      </c>
      <c r="AL42" s="132">
        <v>2.4809999999999999</v>
      </c>
      <c r="AM42" s="132">
        <v>2.4409999999999998</v>
      </c>
      <c r="AN42" s="132">
        <v>2.4129999999999998</v>
      </c>
      <c r="AO42" s="132">
        <v>2.4009999999999998</v>
      </c>
      <c r="AP42" s="132">
        <v>2.4</v>
      </c>
      <c r="AQ42" s="132">
        <v>2.4129999999999998</v>
      </c>
      <c r="AR42" s="132">
        <v>2.4340000000000002</v>
      </c>
      <c r="AS42" s="132">
        <v>2.4630000000000001</v>
      </c>
      <c r="AT42" s="132">
        <v>2.5099999999999998</v>
      </c>
      <c r="AU42" s="132">
        <v>2.5870000000000002</v>
      </c>
      <c r="AV42" s="132">
        <v>2.6560000000000001</v>
      </c>
      <c r="AW42" s="132">
        <v>2.6789999999999998</v>
      </c>
      <c r="AX42" s="132">
        <v>2.673</v>
      </c>
      <c r="AY42" s="132">
        <v>2.677</v>
      </c>
      <c r="AZ42" s="132">
        <v>2.69</v>
      </c>
      <c r="BA42" s="132">
        <v>2.6960000000000002</v>
      </c>
      <c r="BB42" s="132">
        <v>2.7160000000000002</v>
      </c>
      <c r="BC42" s="132">
        <v>2.7440000000000002</v>
      </c>
      <c r="BD42" s="132">
        <v>2.7639999999999998</v>
      </c>
      <c r="BE42" s="132">
        <v>2.7869999999999999</v>
      </c>
      <c r="BF42" s="132">
        <v>2.8140000000000001</v>
      </c>
      <c r="BG42" s="132">
        <v>2.83</v>
      </c>
      <c r="BH42" s="132">
        <v>2.8450000000000002</v>
      </c>
      <c r="BI42" s="132">
        <v>2.8759999999999999</v>
      </c>
      <c r="BJ42" s="132">
        <v>2.9089999999999998</v>
      </c>
      <c r="BK42" s="132">
        <v>2.9430000000000001</v>
      </c>
      <c r="BL42" s="132">
        <v>2.9980000000000002</v>
      </c>
      <c r="BM42" s="132">
        <v>3.0550000000000002</v>
      </c>
      <c r="BN42" s="132">
        <v>3.0979999999999999</v>
      </c>
      <c r="BO42" s="132">
        <v>3.125</v>
      </c>
      <c r="BP42" s="132">
        <v>3.1720000000000002</v>
      </c>
      <c r="BQ42" s="132">
        <v>3.24</v>
      </c>
      <c r="BR42" s="132">
        <v>3.3330000000000002</v>
      </c>
      <c r="BS42" s="132">
        <v>3.44</v>
      </c>
      <c r="BT42" s="132">
        <v>3.5550000000000002</v>
      </c>
      <c r="BU42" s="132">
        <v>3.6640000000000001</v>
      </c>
      <c r="BV42" s="132">
        <v>3.75</v>
      </c>
      <c r="BW42" s="132">
        <v>3.8039999999999998</v>
      </c>
      <c r="BX42" s="132">
        <v>3.8420000000000001</v>
      </c>
      <c r="BY42" s="132">
        <v>3.8690000000000002</v>
      </c>
      <c r="BZ42" s="132">
        <v>3.8690000000000002</v>
      </c>
      <c r="CA42" s="132">
        <v>3.8580000000000001</v>
      </c>
      <c r="CB42" s="132">
        <v>3.8450000000000002</v>
      </c>
      <c r="CC42" s="132">
        <v>3.8330000000000002</v>
      </c>
      <c r="CD42" s="132">
        <v>3.8109999999999999</v>
      </c>
      <c r="CE42" s="132">
        <v>3.7759999999999998</v>
      </c>
      <c r="CF42" s="132">
        <v>3.734</v>
      </c>
      <c r="CG42" s="132">
        <v>3.673</v>
      </c>
      <c r="CH42" s="132">
        <v>3.5790000000000002</v>
      </c>
      <c r="CI42" s="132">
        <v>3.472</v>
      </c>
      <c r="CJ42" s="132">
        <v>3.331</v>
      </c>
      <c r="CK42" s="132">
        <v>3.1280000000000001</v>
      </c>
      <c r="CL42" s="132">
        <v>2.8889999999999998</v>
      </c>
      <c r="CM42" s="132">
        <v>2.6520000000000001</v>
      </c>
      <c r="CN42" s="132">
        <v>2.4119999999999999</v>
      </c>
      <c r="CO42" s="132">
        <v>2.1880000000000002</v>
      </c>
      <c r="CP42" s="132">
        <v>2.016</v>
      </c>
      <c r="CQ42" s="132">
        <v>1.869</v>
      </c>
      <c r="CR42" s="132">
        <v>1.7210000000000001</v>
      </c>
      <c r="CS42" s="132">
        <v>1.5780000000000001</v>
      </c>
      <c r="CT42" s="132">
        <v>1.448</v>
      </c>
      <c r="CU42" s="132">
        <v>1.323</v>
      </c>
      <c r="CV42" s="132">
        <v>1.1970000000000001</v>
      </c>
      <c r="CW42" s="132">
        <v>1.0760000000000001</v>
      </c>
      <c r="CX42" s="132">
        <v>0.96199999999999997</v>
      </c>
      <c r="CY42" s="132">
        <v>0.83899999999999997</v>
      </c>
      <c r="CZ42" s="132">
        <v>0.69899999999999995</v>
      </c>
      <c r="DA42" s="132">
        <v>0.56100000000000005</v>
      </c>
      <c r="DB42" s="132">
        <v>0.44600000000000001</v>
      </c>
      <c r="DC42" s="132">
        <v>0.34899999999999998</v>
      </c>
      <c r="DD42" s="132">
        <v>0.27400000000000002</v>
      </c>
      <c r="DE42" s="132">
        <v>0.22700000000000001</v>
      </c>
      <c r="DF42" s="132">
        <v>0.19600000000000001</v>
      </c>
      <c r="DG42" s="132">
        <v>0.16400000000000001</v>
      </c>
      <c r="DH42" s="132">
        <v>0.45</v>
      </c>
    </row>
    <row r="43" spans="1:112" x14ac:dyDescent="0.75">
      <c r="A43" s="111">
        <v>8742</v>
      </c>
      <c r="B43" s="111" t="s">
        <v>217</v>
      </c>
      <c r="C43" s="129" t="s">
        <v>163</v>
      </c>
      <c r="D43" s="71" t="s">
        <v>218</v>
      </c>
      <c r="E43" s="71">
        <v>764</v>
      </c>
      <c r="F43" s="71" t="s">
        <v>219</v>
      </c>
      <c r="G43" s="71" t="s">
        <v>220</v>
      </c>
      <c r="H43" s="71">
        <v>764</v>
      </c>
      <c r="I43" s="112" t="s">
        <v>221</v>
      </c>
      <c r="J43" s="71">
        <v>920</v>
      </c>
      <c r="K43" s="71">
        <v>1975</v>
      </c>
      <c r="L43" s="132">
        <v>75.45</v>
      </c>
      <c r="M43" s="132">
        <v>8.2539999999999996</v>
      </c>
      <c r="N43" s="132">
        <v>6.5750000000000002</v>
      </c>
      <c r="O43" s="132">
        <v>5.27</v>
      </c>
      <c r="P43" s="132">
        <v>4.2889999999999997</v>
      </c>
      <c r="Q43" s="132">
        <v>3.5710000000000002</v>
      </c>
      <c r="R43" s="132">
        <v>3.0539999999999998</v>
      </c>
      <c r="S43" s="132">
        <v>2.6869999999999998</v>
      </c>
      <c r="T43" s="132">
        <v>2.42</v>
      </c>
      <c r="U43" s="132">
        <v>2.2109999999999999</v>
      </c>
      <c r="V43" s="132">
        <v>2.012</v>
      </c>
      <c r="W43" s="132">
        <v>1.893</v>
      </c>
      <c r="X43" s="132">
        <v>1.853</v>
      </c>
      <c r="Y43" s="132">
        <v>1.9</v>
      </c>
      <c r="Z43" s="132">
        <v>2.024</v>
      </c>
      <c r="AA43" s="132">
        <v>2.1840000000000002</v>
      </c>
      <c r="AB43" s="132">
        <v>2.3940000000000001</v>
      </c>
      <c r="AC43" s="132">
        <v>2.633</v>
      </c>
      <c r="AD43" s="132">
        <v>2.827</v>
      </c>
      <c r="AE43" s="132">
        <v>2.931</v>
      </c>
      <c r="AF43" s="132">
        <v>2.9489999999999998</v>
      </c>
      <c r="AG43" s="132">
        <v>2.907</v>
      </c>
      <c r="AH43" s="132">
        <v>2.831</v>
      </c>
      <c r="AI43" s="132">
        <v>2.7570000000000001</v>
      </c>
      <c r="AJ43" s="132">
        <v>2.7040000000000002</v>
      </c>
      <c r="AK43" s="132">
        <v>2.6579999999999999</v>
      </c>
      <c r="AL43" s="132">
        <v>2.6120000000000001</v>
      </c>
      <c r="AM43" s="132">
        <v>2.5059999999999998</v>
      </c>
      <c r="AN43" s="132">
        <v>2.4590000000000001</v>
      </c>
      <c r="AO43" s="132">
        <v>2.4129999999999998</v>
      </c>
      <c r="AP43" s="132">
        <v>2.3839999999999999</v>
      </c>
      <c r="AQ43" s="132">
        <v>2.3730000000000002</v>
      </c>
      <c r="AR43" s="132">
        <v>2.3820000000000001</v>
      </c>
      <c r="AS43" s="132">
        <v>2.4049999999999998</v>
      </c>
      <c r="AT43" s="132">
        <v>2.44</v>
      </c>
      <c r="AU43" s="132">
        <v>2.4950000000000001</v>
      </c>
      <c r="AV43" s="132">
        <v>2.5779999999999998</v>
      </c>
      <c r="AW43" s="132">
        <v>2.653</v>
      </c>
      <c r="AX43" s="132">
        <v>2.68</v>
      </c>
      <c r="AY43" s="132">
        <v>2.6760000000000002</v>
      </c>
      <c r="AZ43" s="132">
        <v>2.681</v>
      </c>
      <c r="BA43" s="132">
        <v>2.6909999999999998</v>
      </c>
      <c r="BB43" s="132">
        <v>2.6949999999999998</v>
      </c>
      <c r="BC43" s="132">
        <v>2.714</v>
      </c>
      <c r="BD43" s="132">
        <v>2.7450000000000001</v>
      </c>
      <c r="BE43" s="132">
        <v>2.7730000000000001</v>
      </c>
      <c r="BF43" s="132">
        <v>2.81</v>
      </c>
      <c r="BG43" s="132">
        <v>2.8530000000000002</v>
      </c>
      <c r="BH43" s="132">
        <v>2.8839999999999999</v>
      </c>
      <c r="BI43" s="132">
        <v>2.91</v>
      </c>
      <c r="BJ43" s="132">
        <v>2.944</v>
      </c>
      <c r="BK43" s="132">
        <v>2.972</v>
      </c>
      <c r="BL43" s="132">
        <v>2.9929999999999999</v>
      </c>
      <c r="BM43" s="132">
        <v>3.0329999999999999</v>
      </c>
      <c r="BN43" s="132">
        <v>3.0790000000000002</v>
      </c>
      <c r="BO43" s="132">
        <v>3.1190000000000002</v>
      </c>
      <c r="BP43" s="132">
        <v>3.153</v>
      </c>
      <c r="BQ43" s="132">
        <v>3.214</v>
      </c>
      <c r="BR43" s="132">
        <v>3.3010000000000002</v>
      </c>
      <c r="BS43" s="132">
        <v>3.411</v>
      </c>
      <c r="BT43" s="132">
        <v>3.5289999999999999</v>
      </c>
      <c r="BU43" s="132">
        <v>3.6429999999999998</v>
      </c>
      <c r="BV43" s="132">
        <v>3.738</v>
      </c>
      <c r="BW43" s="132">
        <v>3.802</v>
      </c>
      <c r="BX43" s="132">
        <v>3.835</v>
      </c>
      <c r="BY43" s="132">
        <v>3.8580000000000001</v>
      </c>
      <c r="BZ43" s="132">
        <v>3.8679999999999999</v>
      </c>
      <c r="CA43" s="132">
        <v>3.875</v>
      </c>
      <c r="CB43" s="132">
        <v>3.875</v>
      </c>
      <c r="CC43" s="132">
        <v>3.871</v>
      </c>
      <c r="CD43" s="132">
        <v>3.8610000000000002</v>
      </c>
      <c r="CE43" s="132">
        <v>3.8290000000000002</v>
      </c>
      <c r="CF43" s="132">
        <v>3.7730000000000001</v>
      </c>
      <c r="CG43" s="132">
        <v>3.7069999999999999</v>
      </c>
      <c r="CH43" s="132">
        <v>3.6190000000000002</v>
      </c>
      <c r="CI43" s="132">
        <v>3.504</v>
      </c>
      <c r="CJ43" s="132">
        <v>3.38</v>
      </c>
      <c r="CK43" s="132">
        <v>3.2269999999999999</v>
      </c>
      <c r="CL43" s="132">
        <v>3.0150000000000001</v>
      </c>
      <c r="CM43" s="132">
        <v>2.7690000000000001</v>
      </c>
      <c r="CN43" s="132">
        <v>2.528</v>
      </c>
      <c r="CO43" s="132">
        <v>2.2869999999999999</v>
      </c>
      <c r="CP43" s="132">
        <v>2.0619999999999998</v>
      </c>
      <c r="CQ43" s="132">
        <v>1.89</v>
      </c>
      <c r="CR43" s="132">
        <v>1.7430000000000001</v>
      </c>
      <c r="CS43" s="132">
        <v>1.597</v>
      </c>
      <c r="CT43" s="132">
        <v>1.4570000000000001</v>
      </c>
      <c r="CU43" s="132">
        <v>1.329</v>
      </c>
      <c r="CV43" s="132">
        <v>1.206</v>
      </c>
      <c r="CW43" s="132">
        <v>1.081</v>
      </c>
      <c r="CX43" s="132">
        <v>0.96299999999999997</v>
      </c>
      <c r="CY43" s="132">
        <v>0.85399999999999998</v>
      </c>
      <c r="CZ43" s="132">
        <v>0.73799999999999999</v>
      </c>
      <c r="DA43" s="132">
        <v>0.61</v>
      </c>
      <c r="DB43" s="132">
        <v>0.48599999999999999</v>
      </c>
      <c r="DC43" s="132">
        <v>0.38400000000000001</v>
      </c>
      <c r="DD43" s="132">
        <v>0.29799999999999999</v>
      </c>
      <c r="DE43" s="132">
        <v>0.23200000000000001</v>
      </c>
      <c r="DF43" s="132">
        <v>0.191</v>
      </c>
      <c r="DG43" s="132">
        <v>0.16300000000000001</v>
      </c>
      <c r="DH43" s="132">
        <v>0.48199999999999998</v>
      </c>
    </row>
    <row r="44" spans="1:112" x14ac:dyDescent="0.75">
      <c r="A44" s="111">
        <v>8743</v>
      </c>
      <c r="B44" s="111" t="s">
        <v>217</v>
      </c>
      <c r="C44" s="129" t="s">
        <v>163</v>
      </c>
      <c r="D44" s="71" t="s">
        <v>218</v>
      </c>
      <c r="E44" s="71">
        <v>764</v>
      </c>
      <c r="F44" s="71" t="s">
        <v>219</v>
      </c>
      <c r="G44" s="71" t="s">
        <v>220</v>
      </c>
      <c r="H44" s="71">
        <v>764</v>
      </c>
      <c r="I44" s="112" t="s">
        <v>221</v>
      </c>
      <c r="J44" s="71">
        <v>920</v>
      </c>
      <c r="K44" s="71">
        <v>1976</v>
      </c>
      <c r="L44" s="132">
        <v>70.683000000000007</v>
      </c>
      <c r="M44" s="132">
        <v>7.5720000000000001</v>
      </c>
      <c r="N44" s="132">
        <v>6.0720000000000001</v>
      </c>
      <c r="O44" s="132">
        <v>4.9180000000000001</v>
      </c>
      <c r="P44" s="132">
        <v>4.0069999999999997</v>
      </c>
      <c r="Q44" s="132">
        <v>3.335</v>
      </c>
      <c r="R44" s="132">
        <v>2.87</v>
      </c>
      <c r="S44" s="132">
        <v>2.5550000000000002</v>
      </c>
      <c r="T44" s="132">
        <v>2.3340000000000001</v>
      </c>
      <c r="U44" s="132">
        <v>2.153</v>
      </c>
      <c r="V44" s="132">
        <v>1.9670000000000001</v>
      </c>
      <c r="W44" s="132">
        <v>1.867</v>
      </c>
      <c r="X44" s="132">
        <v>1.837</v>
      </c>
      <c r="Y44" s="132">
        <v>1.8819999999999999</v>
      </c>
      <c r="Z44" s="132">
        <v>2.0089999999999999</v>
      </c>
      <c r="AA44" s="132">
        <v>2.2090000000000001</v>
      </c>
      <c r="AB44" s="132">
        <v>2.42</v>
      </c>
      <c r="AC44" s="132">
        <v>2.637</v>
      </c>
      <c r="AD44" s="132">
        <v>2.8340000000000001</v>
      </c>
      <c r="AE44" s="132">
        <v>2.9460000000000002</v>
      </c>
      <c r="AF44" s="132">
        <v>2.972</v>
      </c>
      <c r="AG44" s="132">
        <v>2.9380000000000002</v>
      </c>
      <c r="AH44" s="132">
        <v>2.8759999999999999</v>
      </c>
      <c r="AI44" s="132">
        <v>2.806</v>
      </c>
      <c r="AJ44" s="132">
        <v>2.7519999999999998</v>
      </c>
      <c r="AK44" s="132">
        <v>2.726</v>
      </c>
      <c r="AL44" s="132">
        <v>2.6970000000000001</v>
      </c>
      <c r="AM44" s="132">
        <v>2.6539999999999999</v>
      </c>
      <c r="AN44" s="132">
        <v>2.5390000000000001</v>
      </c>
      <c r="AO44" s="132">
        <v>2.472</v>
      </c>
      <c r="AP44" s="132">
        <v>2.4089999999999998</v>
      </c>
      <c r="AQ44" s="132">
        <v>2.3679999999999999</v>
      </c>
      <c r="AR44" s="132">
        <v>2.3530000000000002</v>
      </c>
      <c r="AS44" s="132">
        <v>2.3639999999999999</v>
      </c>
      <c r="AT44" s="132">
        <v>2.3919999999999999</v>
      </c>
      <c r="AU44" s="132">
        <v>2.4340000000000002</v>
      </c>
      <c r="AV44" s="132">
        <v>2.4950000000000001</v>
      </c>
      <c r="AW44" s="132">
        <v>2.5830000000000002</v>
      </c>
      <c r="AX44" s="132">
        <v>2.6619999999999999</v>
      </c>
      <c r="AY44" s="132">
        <v>2.6909999999999998</v>
      </c>
      <c r="AZ44" s="132">
        <v>2.6859999999999999</v>
      </c>
      <c r="BA44" s="132">
        <v>2.6880000000000002</v>
      </c>
      <c r="BB44" s="132">
        <v>2.6970000000000001</v>
      </c>
      <c r="BC44" s="132">
        <v>2.6989999999999998</v>
      </c>
      <c r="BD44" s="132">
        <v>2.7210000000000001</v>
      </c>
      <c r="BE44" s="132">
        <v>2.7589999999999999</v>
      </c>
      <c r="BF44" s="132">
        <v>2.8</v>
      </c>
      <c r="BG44" s="132">
        <v>2.8530000000000002</v>
      </c>
      <c r="BH44" s="132">
        <v>2.9119999999999999</v>
      </c>
      <c r="BI44" s="132">
        <v>2.9550000000000001</v>
      </c>
      <c r="BJ44" s="132">
        <v>2.984</v>
      </c>
      <c r="BK44" s="132">
        <v>3.012</v>
      </c>
      <c r="BL44" s="132">
        <v>3.0259999999999998</v>
      </c>
      <c r="BM44" s="132">
        <v>3.032</v>
      </c>
      <c r="BN44" s="132">
        <v>3.06</v>
      </c>
      <c r="BO44" s="132">
        <v>3.1040000000000001</v>
      </c>
      <c r="BP44" s="132">
        <v>3.1509999999999998</v>
      </c>
      <c r="BQ44" s="132">
        <v>3.198</v>
      </c>
      <c r="BR44" s="132">
        <v>3.278</v>
      </c>
      <c r="BS44" s="132">
        <v>3.3820000000000001</v>
      </c>
      <c r="BT44" s="132">
        <v>3.5030000000000001</v>
      </c>
      <c r="BU44" s="132">
        <v>3.62</v>
      </c>
      <c r="BV44" s="132">
        <v>3.718</v>
      </c>
      <c r="BW44" s="132">
        <v>3.7919999999999998</v>
      </c>
      <c r="BX44" s="132">
        <v>3.8359999999999999</v>
      </c>
      <c r="BY44" s="132">
        <v>3.8540000000000001</v>
      </c>
      <c r="BZ44" s="132">
        <v>3.8610000000000002</v>
      </c>
      <c r="CA44" s="132">
        <v>3.8780000000000001</v>
      </c>
      <c r="CB44" s="132">
        <v>3.8959999999999999</v>
      </c>
      <c r="CC44" s="132">
        <v>3.9060000000000001</v>
      </c>
      <c r="CD44" s="132">
        <v>3.9039999999999999</v>
      </c>
      <c r="CE44" s="132">
        <v>3.8839999999999999</v>
      </c>
      <c r="CF44" s="132">
        <v>3.83</v>
      </c>
      <c r="CG44" s="132">
        <v>3.75</v>
      </c>
      <c r="CH44" s="132">
        <v>3.6560000000000001</v>
      </c>
      <c r="CI44" s="132">
        <v>3.5470000000000002</v>
      </c>
      <c r="CJ44" s="132">
        <v>3.4169999999999998</v>
      </c>
      <c r="CK44" s="132">
        <v>3.2810000000000001</v>
      </c>
      <c r="CL44" s="132">
        <v>3.1160000000000001</v>
      </c>
      <c r="CM44" s="132">
        <v>2.8959999999999999</v>
      </c>
      <c r="CN44" s="132">
        <v>2.6459999999999999</v>
      </c>
      <c r="CO44" s="132">
        <v>2.403</v>
      </c>
      <c r="CP44" s="132">
        <v>2.161</v>
      </c>
      <c r="CQ44" s="132">
        <v>1.9370000000000001</v>
      </c>
      <c r="CR44" s="132">
        <v>1.766</v>
      </c>
      <c r="CS44" s="132">
        <v>1.6220000000000001</v>
      </c>
      <c r="CT44" s="132">
        <v>1.4790000000000001</v>
      </c>
      <c r="CU44" s="132">
        <v>1.3420000000000001</v>
      </c>
      <c r="CV44" s="132">
        <v>1.216</v>
      </c>
      <c r="CW44" s="132">
        <v>1.0940000000000001</v>
      </c>
      <c r="CX44" s="132">
        <v>0.97299999999999998</v>
      </c>
      <c r="CY44" s="132">
        <v>0.85899999999999999</v>
      </c>
      <c r="CZ44" s="132">
        <v>0.755</v>
      </c>
      <c r="DA44" s="132">
        <v>0.64800000000000002</v>
      </c>
      <c r="DB44" s="132">
        <v>0.53100000000000003</v>
      </c>
      <c r="DC44" s="132">
        <v>0.41899999999999998</v>
      </c>
      <c r="DD44" s="132">
        <v>0.32800000000000001</v>
      </c>
      <c r="DE44" s="132">
        <v>0.253</v>
      </c>
      <c r="DF44" s="132">
        <v>0.19500000000000001</v>
      </c>
      <c r="DG44" s="132">
        <v>0.16</v>
      </c>
      <c r="DH44" s="132">
        <v>0.50800000000000001</v>
      </c>
    </row>
    <row r="45" spans="1:112" x14ac:dyDescent="0.75">
      <c r="A45" s="111">
        <v>8744</v>
      </c>
      <c r="B45" s="111" t="s">
        <v>217</v>
      </c>
      <c r="C45" s="129" t="s">
        <v>163</v>
      </c>
      <c r="D45" s="71" t="s">
        <v>218</v>
      </c>
      <c r="E45" s="71">
        <v>764</v>
      </c>
      <c r="F45" s="71" t="s">
        <v>219</v>
      </c>
      <c r="G45" s="71" t="s">
        <v>220</v>
      </c>
      <c r="H45" s="71">
        <v>764</v>
      </c>
      <c r="I45" s="112" t="s">
        <v>221</v>
      </c>
      <c r="J45" s="71">
        <v>920</v>
      </c>
      <c r="K45" s="71">
        <v>1977</v>
      </c>
      <c r="L45" s="132">
        <v>66.298000000000002</v>
      </c>
      <c r="M45" s="132">
        <v>6.9349999999999996</v>
      </c>
      <c r="N45" s="132">
        <v>5.6050000000000004</v>
      </c>
      <c r="O45" s="132">
        <v>4.5609999999999999</v>
      </c>
      <c r="P45" s="132">
        <v>3.754</v>
      </c>
      <c r="Q45" s="132">
        <v>3.161</v>
      </c>
      <c r="R45" s="132">
        <v>2.7509999999999999</v>
      </c>
      <c r="S45" s="132">
        <v>2.4809999999999999</v>
      </c>
      <c r="T45" s="132">
        <v>2.2949999999999999</v>
      </c>
      <c r="U45" s="132">
        <v>2.1379999999999999</v>
      </c>
      <c r="V45" s="132">
        <v>1.962</v>
      </c>
      <c r="W45" s="132">
        <v>1.87</v>
      </c>
      <c r="X45" s="132">
        <v>1.8560000000000001</v>
      </c>
      <c r="Y45" s="132">
        <v>1.911</v>
      </c>
      <c r="Z45" s="132">
        <v>2.0379999999999998</v>
      </c>
      <c r="AA45" s="132">
        <v>2.2429999999999999</v>
      </c>
      <c r="AB45" s="132">
        <v>2.5</v>
      </c>
      <c r="AC45" s="132">
        <v>2.7189999999999999</v>
      </c>
      <c r="AD45" s="132">
        <v>2.8929999999999998</v>
      </c>
      <c r="AE45" s="132">
        <v>3.0070000000000001</v>
      </c>
      <c r="AF45" s="132">
        <v>3.036</v>
      </c>
      <c r="AG45" s="132">
        <v>3.004</v>
      </c>
      <c r="AH45" s="132">
        <v>2.944</v>
      </c>
      <c r="AI45" s="132">
        <v>2.887</v>
      </c>
      <c r="AJ45" s="132">
        <v>2.8370000000000002</v>
      </c>
      <c r="AK45" s="132">
        <v>2.81</v>
      </c>
      <c r="AL45" s="132">
        <v>2.8029999999999999</v>
      </c>
      <c r="AM45" s="132">
        <v>2.7789999999999999</v>
      </c>
      <c r="AN45" s="132">
        <v>2.7250000000000001</v>
      </c>
      <c r="AO45" s="132">
        <v>2.5880000000000001</v>
      </c>
      <c r="AP45" s="132">
        <v>2.5030000000000001</v>
      </c>
      <c r="AQ45" s="132">
        <v>2.4289999999999998</v>
      </c>
      <c r="AR45" s="132">
        <v>2.3849999999999998</v>
      </c>
      <c r="AS45" s="132">
        <v>2.3730000000000002</v>
      </c>
      <c r="AT45" s="132">
        <v>2.39</v>
      </c>
      <c r="AU45" s="132">
        <v>2.427</v>
      </c>
      <c r="AV45" s="132">
        <v>2.4769999999999999</v>
      </c>
      <c r="AW45" s="132">
        <v>2.5449999999999999</v>
      </c>
      <c r="AX45" s="132">
        <v>2.6389999999999998</v>
      </c>
      <c r="AY45" s="132">
        <v>2.7229999999999999</v>
      </c>
      <c r="AZ45" s="132">
        <v>2.7519999999999998</v>
      </c>
      <c r="BA45" s="132">
        <v>2.746</v>
      </c>
      <c r="BB45" s="132">
        <v>2.746</v>
      </c>
      <c r="BC45" s="132">
        <v>2.754</v>
      </c>
      <c r="BD45" s="132">
        <v>2.7589999999999999</v>
      </c>
      <c r="BE45" s="132">
        <v>2.79</v>
      </c>
      <c r="BF45" s="132">
        <v>2.843</v>
      </c>
      <c r="BG45" s="132">
        <v>2.9020000000000001</v>
      </c>
      <c r="BH45" s="132">
        <v>2.9729999999999999</v>
      </c>
      <c r="BI45" s="132">
        <v>3.0459999999999998</v>
      </c>
      <c r="BJ45" s="132">
        <v>3.093</v>
      </c>
      <c r="BK45" s="132">
        <v>3.117</v>
      </c>
      <c r="BL45" s="132">
        <v>3.133</v>
      </c>
      <c r="BM45" s="132">
        <v>3.1320000000000001</v>
      </c>
      <c r="BN45" s="132">
        <v>3.1259999999999999</v>
      </c>
      <c r="BO45" s="132">
        <v>3.153</v>
      </c>
      <c r="BP45" s="132">
        <v>3.2050000000000001</v>
      </c>
      <c r="BQ45" s="132">
        <v>3.2679999999999998</v>
      </c>
      <c r="BR45" s="132">
        <v>3.335</v>
      </c>
      <c r="BS45" s="132">
        <v>3.4340000000000002</v>
      </c>
      <c r="BT45" s="132">
        <v>3.552</v>
      </c>
      <c r="BU45" s="132">
        <v>3.6760000000000002</v>
      </c>
      <c r="BV45" s="132">
        <v>3.7810000000000001</v>
      </c>
      <c r="BW45" s="132">
        <v>3.8610000000000002</v>
      </c>
      <c r="BX45" s="132">
        <v>3.915</v>
      </c>
      <c r="BY45" s="132">
        <v>3.9460000000000002</v>
      </c>
      <c r="BZ45" s="132">
        <v>3.9470000000000001</v>
      </c>
      <c r="CA45" s="132">
        <v>3.9609999999999999</v>
      </c>
      <c r="CB45" s="132">
        <v>3.9910000000000001</v>
      </c>
      <c r="CC45" s="132">
        <v>4.0209999999999999</v>
      </c>
      <c r="CD45" s="132">
        <v>4.0339999999999998</v>
      </c>
      <c r="CE45" s="132">
        <v>4.0199999999999996</v>
      </c>
      <c r="CF45" s="132">
        <v>3.9780000000000002</v>
      </c>
      <c r="CG45" s="132">
        <v>3.8969999999999998</v>
      </c>
      <c r="CH45" s="132">
        <v>3.7850000000000001</v>
      </c>
      <c r="CI45" s="132">
        <v>3.6669999999999998</v>
      </c>
      <c r="CJ45" s="132">
        <v>3.5390000000000001</v>
      </c>
      <c r="CK45" s="132">
        <v>3.3919999999999999</v>
      </c>
      <c r="CL45" s="132">
        <v>3.242</v>
      </c>
      <c r="CM45" s="132">
        <v>3.0640000000000001</v>
      </c>
      <c r="CN45" s="132">
        <v>2.8330000000000002</v>
      </c>
      <c r="CO45" s="132">
        <v>2.5750000000000002</v>
      </c>
      <c r="CP45" s="132">
        <v>2.3239999999999998</v>
      </c>
      <c r="CQ45" s="132">
        <v>2.0779999999999998</v>
      </c>
      <c r="CR45" s="132">
        <v>1.853</v>
      </c>
      <c r="CS45" s="132">
        <v>1.68</v>
      </c>
      <c r="CT45" s="132">
        <v>1.5349999999999999</v>
      </c>
      <c r="CU45" s="132">
        <v>1.3919999999999999</v>
      </c>
      <c r="CV45" s="132">
        <v>1.2549999999999999</v>
      </c>
      <c r="CW45" s="132">
        <v>1.129</v>
      </c>
      <c r="CX45" s="132">
        <v>1.0069999999999999</v>
      </c>
      <c r="CY45" s="132">
        <v>0.88800000000000001</v>
      </c>
      <c r="CZ45" s="132">
        <v>0.77800000000000002</v>
      </c>
      <c r="DA45" s="132">
        <v>0.67800000000000005</v>
      </c>
      <c r="DB45" s="132">
        <v>0.57699999999999996</v>
      </c>
      <c r="DC45" s="132">
        <v>0.47099999999999997</v>
      </c>
      <c r="DD45" s="132">
        <v>0.37</v>
      </c>
      <c r="DE45" s="132">
        <v>0.28799999999999998</v>
      </c>
      <c r="DF45" s="132">
        <v>0.22</v>
      </c>
      <c r="DG45" s="132">
        <v>0.17</v>
      </c>
      <c r="DH45" s="132">
        <v>0.54800000000000004</v>
      </c>
    </row>
    <row r="46" spans="1:112" x14ac:dyDescent="0.75">
      <c r="A46" s="111">
        <v>8745</v>
      </c>
      <c r="B46" s="111" t="s">
        <v>217</v>
      </c>
      <c r="C46" s="129" t="s">
        <v>163</v>
      </c>
      <c r="D46" s="71" t="s">
        <v>218</v>
      </c>
      <c r="E46" s="71">
        <v>764</v>
      </c>
      <c r="F46" s="71" t="s">
        <v>219</v>
      </c>
      <c r="G46" s="71" t="s">
        <v>220</v>
      </c>
      <c r="H46" s="71">
        <v>764</v>
      </c>
      <c r="I46" s="112" t="s">
        <v>221</v>
      </c>
      <c r="J46" s="71">
        <v>920</v>
      </c>
      <c r="K46" s="71">
        <v>1978</v>
      </c>
      <c r="L46" s="132">
        <v>62.664999999999999</v>
      </c>
      <c r="M46" s="132">
        <v>6.3470000000000004</v>
      </c>
      <c r="N46" s="132">
        <v>5.1820000000000004</v>
      </c>
      <c r="O46" s="132">
        <v>4.2480000000000002</v>
      </c>
      <c r="P46" s="132">
        <v>3.512</v>
      </c>
      <c r="Q46" s="132">
        <v>2.9910000000000001</v>
      </c>
      <c r="R46" s="132">
        <v>2.64</v>
      </c>
      <c r="S46" s="132">
        <v>2.4129999999999998</v>
      </c>
      <c r="T46" s="132">
        <v>2.2599999999999998</v>
      </c>
      <c r="U46" s="132">
        <v>2.1240000000000001</v>
      </c>
      <c r="V46" s="132">
        <v>1.95</v>
      </c>
      <c r="W46" s="132">
        <v>1.8660000000000001</v>
      </c>
      <c r="X46" s="132">
        <v>1.859</v>
      </c>
      <c r="Y46" s="132">
        <v>1.931</v>
      </c>
      <c r="Z46" s="132">
        <v>2.0699999999999998</v>
      </c>
      <c r="AA46" s="132">
        <v>2.278</v>
      </c>
      <c r="AB46" s="132">
        <v>2.5419999999999998</v>
      </c>
      <c r="AC46" s="132">
        <v>2.8119999999999998</v>
      </c>
      <c r="AD46" s="132">
        <v>2.988</v>
      </c>
      <c r="AE46" s="132">
        <v>3.0750000000000002</v>
      </c>
      <c r="AF46" s="132">
        <v>3.1040000000000001</v>
      </c>
      <c r="AG46" s="132">
        <v>3.0739999999999998</v>
      </c>
      <c r="AH46" s="132">
        <v>3.0169999999999999</v>
      </c>
      <c r="AI46" s="132">
        <v>2.9620000000000002</v>
      </c>
      <c r="AJ46" s="132">
        <v>2.9249999999999998</v>
      </c>
      <c r="AK46" s="132">
        <v>2.903</v>
      </c>
      <c r="AL46" s="132">
        <v>2.8969999999999998</v>
      </c>
      <c r="AM46" s="132">
        <v>2.8959999999999999</v>
      </c>
      <c r="AN46" s="132">
        <v>2.8620000000000001</v>
      </c>
      <c r="AO46" s="132">
        <v>2.7850000000000001</v>
      </c>
      <c r="AP46" s="132">
        <v>2.6269999999999998</v>
      </c>
      <c r="AQ46" s="132">
        <v>2.5299999999999998</v>
      </c>
      <c r="AR46" s="132">
        <v>2.452</v>
      </c>
      <c r="AS46" s="132">
        <v>2.411</v>
      </c>
      <c r="AT46" s="132">
        <v>2.4049999999999998</v>
      </c>
      <c r="AU46" s="132">
        <v>2.4300000000000002</v>
      </c>
      <c r="AV46" s="132">
        <v>2.4740000000000002</v>
      </c>
      <c r="AW46" s="132">
        <v>2.5310000000000001</v>
      </c>
      <c r="AX46" s="132">
        <v>2.6040000000000001</v>
      </c>
      <c r="AY46" s="132">
        <v>2.702</v>
      </c>
      <c r="AZ46" s="132">
        <v>2.7869999999999999</v>
      </c>
      <c r="BA46" s="132">
        <v>2.8149999999999999</v>
      </c>
      <c r="BB46" s="132">
        <v>2.806</v>
      </c>
      <c r="BC46" s="132">
        <v>2.806</v>
      </c>
      <c r="BD46" s="132">
        <v>2.8170000000000002</v>
      </c>
      <c r="BE46" s="132">
        <v>2.83</v>
      </c>
      <c r="BF46" s="132">
        <v>2.8759999999999999</v>
      </c>
      <c r="BG46" s="132">
        <v>2.9460000000000002</v>
      </c>
      <c r="BH46" s="132">
        <v>3.0230000000000001</v>
      </c>
      <c r="BI46" s="132">
        <v>3.1080000000000001</v>
      </c>
      <c r="BJ46" s="132">
        <v>3.1880000000000002</v>
      </c>
      <c r="BK46" s="132">
        <v>3.2309999999999999</v>
      </c>
      <c r="BL46" s="132">
        <v>3.242</v>
      </c>
      <c r="BM46" s="132">
        <v>3.242</v>
      </c>
      <c r="BN46" s="132">
        <v>3.2290000000000001</v>
      </c>
      <c r="BO46" s="132">
        <v>3.22</v>
      </c>
      <c r="BP46" s="132">
        <v>3.254</v>
      </c>
      <c r="BQ46" s="132">
        <v>3.323</v>
      </c>
      <c r="BR46" s="132">
        <v>3.4060000000000001</v>
      </c>
      <c r="BS46" s="132">
        <v>3.492</v>
      </c>
      <c r="BT46" s="132">
        <v>3.6040000000000001</v>
      </c>
      <c r="BU46" s="132">
        <v>3.7229999999999999</v>
      </c>
      <c r="BV46" s="132">
        <v>3.8340000000000001</v>
      </c>
      <c r="BW46" s="132">
        <v>3.92</v>
      </c>
      <c r="BX46" s="132">
        <v>3.98</v>
      </c>
      <c r="BY46" s="132">
        <v>4.0209999999999999</v>
      </c>
      <c r="BZ46" s="132">
        <v>4.0339999999999998</v>
      </c>
      <c r="CA46" s="132">
        <v>4.0430000000000001</v>
      </c>
      <c r="CB46" s="132">
        <v>4.0709999999999997</v>
      </c>
      <c r="CC46" s="132">
        <v>4.1120000000000001</v>
      </c>
      <c r="CD46" s="132">
        <v>4.1440000000000001</v>
      </c>
      <c r="CE46" s="132">
        <v>4.1459999999999999</v>
      </c>
      <c r="CF46" s="132">
        <v>4.109</v>
      </c>
      <c r="CG46" s="132">
        <v>4.0380000000000003</v>
      </c>
      <c r="CH46" s="132">
        <v>3.9239999999999999</v>
      </c>
      <c r="CI46" s="132">
        <v>3.786</v>
      </c>
      <c r="CJ46" s="132">
        <v>3.6480000000000001</v>
      </c>
      <c r="CK46" s="132">
        <v>3.5030000000000001</v>
      </c>
      <c r="CL46" s="132">
        <v>3.3420000000000001</v>
      </c>
      <c r="CM46" s="132">
        <v>3.1779999999999999</v>
      </c>
      <c r="CN46" s="132">
        <v>2.988</v>
      </c>
      <c r="CO46" s="132">
        <v>2.7480000000000002</v>
      </c>
      <c r="CP46" s="132">
        <v>2.484</v>
      </c>
      <c r="CQ46" s="132">
        <v>2.2290000000000001</v>
      </c>
      <c r="CR46" s="132">
        <v>1.9810000000000001</v>
      </c>
      <c r="CS46" s="132">
        <v>1.756</v>
      </c>
      <c r="CT46" s="132">
        <v>1.5840000000000001</v>
      </c>
      <c r="CU46" s="132">
        <v>1.4379999999999999</v>
      </c>
      <c r="CV46" s="132">
        <v>1.2949999999999999</v>
      </c>
      <c r="CW46" s="132">
        <v>1.159</v>
      </c>
      <c r="CX46" s="132">
        <v>1.034</v>
      </c>
      <c r="CY46" s="132">
        <v>0.91500000000000004</v>
      </c>
      <c r="CZ46" s="132">
        <v>0.8</v>
      </c>
      <c r="DA46" s="132">
        <v>0.69499999999999995</v>
      </c>
      <c r="DB46" s="132">
        <v>0.60099999999999998</v>
      </c>
      <c r="DC46" s="132">
        <v>0.503</v>
      </c>
      <c r="DD46" s="132">
        <v>0.40300000000000002</v>
      </c>
      <c r="DE46" s="132">
        <v>0.313</v>
      </c>
      <c r="DF46" s="132">
        <v>0.24099999999999999</v>
      </c>
      <c r="DG46" s="132">
        <v>0.183</v>
      </c>
      <c r="DH46" s="132">
        <v>0.55600000000000005</v>
      </c>
    </row>
    <row r="47" spans="1:112" x14ac:dyDescent="0.75">
      <c r="A47" s="111">
        <v>8746</v>
      </c>
      <c r="B47" s="111" t="s">
        <v>217</v>
      </c>
      <c r="C47" s="129" t="s">
        <v>163</v>
      </c>
      <c r="D47" s="71" t="s">
        <v>218</v>
      </c>
      <c r="E47" s="71">
        <v>764</v>
      </c>
      <c r="F47" s="71" t="s">
        <v>219</v>
      </c>
      <c r="G47" s="71" t="s">
        <v>220</v>
      </c>
      <c r="H47" s="71">
        <v>764</v>
      </c>
      <c r="I47" s="112" t="s">
        <v>221</v>
      </c>
      <c r="J47" s="71">
        <v>920</v>
      </c>
      <c r="K47" s="71">
        <v>1979</v>
      </c>
      <c r="L47" s="132">
        <v>59.796999999999997</v>
      </c>
      <c r="M47" s="132">
        <v>5.8220000000000001</v>
      </c>
      <c r="N47" s="132">
        <v>4.7309999999999999</v>
      </c>
      <c r="O47" s="132">
        <v>3.9239999999999999</v>
      </c>
      <c r="P47" s="132">
        <v>3.2690000000000001</v>
      </c>
      <c r="Q47" s="132">
        <v>2.8010000000000002</v>
      </c>
      <c r="R47" s="132">
        <v>2.5030000000000001</v>
      </c>
      <c r="S47" s="132">
        <v>2.3170000000000002</v>
      </c>
      <c r="T47" s="132">
        <v>2.1930000000000001</v>
      </c>
      <c r="U47" s="132">
        <v>2.0790000000000002</v>
      </c>
      <c r="V47" s="132">
        <v>1.921</v>
      </c>
      <c r="W47" s="132">
        <v>1.84</v>
      </c>
      <c r="X47" s="132">
        <v>1.8420000000000001</v>
      </c>
      <c r="Y47" s="132">
        <v>1.9219999999999999</v>
      </c>
      <c r="Z47" s="132">
        <v>2.0790000000000002</v>
      </c>
      <c r="AA47" s="132">
        <v>2.2999999999999998</v>
      </c>
      <c r="AB47" s="132">
        <v>2.5670000000000002</v>
      </c>
      <c r="AC47" s="132">
        <v>2.8450000000000002</v>
      </c>
      <c r="AD47" s="132">
        <v>3.0739999999999998</v>
      </c>
      <c r="AE47" s="132">
        <v>3.1589999999999998</v>
      </c>
      <c r="AF47" s="132">
        <v>3.1579999999999999</v>
      </c>
      <c r="AG47" s="132">
        <v>3.1259999999999999</v>
      </c>
      <c r="AH47" s="132">
        <v>3.07</v>
      </c>
      <c r="AI47" s="132">
        <v>3.0179999999999998</v>
      </c>
      <c r="AJ47" s="132">
        <v>2.9849999999999999</v>
      </c>
      <c r="AK47" s="132">
        <v>2.9769999999999999</v>
      </c>
      <c r="AL47" s="132">
        <v>2.9769999999999999</v>
      </c>
      <c r="AM47" s="132">
        <v>2.9769999999999999</v>
      </c>
      <c r="AN47" s="132">
        <v>2.9660000000000002</v>
      </c>
      <c r="AO47" s="132">
        <v>2.9089999999999998</v>
      </c>
      <c r="AP47" s="132">
        <v>2.81</v>
      </c>
      <c r="AQ47" s="132">
        <v>2.64</v>
      </c>
      <c r="AR47" s="132">
        <v>2.5390000000000001</v>
      </c>
      <c r="AS47" s="132">
        <v>2.464</v>
      </c>
      <c r="AT47" s="132">
        <v>2.4289999999999998</v>
      </c>
      <c r="AU47" s="132">
        <v>2.431</v>
      </c>
      <c r="AV47" s="132">
        <v>2.4630000000000001</v>
      </c>
      <c r="AW47" s="132">
        <v>2.5139999999999998</v>
      </c>
      <c r="AX47" s="132">
        <v>2.5750000000000002</v>
      </c>
      <c r="AY47" s="132">
        <v>2.6509999999999998</v>
      </c>
      <c r="AZ47" s="132">
        <v>2.75</v>
      </c>
      <c r="BA47" s="132">
        <v>2.835</v>
      </c>
      <c r="BB47" s="132">
        <v>2.8610000000000002</v>
      </c>
      <c r="BC47" s="132">
        <v>2.851</v>
      </c>
      <c r="BD47" s="132">
        <v>2.8530000000000002</v>
      </c>
      <c r="BE47" s="132">
        <v>2.8730000000000002</v>
      </c>
      <c r="BF47" s="132">
        <v>2.9</v>
      </c>
      <c r="BG47" s="132">
        <v>2.9630000000000001</v>
      </c>
      <c r="BH47" s="132">
        <v>3.052</v>
      </c>
      <c r="BI47" s="132">
        <v>3.1440000000000001</v>
      </c>
      <c r="BJ47" s="132">
        <v>3.2360000000000002</v>
      </c>
      <c r="BK47" s="132">
        <v>3.3119999999999998</v>
      </c>
      <c r="BL47" s="132">
        <v>3.3420000000000001</v>
      </c>
      <c r="BM47" s="132">
        <v>3.3370000000000002</v>
      </c>
      <c r="BN47" s="132">
        <v>3.3239999999999998</v>
      </c>
      <c r="BO47" s="132">
        <v>3.3090000000000002</v>
      </c>
      <c r="BP47" s="132">
        <v>3.3069999999999999</v>
      </c>
      <c r="BQ47" s="132">
        <v>3.3570000000000002</v>
      </c>
      <c r="BR47" s="132">
        <v>3.4460000000000002</v>
      </c>
      <c r="BS47" s="132">
        <v>3.5489999999999999</v>
      </c>
      <c r="BT47" s="132">
        <v>3.6469999999999998</v>
      </c>
      <c r="BU47" s="132">
        <v>3.7570000000000001</v>
      </c>
      <c r="BV47" s="132">
        <v>3.8639999999999999</v>
      </c>
      <c r="BW47" s="132">
        <v>3.9550000000000001</v>
      </c>
      <c r="BX47" s="132">
        <v>4.0199999999999996</v>
      </c>
      <c r="BY47" s="132">
        <v>4.0670000000000002</v>
      </c>
      <c r="BZ47" s="132">
        <v>4.0910000000000002</v>
      </c>
      <c r="CA47" s="132">
        <v>4.1120000000000001</v>
      </c>
      <c r="CB47" s="132">
        <v>4.1340000000000003</v>
      </c>
      <c r="CC47" s="132">
        <v>4.1719999999999997</v>
      </c>
      <c r="CD47" s="132">
        <v>4.2160000000000002</v>
      </c>
      <c r="CE47" s="132">
        <v>4.2389999999999999</v>
      </c>
      <c r="CF47" s="132">
        <v>4.2169999999999996</v>
      </c>
      <c r="CG47" s="132">
        <v>4.149</v>
      </c>
      <c r="CH47" s="132">
        <v>4.0439999999999996</v>
      </c>
      <c r="CI47" s="132">
        <v>3.903</v>
      </c>
      <c r="CJ47" s="132">
        <v>3.7440000000000002</v>
      </c>
      <c r="CK47" s="132">
        <v>3.589</v>
      </c>
      <c r="CL47" s="132">
        <v>3.43</v>
      </c>
      <c r="CM47" s="132">
        <v>3.2559999999999998</v>
      </c>
      <c r="CN47" s="132">
        <v>3.081</v>
      </c>
      <c r="CO47" s="132">
        <v>2.8820000000000001</v>
      </c>
      <c r="CP47" s="132">
        <v>2.6360000000000001</v>
      </c>
      <c r="CQ47" s="132">
        <v>2.3690000000000002</v>
      </c>
      <c r="CR47" s="132">
        <v>2.1139999999999999</v>
      </c>
      <c r="CS47" s="132">
        <v>1.867</v>
      </c>
      <c r="CT47" s="132">
        <v>1.6439999999999999</v>
      </c>
      <c r="CU47" s="132">
        <v>1.4730000000000001</v>
      </c>
      <c r="CV47" s="132">
        <v>1.3280000000000001</v>
      </c>
      <c r="CW47" s="132">
        <v>1.1870000000000001</v>
      </c>
      <c r="CX47" s="132">
        <v>1.054</v>
      </c>
      <c r="CY47" s="132">
        <v>0.93300000000000005</v>
      </c>
      <c r="CZ47" s="132">
        <v>0.81799999999999995</v>
      </c>
      <c r="DA47" s="132">
        <v>0.71</v>
      </c>
      <c r="DB47" s="132">
        <v>0.61099999999999999</v>
      </c>
      <c r="DC47" s="132">
        <v>0.52100000000000002</v>
      </c>
      <c r="DD47" s="132">
        <v>0.433</v>
      </c>
      <c r="DE47" s="132">
        <v>0.34399999999999997</v>
      </c>
      <c r="DF47" s="132">
        <v>0.26500000000000001</v>
      </c>
      <c r="DG47" s="132">
        <v>0.20200000000000001</v>
      </c>
      <c r="DH47" s="132">
        <v>0.58599999999999997</v>
      </c>
    </row>
    <row r="48" spans="1:112" x14ac:dyDescent="0.75">
      <c r="A48" s="111">
        <v>8747</v>
      </c>
      <c r="B48" s="111" t="s">
        <v>217</v>
      </c>
      <c r="C48" s="129" t="s">
        <v>163</v>
      </c>
      <c r="D48" s="71" t="s">
        <v>218</v>
      </c>
      <c r="E48" s="71">
        <v>764</v>
      </c>
      <c r="F48" s="71" t="s">
        <v>219</v>
      </c>
      <c r="G48" s="71" t="s">
        <v>220</v>
      </c>
      <c r="H48" s="71">
        <v>764</v>
      </c>
      <c r="I48" s="112" t="s">
        <v>221</v>
      </c>
      <c r="J48" s="71">
        <v>920</v>
      </c>
      <c r="K48" s="71">
        <v>1980</v>
      </c>
      <c r="L48" s="132">
        <v>57.911999999999999</v>
      </c>
      <c r="M48" s="132">
        <v>5.4320000000000004</v>
      </c>
      <c r="N48" s="132">
        <v>4.3609999999999998</v>
      </c>
      <c r="O48" s="132">
        <v>3.5950000000000002</v>
      </c>
      <c r="P48" s="132">
        <v>3.0289999999999999</v>
      </c>
      <c r="Q48" s="132">
        <v>2.629</v>
      </c>
      <c r="R48" s="132">
        <v>2.3650000000000002</v>
      </c>
      <c r="S48" s="132">
        <v>2.2010000000000001</v>
      </c>
      <c r="T48" s="132">
        <v>2.0859999999999999</v>
      </c>
      <c r="U48" s="132">
        <v>1.9790000000000001</v>
      </c>
      <c r="V48" s="132">
        <v>1.8380000000000001</v>
      </c>
      <c r="W48" s="132">
        <v>1.772</v>
      </c>
      <c r="X48" s="132">
        <v>1.776</v>
      </c>
      <c r="Y48" s="132">
        <v>1.8620000000000001</v>
      </c>
      <c r="Z48" s="132">
        <v>2.0230000000000001</v>
      </c>
      <c r="AA48" s="132">
        <v>2.2599999999999998</v>
      </c>
      <c r="AB48" s="132">
        <v>2.5369999999999999</v>
      </c>
      <c r="AC48" s="132">
        <v>2.8119999999999998</v>
      </c>
      <c r="AD48" s="132">
        <v>3.044</v>
      </c>
      <c r="AE48" s="132">
        <v>3.1789999999999998</v>
      </c>
      <c r="AF48" s="132">
        <v>3.1749999999999998</v>
      </c>
      <c r="AG48" s="132">
        <v>3.1139999999999999</v>
      </c>
      <c r="AH48" s="132">
        <v>3.0569999999999999</v>
      </c>
      <c r="AI48" s="132">
        <v>3.008</v>
      </c>
      <c r="AJ48" s="132">
        <v>2.9780000000000002</v>
      </c>
      <c r="AK48" s="132">
        <v>2.9740000000000002</v>
      </c>
      <c r="AL48" s="132">
        <v>2.9889999999999999</v>
      </c>
      <c r="AM48" s="132">
        <v>2.9940000000000002</v>
      </c>
      <c r="AN48" s="132">
        <v>2.984</v>
      </c>
      <c r="AO48" s="132">
        <v>2.9510000000000001</v>
      </c>
      <c r="AP48" s="132">
        <v>2.8730000000000002</v>
      </c>
      <c r="AQ48" s="132">
        <v>2.762</v>
      </c>
      <c r="AR48" s="132">
        <v>2.5920000000000001</v>
      </c>
      <c r="AS48" s="132">
        <v>2.496</v>
      </c>
      <c r="AT48" s="132">
        <v>2.4289999999999998</v>
      </c>
      <c r="AU48" s="132">
        <v>2.4020000000000001</v>
      </c>
      <c r="AV48" s="132">
        <v>2.41</v>
      </c>
      <c r="AW48" s="132">
        <v>2.4470000000000001</v>
      </c>
      <c r="AX48" s="132">
        <v>2.5009999999999999</v>
      </c>
      <c r="AY48" s="132">
        <v>2.5630000000000002</v>
      </c>
      <c r="AZ48" s="132">
        <v>2.6379999999999999</v>
      </c>
      <c r="BA48" s="132">
        <v>2.7349999999999999</v>
      </c>
      <c r="BB48" s="132">
        <v>2.8159999999999998</v>
      </c>
      <c r="BC48" s="132">
        <v>2.8410000000000002</v>
      </c>
      <c r="BD48" s="132">
        <v>2.8330000000000002</v>
      </c>
      <c r="BE48" s="132">
        <v>2.8439999999999999</v>
      </c>
      <c r="BF48" s="132">
        <v>2.8759999999999999</v>
      </c>
      <c r="BG48" s="132">
        <v>2.92</v>
      </c>
      <c r="BH48" s="132">
        <v>2.9990000000000001</v>
      </c>
      <c r="BI48" s="132">
        <v>3.1</v>
      </c>
      <c r="BJ48" s="132">
        <v>3.1960000000000002</v>
      </c>
      <c r="BK48" s="132">
        <v>3.2829999999999999</v>
      </c>
      <c r="BL48" s="132">
        <v>3.3460000000000001</v>
      </c>
      <c r="BM48" s="132">
        <v>3.36</v>
      </c>
      <c r="BN48" s="132">
        <v>3.3420000000000001</v>
      </c>
      <c r="BO48" s="132">
        <v>3.327</v>
      </c>
      <c r="BP48" s="132">
        <v>3.319</v>
      </c>
      <c r="BQ48" s="132">
        <v>3.3319999999999999</v>
      </c>
      <c r="BR48" s="132">
        <v>3.4009999999999998</v>
      </c>
      <c r="BS48" s="132">
        <v>3.5070000000000001</v>
      </c>
      <c r="BT48" s="132">
        <v>3.6190000000000002</v>
      </c>
      <c r="BU48" s="132">
        <v>3.7130000000000001</v>
      </c>
      <c r="BV48" s="132">
        <v>3.8090000000000002</v>
      </c>
      <c r="BW48" s="132">
        <v>3.8919999999999999</v>
      </c>
      <c r="BX48" s="132">
        <v>3.9620000000000002</v>
      </c>
      <c r="BY48" s="132">
        <v>4.0119999999999996</v>
      </c>
      <c r="BZ48" s="132">
        <v>4.04</v>
      </c>
      <c r="CA48" s="132">
        <v>4.0720000000000001</v>
      </c>
      <c r="CB48" s="132">
        <v>4.1050000000000004</v>
      </c>
      <c r="CC48" s="132">
        <v>4.1379999999999999</v>
      </c>
      <c r="CD48" s="132">
        <v>4.1779999999999999</v>
      </c>
      <c r="CE48" s="132">
        <v>4.2119999999999997</v>
      </c>
      <c r="CF48" s="132">
        <v>4.21</v>
      </c>
      <c r="CG48" s="132">
        <v>4.16</v>
      </c>
      <c r="CH48" s="132">
        <v>4.0599999999999996</v>
      </c>
      <c r="CI48" s="132">
        <v>3.9289999999999998</v>
      </c>
      <c r="CJ48" s="132">
        <v>3.77</v>
      </c>
      <c r="CK48" s="132">
        <v>3.5979999999999999</v>
      </c>
      <c r="CL48" s="132">
        <v>3.4319999999999999</v>
      </c>
      <c r="CM48" s="132">
        <v>3.2639999999999998</v>
      </c>
      <c r="CN48" s="132">
        <v>3.0830000000000002</v>
      </c>
      <c r="CO48" s="132">
        <v>2.9020000000000001</v>
      </c>
      <c r="CP48" s="132">
        <v>2.7</v>
      </c>
      <c r="CQ48" s="132">
        <v>2.456</v>
      </c>
      <c r="CR48" s="132">
        <v>2.1949999999999998</v>
      </c>
      <c r="CS48" s="132">
        <v>1.9470000000000001</v>
      </c>
      <c r="CT48" s="132">
        <v>1.7090000000000001</v>
      </c>
      <c r="CU48" s="132">
        <v>1.494</v>
      </c>
      <c r="CV48" s="132">
        <v>1.329</v>
      </c>
      <c r="CW48" s="132">
        <v>1.1890000000000001</v>
      </c>
      <c r="CX48" s="132">
        <v>1.054</v>
      </c>
      <c r="CY48" s="132">
        <v>0.92900000000000005</v>
      </c>
      <c r="CZ48" s="132">
        <v>0.81599999999999995</v>
      </c>
      <c r="DA48" s="132">
        <v>0.71</v>
      </c>
      <c r="DB48" s="132">
        <v>0.61099999999999999</v>
      </c>
      <c r="DC48" s="132">
        <v>0.52100000000000002</v>
      </c>
      <c r="DD48" s="132">
        <v>0.44</v>
      </c>
      <c r="DE48" s="132">
        <v>0.36199999999999999</v>
      </c>
      <c r="DF48" s="132">
        <v>0.28499999999999998</v>
      </c>
      <c r="DG48" s="132">
        <v>0.218</v>
      </c>
      <c r="DH48" s="132">
        <v>0.61599999999999999</v>
      </c>
    </row>
    <row r="49" spans="1:112" x14ac:dyDescent="0.75">
      <c r="A49" s="111">
        <v>8748</v>
      </c>
      <c r="B49" s="111" t="s">
        <v>217</v>
      </c>
      <c r="C49" s="129" t="s">
        <v>163</v>
      </c>
      <c r="D49" s="71" t="s">
        <v>218</v>
      </c>
      <c r="E49" s="71">
        <v>764</v>
      </c>
      <c r="F49" s="71" t="s">
        <v>219</v>
      </c>
      <c r="G49" s="71" t="s">
        <v>220</v>
      </c>
      <c r="H49" s="71">
        <v>764</v>
      </c>
      <c r="I49" s="112" t="s">
        <v>221</v>
      </c>
      <c r="J49" s="71">
        <v>920</v>
      </c>
      <c r="K49" s="71">
        <v>1981</v>
      </c>
      <c r="L49" s="132">
        <v>55.216000000000001</v>
      </c>
      <c r="M49" s="132">
        <v>5.1580000000000004</v>
      </c>
      <c r="N49" s="132">
        <v>4.0579999999999998</v>
      </c>
      <c r="O49" s="132">
        <v>3.3069999999999999</v>
      </c>
      <c r="P49" s="132">
        <v>2.77</v>
      </c>
      <c r="Q49" s="132">
        <v>2.4129999999999998</v>
      </c>
      <c r="R49" s="132">
        <v>2.1880000000000002</v>
      </c>
      <c r="S49" s="132">
        <v>2.0529999999999999</v>
      </c>
      <c r="T49" s="132">
        <v>1.9730000000000001</v>
      </c>
      <c r="U49" s="132">
        <v>1.8959999999999999</v>
      </c>
      <c r="V49" s="132">
        <v>1.7809999999999999</v>
      </c>
      <c r="W49" s="132">
        <v>1.726</v>
      </c>
      <c r="X49" s="132">
        <v>1.74</v>
      </c>
      <c r="Y49" s="132">
        <v>1.8260000000000001</v>
      </c>
      <c r="Z49" s="132">
        <v>1.992</v>
      </c>
      <c r="AA49" s="132">
        <v>2.2320000000000002</v>
      </c>
      <c r="AB49" s="132">
        <v>2.5270000000000001</v>
      </c>
      <c r="AC49" s="132">
        <v>2.8130000000000002</v>
      </c>
      <c r="AD49" s="132">
        <v>3.0409999999999999</v>
      </c>
      <c r="AE49" s="132">
        <v>3.177</v>
      </c>
      <c r="AF49" s="132">
        <v>3.2189999999999999</v>
      </c>
      <c r="AG49" s="132">
        <v>3.149</v>
      </c>
      <c r="AH49" s="132">
        <v>3.0609999999999999</v>
      </c>
      <c r="AI49" s="132">
        <v>3.012</v>
      </c>
      <c r="AJ49" s="132">
        <v>2.9860000000000002</v>
      </c>
      <c r="AK49" s="132">
        <v>2.9870000000000001</v>
      </c>
      <c r="AL49" s="132">
        <v>3.0070000000000001</v>
      </c>
      <c r="AM49" s="132">
        <v>3.0289999999999999</v>
      </c>
      <c r="AN49" s="132">
        <v>3.0259999999999998</v>
      </c>
      <c r="AO49" s="132">
        <v>2.9940000000000002</v>
      </c>
      <c r="AP49" s="132">
        <v>2.9409999999999998</v>
      </c>
      <c r="AQ49" s="132">
        <v>2.8519999999999999</v>
      </c>
      <c r="AR49" s="132">
        <v>2.7389999999999999</v>
      </c>
      <c r="AS49" s="132">
        <v>2.5739999999999998</v>
      </c>
      <c r="AT49" s="132">
        <v>2.4860000000000002</v>
      </c>
      <c r="AU49" s="132">
        <v>2.427</v>
      </c>
      <c r="AV49" s="132">
        <v>2.4079999999999999</v>
      </c>
      <c r="AW49" s="132">
        <v>2.423</v>
      </c>
      <c r="AX49" s="132">
        <v>2.464</v>
      </c>
      <c r="AY49" s="132">
        <v>2.5209999999999999</v>
      </c>
      <c r="AZ49" s="132">
        <v>2.5840000000000001</v>
      </c>
      <c r="BA49" s="132">
        <v>2.6579999999999999</v>
      </c>
      <c r="BB49" s="132">
        <v>2.754</v>
      </c>
      <c r="BC49" s="132">
        <v>2.835</v>
      </c>
      <c r="BD49" s="132">
        <v>2.8639999999999999</v>
      </c>
      <c r="BE49" s="132">
        <v>2.8660000000000001</v>
      </c>
      <c r="BF49" s="132">
        <v>2.891</v>
      </c>
      <c r="BG49" s="132">
        <v>2.9409999999999998</v>
      </c>
      <c r="BH49" s="132">
        <v>3.0019999999999998</v>
      </c>
      <c r="BI49" s="132">
        <v>3.0950000000000002</v>
      </c>
      <c r="BJ49" s="132">
        <v>3.2040000000000002</v>
      </c>
      <c r="BK49" s="132">
        <v>3.2970000000000002</v>
      </c>
      <c r="BL49" s="132">
        <v>3.3719999999999999</v>
      </c>
      <c r="BM49" s="132">
        <v>3.4209999999999998</v>
      </c>
      <c r="BN49" s="132">
        <v>3.423</v>
      </c>
      <c r="BO49" s="132">
        <v>3.403</v>
      </c>
      <c r="BP49" s="132">
        <v>3.3959999999999999</v>
      </c>
      <c r="BQ49" s="132">
        <v>3.403</v>
      </c>
      <c r="BR49" s="132">
        <v>3.4359999999999999</v>
      </c>
      <c r="BS49" s="132">
        <v>3.524</v>
      </c>
      <c r="BT49" s="132">
        <v>3.641</v>
      </c>
      <c r="BU49" s="132">
        <v>3.7530000000000001</v>
      </c>
      <c r="BV49" s="132">
        <v>3.8340000000000001</v>
      </c>
      <c r="BW49" s="132">
        <v>3.9079999999999999</v>
      </c>
      <c r="BX49" s="132">
        <v>3.972</v>
      </c>
      <c r="BY49" s="132">
        <v>4.0270000000000001</v>
      </c>
      <c r="BZ49" s="132">
        <v>4.0609999999999999</v>
      </c>
      <c r="CA49" s="132">
        <v>4.0970000000000004</v>
      </c>
      <c r="CB49" s="132">
        <v>4.1420000000000003</v>
      </c>
      <c r="CC49" s="132">
        <v>4.1879999999999997</v>
      </c>
      <c r="CD49" s="132">
        <v>4.2240000000000002</v>
      </c>
      <c r="CE49" s="132">
        <v>4.2569999999999997</v>
      </c>
      <c r="CF49" s="132">
        <v>4.2679999999999998</v>
      </c>
      <c r="CG49" s="132">
        <v>4.2389999999999999</v>
      </c>
      <c r="CH49" s="132">
        <v>4.1550000000000002</v>
      </c>
      <c r="CI49" s="132">
        <v>4.0270000000000001</v>
      </c>
      <c r="CJ49" s="132">
        <v>3.875</v>
      </c>
      <c r="CK49" s="132">
        <v>3.6989999999999998</v>
      </c>
      <c r="CL49" s="132">
        <v>3.5129999999999999</v>
      </c>
      <c r="CM49" s="132">
        <v>3.335</v>
      </c>
      <c r="CN49" s="132">
        <v>3.1560000000000001</v>
      </c>
      <c r="CO49" s="132">
        <v>2.9670000000000001</v>
      </c>
      <c r="CP49" s="132">
        <v>2.778</v>
      </c>
      <c r="CQ49" s="132">
        <v>2.5720000000000001</v>
      </c>
      <c r="CR49" s="132">
        <v>2.3279999999999998</v>
      </c>
      <c r="CS49" s="132">
        <v>2.069</v>
      </c>
      <c r="CT49" s="132">
        <v>1.8240000000000001</v>
      </c>
      <c r="CU49" s="132">
        <v>1.59</v>
      </c>
      <c r="CV49" s="132">
        <v>1.38</v>
      </c>
      <c r="CW49" s="132">
        <v>1.218</v>
      </c>
      <c r="CX49" s="132">
        <v>1.0820000000000001</v>
      </c>
      <c r="CY49" s="132">
        <v>0.95299999999999996</v>
      </c>
      <c r="CZ49" s="132">
        <v>0.83399999999999996</v>
      </c>
      <c r="DA49" s="132">
        <v>0.72699999999999998</v>
      </c>
      <c r="DB49" s="132">
        <v>0.629</v>
      </c>
      <c r="DC49" s="132">
        <v>0.53800000000000003</v>
      </c>
      <c r="DD49" s="132">
        <v>0.45300000000000001</v>
      </c>
      <c r="DE49" s="132">
        <v>0.38</v>
      </c>
      <c r="DF49" s="132">
        <v>0.31</v>
      </c>
      <c r="DG49" s="132">
        <v>0.24299999999999999</v>
      </c>
      <c r="DH49" s="132">
        <v>0.67400000000000004</v>
      </c>
    </row>
    <row r="50" spans="1:112" x14ac:dyDescent="0.75">
      <c r="A50" s="111">
        <v>8749</v>
      </c>
      <c r="B50" s="111" t="s">
        <v>217</v>
      </c>
      <c r="C50" s="129" t="s">
        <v>163</v>
      </c>
      <c r="D50" s="71" t="s">
        <v>218</v>
      </c>
      <c r="E50" s="71">
        <v>764</v>
      </c>
      <c r="F50" s="71" t="s">
        <v>219</v>
      </c>
      <c r="G50" s="71" t="s">
        <v>220</v>
      </c>
      <c r="H50" s="71">
        <v>764</v>
      </c>
      <c r="I50" s="112" t="s">
        <v>221</v>
      </c>
      <c r="J50" s="71">
        <v>920</v>
      </c>
      <c r="K50" s="71">
        <v>1982</v>
      </c>
      <c r="L50" s="132">
        <v>51.735999999999997</v>
      </c>
      <c r="M50" s="132">
        <v>4.8490000000000002</v>
      </c>
      <c r="N50" s="132">
        <v>3.8610000000000002</v>
      </c>
      <c r="O50" s="132">
        <v>3.08</v>
      </c>
      <c r="P50" s="132">
        <v>2.5489999999999999</v>
      </c>
      <c r="Q50" s="132">
        <v>2.2170000000000001</v>
      </c>
      <c r="R50" s="132">
        <v>2.0289999999999999</v>
      </c>
      <c r="S50" s="132">
        <v>1.9279999999999999</v>
      </c>
      <c r="T50" s="132">
        <v>1.869</v>
      </c>
      <c r="U50" s="132">
        <v>1.8109999999999999</v>
      </c>
      <c r="V50" s="132">
        <v>1.7030000000000001</v>
      </c>
      <c r="W50" s="132">
        <v>1.6679999999999999</v>
      </c>
      <c r="X50" s="132">
        <v>1.6910000000000001</v>
      </c>
      <c r="Y50" s="132">
        <v>1.784</v>
      </c>
      <c r="Z50" s="132">
        <v>1.948</v>
      </c>
      <c r="AA50" s="132">
        <v>2.1920000000000002</v>
      </c>
      <c r="AB50" s="132">
        <v>2.4889999999999999</v>
      </c>
      <c r="AC50" s="132">
        <v>2.794</v>
      </c>
      <c r="AD50" s="132">
        <v>3.0339999999999998</v>
      </c>
      <c r="AE50" s="132">
        <v>3.1659999999999999</v>
      </c>
      <c r="AF50" s="132">
        <v>3.2090000000000001</v>
      </c>
      <c r="AG50" s="132">
        <v>3.1890000000000001</v>
      </c>
      <c r="AH50" s="132">
        <v>3.0939999999999999</v>
      </c>
      <c r="AI50" s="132">
        <v>3.0150000000000001</v>
      </c>
      <c r="AJ50" s="132">
        <v>2.99</v>
      </c>
      <c r="AK50" s="132">
        <v>2.9940000000000002</v>
      </c>
      <c r="AL50" s="132">
        <v>3.0179999999999998</v>
      </c>
      <c r="AM50" s="132">
        <v>3.0449999999999999</v>
      </c>
      <c r="AN50" s="132">
        <v>3.0579999999999998</v>
      </c>
      <c r="AO50" s="132">
        <v>3.032</v>
      </c>
      <c r="AP50" s="132">
        <v>2.98</v>
      </c>
      <c r="AQ50" s="132">
        <v>2.9140000000000001</v>
      </c>
      <c r="AR50" s="132">
        <v>2.8220000000000001</v>
      </c>
      <c r="AS50" s="132">
        <v>2.7170000000000001</v>
      </c>
      <c r="AT50" s="132">
        <v>2.56</v>
      </c>
      <c r="AU50" s="132">
        <v>2.4820000000000002</v>
      </c>
      <c r="AV50" s="132">
        <v>2.431</v>
      </c>
      <c r="AW50" s="132">
        <v>2.4180000000000001</v>
      </c>
      <c r="AX50" s="132">
        <v>2.4369999999999998</v>
      </c>
      <c r="AY50" s="132">
        <v>2.4809999999999999</v>
      </c>
      <c r="AZ50" s="132">
        <v>2.5390000000000001</v>
      </c>
      <c r="BA50" s="132">
        <v>2.601</v>
      </c>
      <c r="BB50" s="132">
        <v>2.6749999999999998</v>
      </c>
      <c r="BC50" s="132">
        <v>2.7719999999999998</v>
      </c>
      <c r="BD50" s="132">
        <v>2.8570000000000002</v>
      </c>
      <c r="BE50" s="132">
        <v>2.8959999999999999</v>
      </c>
      <c r="BF50" s="132">
        <v>2.9119999999999999</v>
      </c>
      <c r="BG50" s="132">
        <v>2.9550000000000001</v>
      </c>
      <c r="BH50" s="132">
        <v>3.0230000000000001</v>
      </c>
      <c r="BI50" s="132">
        <v>3.0979999999999999</v>
      </c>
      <c r="BJ50" s="132">
        <v>3.198</v>
      </c>
      <c r="BK50" s="132">
        <v>3.3039999999999998</v>
      </c>
      <c r="BL50" s="132">
        <v>3.3860000000000001</v>
      </c>
      <c r="BM50" s="132">
        <v>3.4470000000000001</v>
      </c>
      <c r="BN50" s="132">
        <v>3.484</v>
      </c>
      <c r="BO50" s="132">
        <v>3.484</v>
      </c>
      <c r="BP50" s="132">
        <v>3.472</v>
      </c>
      <c r="BQ50" s="132">
        <v>3.4809999999999999</v>
      </c>
      <c r="BR50" s="132">
        <v>3.508</v>
      </c>
      <c r="BS50" s="132">
        <v>3.5590000000000002</v>
      </c>
      <c r="BT50" s="132">
        <v>3.6589999999999998</v>
      </c>
      <c r="BU50" s="132">
        <v>3.7770000000000001</v>
      </c>
      <c r="BV50" s="132">
        <v>3.8759999999999999</v>
      </c>
      <c r="BW50" s="132">
        <v>3.9359999999999999</v>
      </c>
      <c r="BX50" s="132">
        <v>3.99</v>
      </c>
      <c r="BY50" s="132">
        <v>4.04</v>
      </c>
      <c r="BZ50" s="132">
        <v>4.0780000000000003</v>
      </c>
      <c r="CA50" s="132">
        <v>4.1189999999999998</v>
      </c>
      <c r="CB50" s="132">
        <v>4.17</v>
      </c>
      <c r="CC50" s="132">
        <v>4.2270000000000003</v>
      </c>
      <c r="CD50" s="132">
        <v>4.2779999999999996</v>
      </c>
      <c r="CE50" s="132">
        <v>4.3079999999999998</v>
      </c>
      <c r="CF50" s="132">
        <v>4.32</v>
      </c>
      <c r="CG50" s="132">
        <v>4.3049999999999997</v>
      </c>
      <c r="CH50" s="132">
        <v>4.2450000000000001</v>
      </c>
      <c r="CI50" s="132">
        <v>4.133</v>
      </c>
      <c r="CJ50" s="132">
        <v>3.984</v>
      </c>
      <c r="CK50" s="132">
        <v>3.8140000000000001</v>
      </c>
      <c r="CL50" s="132">
        <v>3.6219999999999999</v>
      </c>
      <c r="CM50" s="132">
        <v>3.423</v>
      </c>
      <c r="CN50" s="132">
        <v>3.2330000000000001</v>
      </c>
      <c r="CO50" s="132">
        <v>3.044</v>
      </c>
      <c r="CP50" s="132">
        <v>2.8479999999999999</v>
      </c>
      <c r="CQ50" s="132">
        <v>2.6539999999999999</v>
      </c>
      <c r="CR50" s="132">
        <v>2.4460000000000002</v>
      </c>
      <c r="CS50" s="132">
        <v>2.2029999999999998</v>
      </c>
      <c r="CT50" s="132">
        <v>1.948</v>
      </c>
      <c r="CU50" s="132">
        <v>1.7070000000000001</v>
      </c>
      <c r="CV50" s="132">
        <v>1.476</v>
      </c>
      <c r="CW50" s="132">
        <v>1.272</v>
      </c>
      <c r="CX50" s="132">
        <v>1.115</v>
      </c>
      <c r="CY50" s="132">
        <v>0.98399999999999999</v>
      </c>
      <c r="CZ50" s="132">
        <v>0.86099999999999999</v>
      </c>
      <c r="DA50" s="132">
        <v>0.75</v>
      </c>
      <c r="DB50" s="132">
        <v>0.65</v>
      </c>
      <c r="DC50" s="132">
        <v>0.56100000000000005</v>
      </c>
      <c r="DD50" s="132">
        <v>0.47299999999999998</v>
      </c>
      <c r="DE50" s="132">
        <v>0.39600000000000002</v>
      </c>
      <c r="DF50" s="132">
        <v>0.32900000000000001</v>
      </c>
      <c r="DG50" s="132">
        <v>0.26700000000000002</v>
      </c>
      <c r="DH50" s="132">
        <v>0.75</v>
      </c>
    </row>
    <row r="51" spans="1:112" x14ac:dyDescent="0.75">
      <c r="A51" s="111">
        <v>8750</v>
      </c>
      <c r="B51" s="111" t="s">
        <v>217</v>
      </c>
      <c r="C51" s="129" t="s">
        <v>163</v>
      </c>
      <c r="D51" s="71" t="s">
        <v>218</v>
      </c>
      <c r="E51" s="71">
        <v>764</v>
      </c>
      <c r="F51" s="71" t="s">
        <v>219</v>
      </c>
      <c r="G51" s="71" t="s">
        <v>220</v>
      </c>
      <c r="H51" s="71">
        <v>764</v>
      </c>
      <c r="I51" s="112" t="s">
        <v>221</v>
      </c>
      <c r="J51" s="71">
        <v>920</v>
      </c>
      <c r="K51" s="71">
        <v>1983</v>
      </c>
      <c r="L51" s="132">
        <v>48.417000000000002</v>
      </c>
      <c r="M51" s="132">
        <v>4.484</v>
      </c>
      <c r="N51" s="132">
        <v>3.6339999999999999</v>
      </c>
      <c r="O51" s="132">
        <v>2.9340000000000002</v>
      </c>
      <c r="P51" s="132">
        <v>2.3769999999999998</v>
      </c>
      <c r="Q51" s="132">
        <v>2.0310000000000001</v>
      </c>
      <c r="R51" s="132">
        <v>1.8480000000000001</v>
      </c>
      <c r="S51" s="132">
        <v>1.772</v>
      </c>
      <c r="T51" s="132">
        <v>1.742</v>
      </c>
      <c r="U51" s="132">
        <v>1.7070000000000001</v>
      </c>
      <c r="V51" s="132">
        <v>1.62</v>
      </c>
      <c r="W51" s="132">
        <v>1.589</v>
      </c>
      <c r="X51" s="132">
        <v>1.6279999999999999</v>
      </c>
      <c r="Y51" s="132">
        <v>1.7270000000000001</v>
      </c>
      <c r="Z51" s="132">
        <v>1.897</v>
      </c>
      <c r="AA51" s="132">
        <v>2.1360000000000001</v>
      </c>
      <c r="AB51" s="132">
        <v>2.4359999999999999</v>
      </c>
      <c r="AC51" s="132">
        <v>2.7440000000000002</v>
      </c>
      <c r="AD51" s="132">
        <v>3.0059999999999998</v>
      </c>
      <c r="AE51" s="132">
        <v>3.1520000000000001</v>
      </c>
      <c r="AF51" s="132">
        <v>3.1930000000000001</v>
      </c>
      <c r="AG51" s="132">
        <v>3.1760000000000002</v>
      </c>
      <c r="AH51" s="132">
        <v>3.1320000000000001</v>
      </c>
      <c r="AI51" s="132">
        <v>3.048</v>
      </c>
      <c r="AJ51" s="132">
        <v>2.992</v>
      </c>
      <c r="AK51" s="132">
        <v>2.9969999999999999</v>
      </c>
      <c r="AL51" s="132">
        <v>3.0249999999999999</v>
      </c>
      <c r="AM51" s="132">
        <v>3.0550000000000002</v>
      </c>
      <c r="AN51" s="132">
        <v>3.0720000000000001</v>
      </c>
      <c r="AO51" s="132">
        <v>3.0619999999999998</v>
      </c>
      <c r="AP51" s="132">
        <v>3.0150000000000001</v>
      </c>
      <c r="AQ51" s="132">
        <v>2.9489999999999998</v>
      </c>
      <c r="AR51" s="132">
        <v>2.88</v>
      </c>
      <c r="AS51" s="132">
        <v>2.794</v>
      </c>
      <c r="AT51" s="132">
        <v>2.698</v>
      </c>
      <c r="AU51" s="132">
        <v>2.552</v>
      </c>
      <c r="AV51" s="132">
        <v>2.4809999999999999</v>
      </c>
      <c r="AW51" s="132">
        <v>2.4359999999999999</v>
      </c>
      <c r="AX51" s="132">
        <v>2.427</v>
      </c>
      <c r="AY51" s="132">
        <v>2.448</v>
      </c>
      <c r="AZ51" s="132">
        <v>2.4929999999999999</v>
      </c>
      <c r="BA51" s="132">
        <v>2.5499999999999998</v>
      </c>
      <c r="BB51" s="132">
        <v>2.6110000000000002</v>
      </c>
      <c r="BC51" s="132">
        <v>2.6840000000000002</v>
      </c>
      <c r="BD51" s="132">
        <v>2.7850000000000001</v>
      </c>
      <c r="BE51" s="132">
        <v>2.88</v>
      </c>
      <c r="BF51" s="132">
        <v>2.9329999999999998</v>
      </c>
      <c r="BG51" s="132">
        <v>2.9660000000000002</v>
      </c>
      <c r="BH51" s="132">
        <v>3.0270000000000001</v>
      </c>
      <c r="BI51" s="132">
        <v>3.1080000000000001</v>
      </c>
      <c r="BJ51" s="132">
        <v>3.19</v>
      </c>
      <c r="BK51" s="132">
        <v>3.2869999999999999</v>
      </c>
      <c r="BL51" s="132">
        <v>3.3809999999999998</v>
      </c>
      <c r="BM51" s="132">
        <v>3.448</v>
      </c>
      <c r="BN51" s="132">
        <v>3.4969999999999999</v>
      </c>
      <c r="BO51" s="132">
        <v>3.532</v>
      </c>
      <c r="BP51" s="132">
        <v>3.54</v>
      </c>
      <c r="BQ51" s="132">
        <v>3.5449999999999999</v>
      </c>
      <c r="BR51" s="132">
        <v>3.5750000000000002</v>
      </c>
      <c r="BS51" s="132">
        <v>3.62</v>
      </c>
      <c r="BT51" s="132">
        <v>3.6819999999999999</v>
      </c>
      <c r="BU51" s="132">
        <v>3.78</v>
      </c>
      <c r="BV51" s="132">
        <v>3.8849999999999998</v>
      </c>
      <c r="BW51" s="132">
        <v>3.9630000000000001</v>
      </c>
      <c r="BX51" s="132">
        <v>4.0019999999999998</v>
      </c>
      <c r="BY51" s="132">
        <v>4.0430000000000001</v>
      </c>
      <c r="BZ51" s="132">
        <v>4.0750000000000002</v>
      </c>
      <c r="CA51" s="132">
        <v>4.1210000000000004</v>
      </c>
      <c r="CB51" s="132">
        <v>4.1760000000000002</v>
      </c>
      <c r="CC51" s="132">
        <v>4.2389999999999999</v>
      </c>
      <c r="CD51" s="132">
        <v>4.3019999999999996</v>
      </c>
      <c r="CE51" s="132">
        <v>4.3449999999999998</v>
      </c>
      <c r="CF51" s="132">
        <v>4.3540000000000001</v>
      </c>
      <c r="CG51" s="132">
        <v>4.34</v>
      </c>
      <c r="CH51" s="132">
        <v>4.2939999999999996</v>
      </c>
      <c r="CI51" s="132">
        <v>4.2069999999999999</v>
      </c>
      <c r="CJ51" s="132">
        <v>4.0739999999999998</v>
      </c>
      <c r="CK51" s="132">
        <v>3.9060000000000001</v>
      </c>
      <c r="CL51" s="132">
        <v>3.7189999999999999</v>
      </c>
      <c r="CM51" s="132">
        <v>3.5139999999999998</v>
      </c>
      <c r="CN51" s="132">
        <v>3.3029999999999999</v>
      </c>
      <c r="CO51" s="132">
        <v>3.1040000000000001</v>
      </c>
      <c r="CP51" s="132">
        <v>2.9089999999999998</v>
      </c>
      <c r="CQ51" s="132">
        <v>2.7090000000000001</v>
      </c>
      <c r="CR51" s="132">
        <v>2.5139999999999998</v>
      </c>
      <c r="CS51" s="132">
        <v>2.306</v>
      </c>
      <c r="CT51" s="132">
        <v>2.0659999999999998</v>
      </c>
      <c r="CU51" s="132">
        <v>1.8160000000000001</v>
      </c>
      <c r="CV51" s="132">
        <v>1.579</v>
      </c>
      <c r="CW51" s="132">
        <v>1.355</v>
      </c>
      <c r="CX51" s="132">
        <v>1.1579999999999999</v>
      </c>
      <c r="CY51" s="132">
        <v>1.008</v>
      </c>
      <c r="CZ51" s="132">
        <v>0.88400000000000001</v>
      </c>
      <c r="DA51" s="132">
        <v>0.76900000000000002</v>
      </c>
      <c r="DB51" s="132">
        <v>0.66600000000000004</v>
      </c>
      <c r="DC51" s="132">
        <v>0.57799999999999996</v>
      </c>
      <c r="DD51" s="132">
        <v>0.49199999999999999</v>
      </c>
      <c r="DE51" s="132">
        <v>0.41199999999999998</v>
      </c>
      <c r="DF51" s="132">
        <v>0.34200000000000003</v>
      </c>
      <c r="DG51" s="132">
        <v>0.28199999999999997</v>
      </c>
      <c r="DH51" s="132">
        <v>0.82799999999999996</v>
      </c>
    </row>
    <row r="52" spans="1:112" x14ac:dyDescent="0.75">
      <c r="A52" s="111">
        <v>8751</v>
      </c>
      <c r="B52" s="111" t="s">
        <v>217</v>
      </c>
      <c r="C52" s="129" t="s">
        <v>163</v>
      </c>
      <c r="D52" s="71" t="s">
        <v>218</v>
      </c>
      <c r="E52" s="71">
        <v>764</v>
      </c>
      <c r="F52" s="71" t="s">
        <v>219</v>
      </c>
      <c r="G52" s="71" t="s">
        <v>220</v>
      </c>
      <c r="H52" s="71">
        <v>764</v>
      </c>
      <c r="I52" s="112" t="s">
        <v>221</v>
      </c>
      <c r="J52" s="71">
        <v>920</v>
      </c>
      <c r="K52" s="71">
        <v>1984</v>
      </c>
      <c r="L52" s="132">
        <v>45.536000000000001</v>
      </c>
      <c r="M52" s="132">
        <v>4.109</v>
      </c>
      <c r="N52" s="132">
        <v>3.3410000000000002</v>
      </c>
      <c r="O52" s="132">
        <v>2.7480000000000002</v>
      </c>
      <c r="P52" s="132">
        <v>2.254</v>
      </c>
      <c r="Q52" s="132">
        <v>1.911</v>
      </c>
      <c r="R52" s="132">
        <v>1.722</v>
      </c>
      <c r="S52" s="132">
        <v>1.633</v>
      </c>
      <c r="T52" s="132">
        <v>1.5980000000000001</v>
      </c>
      <c r="U52" s="132">
        <v>1.5660000000000001</v>
      </c>
      <c r="V52" s="132">
        <v>1.4930000000000001</v>
      </c>
      <c r="W52" s="132">
        <v>1.4790000000000001</v>
      </c>
      <c r="X52" s="132">
        <v>1.5169999999999999</v>
      </c>
      <c r="Y52" s="132">
        <v>1.6259999999999999</v>
      </c>
      <c r="Z52" s="132">
        <v>1.796</v>
      </c>
      <c r="AA52" s="132">
        <v>2.036</v>
      </c>
      <c r="AB52" s="132">
        <v>2.3260000000000001</v>
      </c>
      <c r="AC52" s="132">
        <v>2.6339999999999999</v>
      </c>
      <c r="AD52" s="132">
        <v>2.8959999999999999</v>
      </c>
      <c r="AE52" s="132">
        <v>3.0640000000000001</v>
      </c>
      <c r="AF52" s="132">
        <v>3.12</v>
      </c>
      <c r="AG52" s="132">
        <v>3.101</v>
      </c>
      <c r="AH52" s="132">
        <v>3.0609999999999999</v>
      </c>
      <c r="AI52" s="132">
        <v>3.0270000000000001</v>
      </c>
      <c r="AJ52" s="132">
        <v>2.968</v>
      </c>
      <c r="AK52" s="132">
        <v>2.944</v>
      </c>
      <c r="AL52" s="132">
        <v>2.9710000000000001</v>
      </c>
      <c r="AM52" s="132">
        <v>3.0049999999999999</v>
      </c>
      <c r="AN52" s="132">
        <v>3.0259999999999998</v>
      </c>
      <c r="AO52" s="132">
        <v>3.0190000000000001</v>
      </c>
      <c r="AP52" s="132">
        <v>2.9870000000000001</v>
      </c>
      <c r="AQ52" s="132">
        <v>2.9279999999999999</v>
      </c>
      <c r="AR52" s="132">
        <v>2.86</v>
      </c>
      <c r="AS52" s="132">
        <v>2.7970000000000002</v>
      </c>
      <c r="AT52" s="132">
        <v>2.7210000000000001</v>
      </c>
      <c r="AU52" s="132">
        <v>2.6360000000000001</v>
      </c>
      <c r="AV52" s="132">
        <v>2.5009999999999999</v>
      </c>
      <c r="AW52" s="132">
        <v>2.4380000000000002</v>
      </c>
      <c r="AX52" s="132">
        <v>2.3980000000000001</v>
      </c>
      <c r="AY52" s="132">
        <v>2.391</v>
      </c>
      <c r="AZ52" s="132">
        <v>2.4119999999999999</v>
      </c>
      <c r="BA52" s="132">
        <v>2.4540000000000002</v>
      </c>
      <c r="BB52" s="132">
        <v>2.508</v>
      </c>
      <c r="BC52" s="132">
        <v>2.5670000000000002</v>
      </c>
      <c r="BD52" s="132">
        <v>2.6419999999999999</v>
      </c>
      <c r="BE52" s="132">
        <v>2.7490000000000001</v>
      </c>
      <c r="BF52" s="132">
        <v>2.8559999999999999</v>
      </c>
      <c r="BG52" s="132">
        <v>2.9249999999999998</v>
      </c>
      <c r="BH52" s="132">
        <v>2.9750000000000001</v>
      </c>
      <c r="BI52" s="132">
        <v>3.0470000000000002</v>
      </c>
      <c r="BJ52" s="132">
        <v>3.133</v>
      </c>
      <c r="BK52" s="132">
        <v>3.2090000000000001</v>
      </c>
      <c r="BL52" s="132">
        <v>3.2919999999999998</v>
      </c>
      <c r="BM52" s="132">
        <v>3.37</v>
      </c>
      <c r="BN52" s="132">
        <v>3.4239999999999999</v>
      </c>
      <c r="BO52" s="132">
        <v>3.4710000000000001</v>
      </c>
      <c r="BP52" s="132">
        <v>3.5139999999999998</v>
      </c>
      <c r="BQ52" s="132">
        <v>3.5390000000000001</v>
      </c>
      <c r="BR52" s="132">
        <v>3.5649999999999999</v>
      </c>
      <c r="BS52" s="132">
        <v>3.6120000000000001</v>
      </c>
      <c r="BT52" s="132">
        <v>3.6669999999999998</v>
      </c>
      <c r="BU52" s="132">
        <v>3.7240000000000002</v>
      </c>
      <c r="BV52" s="132">
        <v>3.8069999999999999</v>
      </c>
      <c r="BW52" s="132">
        <v>3.89</v>
      </c>
      <c r="BX52" s="132">
        <v>3.9460000000000002</v>
      </c>
      <c r="BY52" s="132">
        <v>3.97</v>
      </c>
      <c r="BZ52" s="132">
        <v>3.9929999999999999</v>
      </c>
      <c r="CA52" s="132">
        <v>4.0330000000000004</v>
      </c>
      <c r="CB52" s="132">
        <v>4.0919999999999996</v>
      </c>
      <c r="CC52" s="132">
        <v>4.1580000000000004</v>
      </c>
      <c r="CD52" s="132">
        <v>4.2240000000000002</v>
      </c>
      <c r="CE52" s="132">
        <v>4.2779999999999996</v>
      </c>
      <c r="CF52" s="132">
        <v>4.3</v>
      </c>
      <c r="CG52" s="132">
        <v>4.282</v>
      </c>
      <c r="CH52" s="132">
        <v>4.2359999999999998</v>
      </c>
      <c r="CI52" s="132">
        <v>4.165</v>
      </c>
      <c r="CJ52" s="132">
        <v>4.0579999999999998</v>
      </c>
      <c r="CK52" s="132">
        <v>3.9089999999999998</v>
      </c>
      <c r="CL52" s="132">
        <v>3.7290000000000001</v>
      </c>
      <c r="CM52" s="132">
        <v>3.5310000000000001</v>
      </c>
      <c r="CN52" s="132">
        <v>3.319</v>
      </c>
      <c r="CO52" s="132">
        <v>3.1030000000000002</v>
      </c>
      <c r="CP52" s="132">
        <v>2.9020000000000001</v>
      </c>
      <c r="CQ52" s="132">
        <v>2.7069999999999999</v>
      </c>
      <c r="CR52" s="132">
        <v>2.5099999999999998</v>
      </c>
      <c r="CS52" s="132">
        <v>2.319</v>
      </c>
      <c r="CT52" s="132">
        <v>2.117</v>
      </c>
      <c r="CU52" s="132">
        <v>1.8859999999999999</v>
      </c>
      <c r="CV52" s="132">
        <v>1.645</v>
      </c>
      <c r="CW52" s="132">
        <v>1.419</v>
      </c>
      <c r="CX52" s="132">
        <v>1.208</v>
      </c>
      <c r="CY52" s="132">
        <v>1.024</v>
      </c>
      <c r="CZ52" s="132">
        <v>0.88400000000000001</v>
      </c>
      <c r="DA52" s="132">
        <v>0.77100000000000002</v>
      </c>
      <c r="DB52" s="132">
        <v>0.66700000000000004</v>
      </c>
      <c r="DC52" s="132">
        <v>0.57799999999999996</v>
      </c>
      <c r="DD52" s="132">
        <v>0.495</v>
      </c>
      <c r="DE52" s="132">
        <v>0.41799999999999998</v>
      </c>
      <c r="DF52" s="132">
        <v>0.34699999999999998</v>
      </c>
      <c r="DG52" s="132">
        <v>0.28599999999999998</v>
      </c>
      <c r="DH52" s="132">
        <v>0.88200000000000001</v>
      </c>
    </row>
    <row r="53" spans="1:112" x14ac:dyDescent="0.75">
      <c r="A53" s="111">
        <v>8752</v>
      </c>
      <c r="B53" s="111" t="s">
        <v>217</v>
      </c>
      <c r="C53" s="129" t="s">
        <v>163</v>
      </c>
      <c r="D53" s="71" t="s">
        <v>218</v>
      </c>
      <c r="E53" s="71">
        <v>764</v>
      </c>
      <c r="F53" s="71" t="s">
        <v>219</v>
      </c>
      <c r="G53" s="71" t="s">
        <v>220</v>
      </c>
      <c r="H53" s="71">
        <v>764</v>
      </c>
      <c r="I53" s="112" t="s">
        <v>221</v>
      </c>
      <c r="J53" s="71">
        <v>920</v>
      </c>
      <c r="K53" s="71">
        <v>1985</v>
      </c>
      <c r="L53" s="132">
        <v>42.991999999999997</v>
      </c>
      <c r="M53" s="132">
        <v>3.8119999999999998</v>
      </c>
      <c r="N53" s="132">
        <v>3.0550000000000002</v>
      </c>
      <c r="O53" s="132">
        <v>2.5190000000000001</v>
      </c>
      <c r="P53" s="132">
        <v>2.1040000000000001</v>
      </c>
      <c r="Q53" s="132">
        <v>1.792</v>
      </c>
      <c r="R53" s="132">
        <v>1.593</v>
      </c>
      <c r="S53" s="132">
        <v>1.4970000000000001</v>
      </c>
      <c r="T53" s="132">
        <v>1.4590000000000001</v>
      </c>
      <c r="U53" s="132">
        <v>1.4350000000000001</v>
      </c>
      <c r="V53" s="132">
        <v>1.379</v>
      </c>
      <c r="W53" s="132">
        <v>1.371</v>
      </c>
      <c r="X53" s="132">
        <v>1.42</v>
      </c>
      <c r="Y53" s="132">
        <v>1.524</v>
      </c>
      <c r="Z53" s="132">
        <v>1.702</v>
      </c>
      <c r="AA53" s="132">
        <v>1.94</v>
      </c>
      <c r="AB53" s="132">
        <v>2.2309999999999999</v>
      </c>
      <c r="AC53" s="132">
        <v>2.5299999999999998</v>
      </c>
      <c r="AD53" s="132">
        <v>2.7959999999999998</v>
      </c>
      <c r="AE53" s="132">
        <v>2.9689999999999999</v>
      </c>
      <c r="AF53" s="132">
        <v>3.0489999999999999</v>
      </c>
      <c r="AG53" s="132">
        <v>3.0470000000000002</v>
      </c>
      <c r="AH53" s="132">
        <v>3.0059999999999998</v>
      </c>
      <c r="AI53" s="132">
        <v>2.976</v>
      </c>
      <c r="AJ53" s="132">
        <v>2.9649999999999999</v>
      </c>
      <c r="AK53" s="132">
        <v>2.9359999999999999</v>
      </c>
      <c r="AL53" s="132">
        <v>2.9350000000000001</v>
      </c>
      <c r="AM53" s="132">
        <v>2.968</v>
      </c>
      <c r="AN53" s="132">
        <v>2.992</v>
      </c>
      <c r="AO53" s="132">
        <v>2.99</v>
      </c>
      <c r="AP53" s="132">
        <v>2.9620000000000002</v>
      </c>
      <c r="AQ53" s="132">
        <v>2.9180000000000001</v>
      </c>
      <c r="AR53" s="132">
        <v>2.855</v>
      </c>
      <c r="AS53" s="132">
        <v>2.7930000000000001</v>
      </c>
      <c r="AT53" s="132">
        <v>2.7389999999999999</v>
      </c>
      <c r="AU53" s="132">
        <v>2.673</v>
      </c>
      <c r="AV53" s="132">
        <v>2.5979999999999999</v>
      </c>
      <c r="AW53" s="132">
        <v>2.4710000000000001</v>
      </c>
      <c r="AX53" s="132">
        <v>2.4129999999999998</v>
      </c>
      <c r="AY53" s="132">
        <v>2.375</v>
      </c>
      <c r="AZ53" s="132">
        <v>2.3690000000000002</v>
      </c>
      <c r="BA53" s="132">
        <v>2.3879999999999999</v>
      </c>
      <c r="BB53" s="132">
        <v>2.4279999999999999</v>
      </c>
      <c r="BC53" s="132">
        <v>2.4809999999999999</v>
      </c>
      <c r="BD53" s="132">
        <v>2.5419999999999998</v>
      </c>
      <c r="BE53" s="132">
        <v>2.625</v>
      </c>
      <c r="BF53" s="132">
        <v>2.7429999999999999</v>
      </c>
      <c r="BG53" s="132">
        <v>2.867</v>
      </c>
      <c r="BH53" s="132">
        <v>2.952</v>
      </c>
      <c r="BI53" s="132">
        <v>3.0139999999999998</v>
      </c>
      <c r="BJ53" s="132">
        <v>3.0910000000000002</v>
      </c>
      <c r="BK53" s="132">
        <v>3.1720000000000002</v>
      </c>
      <c r="BL53" s="132">
        <v>3.2349999999999999</v>
      </c>
      <c r="BM53" s="132">
        <v>3.3029999999999999</v>
      </c>
      <c r="BN53" s="132">
        <v>3.3690000000000002</v>
      </c>
      <c r="BO53" s="132">
        <v>3.4209999999999998</v>
      </c>
      <c r="BP53" s="132">
        <v>3.476</v>
      </c>
      <c r="BQ53" s="132">
        <v>3.536</v>
      </c>
      <c r="BR53" s="132">
        <v>3.5830000000000002</v>
      </c>
      <c r="BS53" s="132">
        <v>3.6269999999999998</v>
      </c>
      <c r="BT53" s="132">
        <v>3.6840000000000002</v>
      </c>
      <c r="BU53" s="132">
        <v>3.7360000000000002</v>
      </c>
      <c r="BV53" s="132">
        <v>3.778</v>
      </c>
      <c r="BW53" s="132">
        <v>3.84</v>
      </c>
      <c r="BX53" s="132">
        <v>3.9020000000000001</v>
      </c>
      <c r="BY53" s="132">
        <v>3.9449999999999998</v>
      </c>
      <c r="BZ53" s="132">
        <v>3.952</v>
      </c>
      <c r="CA53" s="132">
        <v>3.9830000000000001</v>
      </c>
      <c r="CB53" s="132">
        <v>4.0359999999999996</v>
      </c>
      <c r="CC53" s="132">
        <v>4.1070000000000002</v>
      </c>
      <c r="CD53" s="132">
        <v>4.1779999999999999</v>
      </c>
      <c r="CE53" s="132">
        <v>4.2350000000000003</v>
      </c>
      <c r="CF53" s="132">
        <v>4.2679999999999998</v>
      </c>
      <c r="CG53" s="132">
        <v>4.2640000000000002</v>
      </c>
      <c r="CH53" s="132">
        <v>4.2160000000000002</v>
      </c>
      <c r="CI53" s="132">
        <v>4.1459999999999999</v>
      </c>
      <c r="CJ53" s="132">
        <v>4.0549999999999997</v>
      </c>
      <c r="CK53" s="132">
        <v>3.9319999999999999</v>
      </c>
      <c r="CL53" s="132">
        <v>3.7690000000000001</v>
      </c>
      <c r="CM53" s="132">
        <v>3.5750000000000002</v>
      </c>
      <c r="CN53" s="132">
        <v>3.3679999999999999</v>
      </c>
      <c r="CO53" s="132">
        <v>3.149</v>
      </c>
      <c r="CP53" s="132">
        <v>2.93</v>
      </c>
      <c r="CQ53" s="132">
        <v>2.7269999999999999</v>
      </c>
      <c r="CR53" s="132">
        <v>2.5339999999999998</v>
      </c>
      <c r="CS53" s="132">
        <v>2.339</v>
      </c>
      <c r="CT53" s="132">
        <v>2.1520000000000001</v>
      </c>
      <c r="CU53" s="132">
        <v>1.954</v>
      </c>
      <c r="CV53" s="132">
        <v>1.7290000000000001</v>
      </c>
      <c r="CW53" s="132">
        <v>1.496</v>
      </c>
      <c r="CX53" s="132">
        <v>1.2809999999999999</v>
      </c>
      <c r="CY53" s="132">
        <v>1.081</v>
      </c>
      <c r="CZ53" s="132">
        <v>0.90900000000000003</v>
      </c>
      <c r="DA53" s="132">
        <v>0.78100000000000003</v>
      </c>
      <c r="DB53" s="132">
        <v>0.67700000000000005</v>
      </c>
      <c r="DC53" s="132">
        <v>0.58599999999999997</v>
      </c>
      <c r="DD53" s="132">
        <v>0.502</v>
      </c>
      <c r="DE53" s="132">
        <v>0.42599999999999999</v>
      </c>
      <c r="DF53" s="132">
        <v>0.35699999999999998</v>
      </c>
      <c r="DG53" s="132">
        <v>0.29499999999999998</v>
      </c>
      <c r="DH53" s="132">
        <v>0.94</v>
      </c>
    </row>
    <row r="54" spans="1:112" x14ac:dyDescent="0.75">
      <c r="A54" s="111">
        <v>8753</v>
      </c>
      <c r="B54" s="111" t="s">
        <v>217</v>
      </c>
      <c r="C54" s="129" t="s">
        <v>163</v>
      </c>
      <c r="D54" s="71" t="s">
        <v>218</v>
      </c>
      <c r="E54" s="71">
        <v>764</v>
      </c>
      <c r="F54" s="71" t="s">
        <v>219</v>
      </c>
      <c r="G54" s="71" t="s">
        <v>220</v>
      </c>
      <c r="H54" s="71">
        <v>764</v>
      </c>
      <c r="I54" s="112" t="s">
        <v>221</v>
      </c>
      <c r="J54" s="71">
        <v>920</v>
      </c>
      <c r="K54" s="71">
        <v>1986</v>
      </c>
      <c r="L54" s="132">
        <v>40.716000000000001</v>
      </c>
      <c r="M54" s="132">
        <v>3.536</v>
      </c>
      <c r="N54" s="132">
        <v>2.8239999999999998</v>
      </c>
      <c r="O54" s="132">
        <v>2.294</v>
      </c>
      <c r="P54" s="132">
        <v>1.921</v>
      </c>
      <c r="Q54" s="132">
        <v>1.6639999999999999</v>
      </c>
      <c r="R54" s="132">
        <v>1.482</v>
      </c>
      <c r="S54" s="132">
        <v>1.3720000000000001</v>
      </c>
      <c r="T54" s="132">
        <v>1.3260000000000001</v>
      </c>
      <c r="U54" s="132">
        <v>1.3029999999999999</v>
      </c>
      <c r="V54" s="132">
        <v>1.266</v>
      </c>
      <c r="W54" s="132">
        <v>1.268</v>
      </c>
      <c r="X54" s="132">
        <v>1.319</v>
      </c>
      <c r="Y54" s="132">
        <v>1.43</v>
      </c>
      <c r="Z54" s="132">
        <v>1.5980000000000001</v>
      </c>
      <c r="AA54" s="132">
        <v>1.841</v>
      </c>
      <c r="AB54" s="132">
        <v>2.1280000000000001</v>
      </c>
      <c r="AC54" s="132">
        <v>2.4300000000000002</v>
      </c>
      <c r="AD54" s="132">
        <v>2.69</v>
      </c>
      <c r="AE54" s="132">
        <v>2.87</v>
      </c>
      <c r="AF54" s="132">
        <v>2.9590000000000001</v>
      </c>
      <c r="AG54" s="132">
        <v>2.9820000000000002</v>
      </c>
      <c r="AH54" s="132">
        <v>2.9569999999999999</v>
      </c>
      <c r="AI54" s="132">
        <v>2.9260000000000002</v>
      </c>
      <c r="AJ54" s="132">
        <v>2.9180000000000001</v>
      </c>
      <c r="AK54" s="132">
        <v>2.9369999999999998</v>
      </c>
      <c r="AL54" s="132">
        <v>2.9319999999999999</v>
      </c>
      <c r="AM54" s="132">
        <v>2.9359999999999999</v>
      </c>
      <c r="AN54" s="132">
        <v>2.96</v>
      </c>
      <c r="AO54" s="132">
        <v>2.9609999999999999</v>
      </c>
      <c r="AP54" s="132">
        <v>2.9380000000000002</v>
      </c>
      <c r="AQ54" s="132">
        <v>2.8969999999999998</v>
      </c>
      <c r="AR54" s="132">
        <v>2.8490000000000002</v>
      </c>
      <c r="AS54" s="132">
        <v>2.7919999999999998</v>
      </c>
      <c r="AT54" s="132">
        <v>2.7389999999999999</v>
      </c>
      <c r="AU54" s="132">
        <v>2.6949999999999998</v>
      </c>
      <c r="AV54" s="132">
        <v>2.6379999999999999</v>
      </c>
      <c r="AW54" s="132">
        <v>2.5710000000000002</v>
      </c>
      <c r="AX54" s="132">
        <v>2.4489999999999998</v>
      </c>
      <c r="AY54" s="132">
        <v>2.3940000000000001</v>
      </c>
      <c r="AZ54" s="132">
        <v>2.3570000000000002</v>
      </c>
      <c r="BA54" s="132">
        <v>2.3490000000000002</v>
      </c>
      <c r="BB54" s="132">
        <v>2.3660000000000001</v>
      </c>
      <c r="BC54" s="132">
        <v>2.4060000000000001</v>
      </c>
      <c r="BD54" s="132">
        <v>2.4609999999999999</v>
      </c>
      <c r="BE54" s="132">
        <v>2.5299999999999998</v>
      </c>
      <c r="BF54" s="132">
        <v>2.6240000000000001</v>
      </c>
      <c r="BG54" s="132">
        <v>2.7589999999999999</v>
      </c>
      <c r="BH54" s="132">
        <v>2.8980000000000001</v>
      </c>
      <c r="BI54" s="132">
        <v>2.996</v>
      </c>
      <c r="BJ54" s="132">
        <v>3.0630000000000002</v>
      </c>
      <c r="BK54" s="132">
        <v>3.1349999999999998</v>
      </c>
      <c r="BL54" s="132">
        <v>3.2040000000000002</v>
      </c>
      <c r="BM54" s="132">
        <v>3.2519999999999998</v>
      </c>
      <c r="BN54" s="132">
        <v>3.3090000000000002</v>
      </c>
      <c r="BO54" s="132">
        <v>3.3730000000000002</v>
      </c>
      <c r="BP54" s="132">
        <v>3.4329999999999998</v>
      </c>
      <c r="BQ54" s="132">
        <v>3.5059999999999998</v>
      </c>
      <c r="BR54" s="132">
        <v>3.5870000000000002</v>
      </c>
      <c r="BS54" s="132">
        <v>3.653</v>
      </c>
      <c r="BT54" s="132">
        <v>3.7069999999999999</v>
      </c>
      <c r="BU54" s="132">
        <v>3.7629999999999999</v>
      </c>
      <c r="BV54" s="132">
        <v>3.8</v>
      </c>
      <c r="BW54" s="132">
        <v>3.8210000000000002</v>
      </c>
      <c r="BX54" s="132">
        <v>3.863</v>
      </c>
      <c r="BY54" s="132">
        <v>3.9119999999999999</v>
      </c>
      <c r="BZ54" s="132">
        <v>3.9380000000000002</v>
      </c>
      <c r="CA54" s="132">
        <v>3.9540000000000002</v>
      </c>
      <c r="CB54" s="132">
        <v>3.9990000000000001</v>
      </c>
      <c r="CC54" s="132">
        <v>4.0640000000000001</v>
      </c>
      <c r="CD54" s="132">
        <v>4.1399999999999997</v>
      </c>
      <c r="CE54" s="132">
        <v>4.2030000000000003</v>
      </c>
      <c r="CF54" s="132">
        <v>4.2409999999999997</v>
      </c>
      <c r="CG54" s="132">
        <v>4.2469999999999999</v>
      </c>
      <c r="CH54" s="132">
        <v>4.2130000000000001</v>
      </c>
      <c r="CI54" s="132">
        <v>4.1420000000000003</v>
      </c>
      <c r="CJ54" s="132">
        <v>4.0529999999999999</v>
      </c>
      <c r="CK54" s="132">
        <v>3.9460000000000002</v>
      </c>
      <c r="CL54" s="132">
        <v>3.8069999999999999</v>
      </c>
      <c r="CM54" s="132">
        <v>3.6309999999999998</v>
      </c>
      <c r="CN54" s="132">
        <v>3.427</v>
      </c>
      <c r="CO54" s="132">
        <v>3.2120000000000002</v>
      </c>
      <c r="CP54" s="132">
        <v>2.988</v>
      </c>
      <c r="CQ54" s="132">
        <v>2.7669999999999999</v>
      </c>
      <c r="CR54" s="132">
        <v>2.5640000000000001</v>
      </c>
      <c r="CS54" s="132">
        <v>2.3730000000000002</v>
      </c>
      <c r="CT54" s="132">
        <v>2.1819999999999999</v>
      </c>
      <c r="CU54" s="132">
        <v>1.996</v>
      </c>
      <c r="CV54" s="132">
        <v>1.8009999999999999</v>
      </c>
      <c r="CW54" s="132">
        <v>1.5820000000000001</v>
      </c>
      <c r="CX54" s="132">
        <v>1.36</v>
      </c>
      <c r="CY54" s="132">
        <v>1.155</v>
      </c>
      <c r="CZ54" s="132">
        <v>0.96699999999999997</v>
      </c>
      <c r="DA54" s="132">
        <v>0.80800000000000005</v>
      </c>
      <c r="DB54" s="132">
        <v>0.69</v>
      </c>
      <c r="DC54" s="132">
        <v>0.59599999999999997</v>
      </c>
      <c r="DD54" s="132">
        <v>0.51100000000000001</v>
      </c>
      <c r="DE54" s="132">
        <v>0.435</v>
      </c>
      <c r="DF54" s="132">
        <v>0.36699999999999999</v>
      </c>
      <c r="DG54" s="132">
        <v>0.30499999999999999</v>
      </c>
      <c r="DH54" s="132">
        <v>1</v>
      </c>
    </row>
    <row r="55" spans="1:112" x14ac:dyDescent="0.75">
      <c r="A55" s="111">
        <v>8754</v>
      </c>
      <c r="B55" s="111" t="s">
        <v>217</v>
      </c>
      <c r="C55" s="129" t="s">
        <v>163</v>
      </c>
      <c r="D55" s="71" t="s">
        <v>218</v>
      </c>
      <c r="E55" s="71">
        <v>764</v>
      </c>
      <c r="F55" s="71" t="s">
        <v>219</v>
      </c>
      <c r="G55" s="71" t="s">
        <v>220</v>
      </c>
      <c r="H55" s="71">
        <v>764</v>
      </c>
      <c r="I55" s="112" t="s">
        <v>221</v>
      </c>
      <c r="J55" s="71">
        <v>920</v>
      </c>
      <c r="K55" s="71">
        <v>1987</v>
      </c>
      <c r="L55" s="132">
        <v>38.351999999999997</v>
      </c>
      <c r="M55" s="132">
        <v>3.2730000000000001</v>
      </c>
      <c r="N55" s="132">
        <v>2.609</v>
      </c>
      <c r="O55" s="132">
        <v>2.113</v>
      </c>
      <c r="P55" s="132">
        <v>1.744</v>
      </c>
      <c r="Q55" s="132">
        <v>1.502</v>
      </c>
      <c r="R55" s="132">
        <v>1.355</v>
      </c>
      <c r="S55" s="132">
        <v>1.2589999999999999</v>
      </c>
      <c r="T55" s="132">
        <v>1.2030000000000001</v>
      </c>
      <c r="U55" s="132">
        <v>1.1739999999999999</v>
      </c>
      <c r="V55" s="132">
        <v>1.133</v>
      </c>
      <c r="W55" s="132">
        <v>1.1479999999999999</v>
      </c>
      <c r="X55" s="132">
        <v>1.2030000000000001</v>
      </c>
      <c r="Y55" s="132">
        <v>1.3089999999999999</v>
      </c>
      <c r="Z55" s="132">
        <v>1.4770000000000001</v>
      </c>
      <c r="AA55" s="132">
        <v>1.704</v>
      </c>
      <c r="AB55" s="132">
        <v>1.9910000000000001</v>
      </c>
      <c r="AC55" s="132">
        <v>2.2850000000000001</v>
      </c>
      <c r="AD55" s="132">
        <v>2.5459999999999998</v>
      </c>
      <c r="AE55" s="132">
        <v>2.722</v>
      </c>
      <c r="AF55" s="132">
        <v>2.819</v>
      </c>
      <c r="AG55" s="132">
        <v>2.851</v>
      </c>
      <c r="AH55" s="132">
        <v>2.8519999999999999</v>
      </c>
      <c r="AI55" s="132">
        <v>2.8359999999999999</v>
      </c>
      <c r="AJ55" s="132">
        <v>2.827</v>
      </c>
      <c r="AK55" s="132">
        <v>2.8490000000000002</v>
      </c>
      <c r="AL55" s="132">
        <v>2.8889999999999998</v>
      </c>
      <c r="AM55" s="132">
        <v>2.8889999999999998</v>
      </c>
      <c r="AN55" s="132">
        <v>2.8849999999999998</v>
      </c>
      <c r="AO55" s="132">
        <v>2.8860000000000001</v>
      </c>
      <c r="AP55" s="132">
        <v>2.8660000000000001</v>
      </c>
      <c r="AQ55" s="132">
        <v>2.831</v>
      </c>
      <c r="AR55" s="132">
        <v>2.7869999999999999</v>
      </c>
      <c r="AS55" s="132">
        <v>2.7450000000000001</v>
      </c>
      <c r="AT55" s="132">
        <v>2.698</v>
      </c>
      <c r="AU55" s="132">
        <v>2.6549999999999998</v>
      </c>
      <c r="AV55" s="132">
        <v>2.62</v>
      </c>
      <c r="AW55" s="132">
        <v>2.5710000000000002</v>
      </c>
      <c r="AX55" s="132">
        <v>2.5110000000000001</v>
      </c>
      <c r="AY55" s="132">
        <v>2.395</v>
      </c>
      <c r="AZ55" s="132">
        <v>2.3410000000000002</v>
      </c>
      <c r="BA55" s="132">
        <v>2.3039999999999998</v>
      </c>
      <c r="BB55" s="132">
        <v>2.2949999999999999</v>
      </c>
      <c r="BC55" s="132">
        <v>2.3119999999999998</v>
      </c>
      <c r="BD55" s="132">
        <v>2.3540000000000001</v>
      </c>
      <c r="BE55" s="132">
        <v>2.415</v>
      </c>
      <c r="BF55" s="132">
        <v>2.4940000000000002</v>
      </c>
      <c r="BG55" s="132">
        <v>2.6019999999999999</v>
      </c>
      <c r="BH55" s="132">
        <v>2.7509999999999999</v>
      </c>
      <c r="BI55" s="132">
        <v>2.9009999999999998</v>
      </c>
      <c r="BJ55" s="132">
        <v>3.004</v>
      </c>
      <c r="BK55" s="132">
        <v>3.0649999999999999</v>
      </c>
      <c r="BL55" s="132">
        <v>3.125</v>
      </c>
      <c r="BM55" s="132">
        <v>3.1789999999999998</v>
      </c>
      <c r="BN55" s="132">
        <v>3.2149999999999999</v>
      </c>
      <c r="BO55" s="132">
        <v>3.2690000000000001</v>
      </c>
      <c r="BP55" s="132">
        <v>3.34</v>
      </c>
      <c r="BQ55" s="132">
        <v>3.4169999999999998</v>
      </c>
      <c r="BR55" s="132">
        <v>3.5089999999999999</v>
      </c>
      <c r="BS55" s="132">
        <v>3.61</v>
      </c>
      <c r="BT55" s="132">
        <v>3.6869999999999998</v>
      </c>
      <c r="BU55" s="132">
        <v>3.7389999999999999</v>
      </c>
      <c r="BV55" s="132">
        <v>3.78</v>
      </c>
      <c r="BW55" s="132">
        <v>3.7959999999999998</v>
      </c>
      <c r="BX55" s="132">
        <v>3.798</v>
      </c>
      <c r="BY55" s="132">
        <v>3.827</v>
      </c>
      <c r="BZ55" s="132">
        <v>3.859</v>
      </c>
      <c r="CA55" s="132">
        <v>3.8940000000000001</v>
      </c>
      <c r="CB55" s="132">
        <v>3.9239999999999999</v>
      </c>
      <c r="CC55" s="132">
        <v>3.9809999999999999</v>
      </c>
      <c r="CD55" s="132">
        <v>4.0510000000000002</v>
      </c>
      <c r="CE55" s="132">
        <v>4.1180000000000003</v>
      </c>
      <c r="CF55" s="132">
        <v>4.1619999999999999</v>
      </c>
      <c r="CG55" s="132">
        <v>4.1740000000000004</v>
      </c>
      <c r="CH55" s="132">
        <v>4.1509999999999998</v>
      </c>
      <c r="CI55" s="132">
        <v>4.0940000000000003</v>
      </c>
      <c r="CJ55" s="132">
        <v>4.0049999999999999</v>
      </c>
      <c r="CK55" s="132">
        <v>3.9020000000000001</v>
      </c>
      <c r="CL55" s="132">
        <v>3.782</v>
      </c>
      <c r="CM55" s="132">
        <v>3.6320000000000001</v>
      </c>
      <c r="CN55" s="132">
        <v>3.4460000000000002</v>
      </c>
      <c r="CO55" s="132">
        <v>3.2360000000000002</v>
      </c>
      <c r="CP55" s="132">
        <v>3.0179999999999998</v>
      </c>
      <c r="CQ55" s="132">
        <v>2.7949999999999999</v>
      </c>
      <c r="CR55" s="132">
        <v>2.577</v>
      </c>
      <c r="CS55" s="132">
        <v>2.379</v>
      </c>
      <c r="CT55" s="132">
        <v>2.1930000000000001</v>
      </c>
      <c r="CU55" s="132">
        <v>2.0059999999999998</v>
      </c>
      <c r="CV55" s="132">
        <v>1.825</v>
      </c>
      <c r="CW55" s="132">
        <v>1.6359999999999999</v>
      </c>
      <c r="CX55" s="132">
        <v>1.427</v>
      </c>
      <c r="CY55" s="132">
        <v>1.218</v>
      </c>
      <c r="CZ55" s="132">
        <v>1.026</v>
      </c>
      <c r="DA55" s="132">
        <v>0.85399999999999998</v>
      </c>
      <c r="DB55" s="132">
        <v>0.70899999999999996</v>
      </c>
      <c r="DC55" s="132">
        <v>0.6</v>
      </c>
      <c r="DD55" s="132">
        <v>0.51600000000000001</v>
      </c>
      <c r="DE55" s="132">
        <v>0.44</v>
      </c>
      <c r="DF55" s="132">
        <v>0.371</v>
      </c>
      <c r="DG55" s="132">
        <v>0.312</v>
      </c>
      <c r="DH55" s="132">
        <v>1.0489999999999999</v>
      </c>
    </row>
    <row r="56" spans="1:112" x14ac:dyDescent="0.75">
      <c r="A56" s="111">
        <v>8755</v>
      </c>
      <c r="B56" s="111" t="s">
        <v>217</v>
      </c>
      <c r="C56" s="129" t="s">
        <v>163</v>
      </c>
      <c r="D56" s="71" t="s">
        <v>218</v>
      </c>
      <c r="E56" s="71">
        <v>764</v>
      </c>
      <c r="F56" s="71" t="s">
        <v>219</v>
      </c>
      <c r="G56" s="71" t="s">
        <v>220</v>
      </c>
      <c r="H56" s="71">
        <v>764</v>
      </c>
      <c r="I56" s="112" t="s">
        <v>221</v>
      </c>
      <c r="J56" s="71">
        <v>920</v>
      </c>
      <c r="K56" s="71">
        <v>1988</v>
      </c>
      <c r="L56" s="132">
        <v>36.265000000000001</v>
      </c>
      <c r="M56" s="132">
        <v>3.109</v>
      </c>
      <c r="N56" s="132">
        <v>2.4390000000000001</v>
      </c>
      <c r="O56" s="132">
        <v>1.9650000000000001</v>
      </c>
      <c r="P56" s="132">
        <v>1.6160000000000001</v>
      </c>
      <c r="Q56" s="132">
        <v>1.393</v>
      </c>
      <c r="R56" s="132">
        <v>1.2749999999999999</v>
      </c>
      <c r="S56" s="132">
        <v>1.2170000000000001</v>
      </c>
      <c r="T56" s="132">
        <v>1.1759999999999999</v>
      </c>
      <c r="U56" s="132">
        <v>1.135</v>
      </c>
      <c r="V56" s="132">
        <v>1.0820000000000001</v>
      </c>
      <c r="W56" s="132">
        <v>1.089</v>
      </c>
      <c r="X56" s="132">
        <v>1.153</v>
      </c>
      <c r="Y56" s="132">
        <v>1.264</v>
      </c>
      <c r="Z56" s="132">
        <v>1.4319999999999999</v>
      </c>
      <c r="AA56" s="132">
        <v>1.6659999999999999</v>
      </c>
      <c r="AB56" s="132">
        <v>1.9490000000000001</v>
      </c>
      <c r="AC56" s="132">
        <v>2.2610000000000001</v>
      </c>
      <c r="AD56" s="132">
        <v>2.5339999999999998</v>
      </c>
      <c r="AE56" s="132">
        <v>2.726</v>
      </c>
      <c r="AF56" s="132">
        <v>2.8290000000000002</v>
      </c>
      <c r="AG56" s="132">
        <v>2.8740000000000001</v>
      </c>
      <c r="AH56" s="132">
        <v>2.8849999999999998</v>
      </c>
      <c r="AI56" s="132">
        <v>2.8929999999999998</v>
      </c>
      <c r="AJ56" s="132">
        <v>2.8980000000000001</v>
      </c>
      <c r="AK56" s="132">
        <v>2.9180000000000001</v>
      </c>
      <c r="AL56" s="132">
        <v>2.9630000000000001</v>
      </c>
      <c r="AM56" s="132">
        <v>3.0110000000000001</v>
      </c>
      <c r="AN56" s="132">
        <v>3.0019999999999998</v>
      </c>
      <c r="AO56" s="132">
        <v>2.9750000000000001</v>
      </c>
      <c r="AP56" s="132">
        <v>2.9550000000000001</v>
      </c>
      <c r="AQ56" s="132">
        <v>2.9209999999999998</v>
      </c>
      <c r="AR56" s="132">
        <v>2.88</v>
      </c>
      <c r="AS56" s="132">
        <v>2.84</v>
      </c>
      <c r="AT56" s="132">
        <v>2.8039999999999998</v>
      </c>
      <c r="AU56" s="132">
        <v>2.7650000000000001</v>
      </c>
      <c r="AV56" s="132">
        <v>2.7290000000000001</v>
      </c>
      <c r="AW56" s="132">
        <v>2.6989999999999998</v>
      </c>
      <c r="AX56" s="132">
        <v>2.653</v>
      </c>
      <c r="AY56" s="132">
        <v>2.5939999999999999</v>
      </c>
      <c r="AZ56" s="132">
        <v>2.4740000000000002</v>
      </c>
      <c r="BA56" s="132">
        <v>2.4169999999999998</v>
      </c>
      <c r="BB56" s="132">
        <v>2.3780000000000001</v>
      </c>
      <c r="BC56" s="132">
        <v>2.3679999999999999</v>
      </c>
      <c r="BD56" s="132">
        <v>2.3879999999999999</v>
      </c>
      <c r="BE56" s="132">
        <v>2.4390000000000001</v>
      </c>
      <c r="BF56" s="132">
        <v>2.5139999999999998</v>
      </c>
      <c r="BG56" s="132">
        <v>2.6110000000000002</v>
      </c>
      <c r="BH56" s="132">
        <v>2.7389999999999999</v>
      </c>
      <c r="BI56" s="132">
        <v>2.9060000000000001</v>
      </c>
      <c r="BJ56" s="132">
        <v>3.069</v>
      </c>
      <c r="BK56" s="132">
        <v>3.1709999999999998</v>
      </c>
      <c r="BL56" s="132">
        <v>3.2229999999999999</v>
      </c>
      <c r="BM56" s="132">
        <v>3.2690000000000001</v>
      </c>
      <c r="BN56" s="132">
        <v>3.3140000000000001</v>
      </c>
      <c r="BO56" s="132">
        <v>3.35</v>
      </c>
      <c r="BP56" s="132">
        <v>3.4140000000000001</v>
      </c>
      <c r="BQ56" s="132">
        <v>3.5059999999999998</v>
      </c>
      <c r="BR56" s="132">
        <v>3.6080000000000001</v>
      </c>
      <c r="BS56" s="132">
        <v>3.7250000000000001</v>
      </c>
      <c r="BT56" s="132">
        <v>3.843</v>
      </c>
      <c r="BU56" s="132">
        <v>3.9209999999999998</v>
      </c>
      <c r="BV56" s="132">
        <v>3.9620000000000002</v>
      </c>
      <c r="BW56" s="132">
        <v>3.9830000000000001</v>
      </c>
      <c r="BX56" s="132">
        <v>3.9790000000000001</v>
      </c>
      <c r="BY56" s="132">
        <v>3.968</v>
      </c>
      <c r="BZ56" s="132">
        <v>3.9820000000000002</v>
      </c>
      <c r="CA56" s="132">
        <v>4.024</v>
      </c>
      <c r="CB56" s="132">
        <v>4.0750000000000002</v>
      </c>
      <c r="CC56" s="132">
        <v>4.1189999999999998</v>
      </c>
      <c r="CD56" s="132">
        <v>4.1840000000000002</v>
      </c>
      <c r="CE56" s="132">
        <v>4.25</v>
      </c>
      <c r="CF56" s="132">
        <v>4.3</v>
      </c>
      <c r="CG56" s="132">
        <v>4.3179999999999996</v>
      </c>
      <c r="CH56" s="132">
        <v>4.3</v>
      </c>
      <c r="CI56" s="132">
        <v>4.2510000000000003</v>
      </c>
      <c r="CJ56" s="132">
        <v>4.1719999999999997</v>
      </c>
      <c r="CK56" s="132">
        <v>4.0629999999999997</v>
      </c>
      <c r="CL56" s="132">
        <v>3.9409999999999998</v>
      </c>
      <c r="CM56" s="132">
        <v>3.802</v>
      </c>
      <c r="CN56" s="132">
        <v>3.633</v>
      </c>
      <c r="CO56" s="132">
        <v>3.43</v>
      </c>
      <c r="CP56" s="132">
        <v>3.2050000000000001</v>
      </c>
      <c r="CQ56" s="132">
        <v>2.9740000000000002</v>
      </c>
      <c r="CR56" s="132">
        <v>2.7410000000000001</v>
      </c>
      <c r="CS56" s="132">
        <v>2.516</v>
      </c>
      <c r="CT56" s="132">
        <v>2.3119999999999998</v>
      </c>
      <c r="CU56" s="132">
        <v>2.12</v>
      </c>
      <c r="CV56" s="132">
        <v>1.929</v>
      </c>
      <c r="CW56" s="132">
        <v>1.7430000000000001</v>
      </c>
      <c r="CX56" s="132">
        <v>1.552</v>
      </c>
      <c r="CY56" s="132">
        <v>1.3440000000000001</v>
      </c>
      <c r="CZ56" s="132">
        <v>1.1379999999999999</v>
      </c>
      <c r="DA56" s="132">
        <v>0.95299999999999996</v>
      </c>
      <c r="DB56" s="132">
        <v>0.78800000000000003</v>
      </c>
      <c r="DC56" s="132">
        <v>0.64400000000000002</v>
      </c>
      <c r="DD56" s="132">
        <v>0.54300000000000004</v>
      </c>
      <c r="DE56" s="132">
        <v>0.46400000000000002</v>
      </c>
      <c r="DF56" s="132">
        <v>0.39200000000000002</v>
      </c>
      <c r="DG56" s="132">
        <v>0.32900000000000001</v>
      </c>
      <c r="DH56" s="132">
        <v>1.139</v>
      </c>
    </row>
    <row r="57" spans="1:112" x14ac:dyDescent="0.75">
      <c r="A57" s="111">
        <v>8756</v>
      </c>
      <c r="B57" s="111" t="s">
        <v>217</v>
      </c>
      <c r="C57" s="129" t="s">
        <v>163</v>
      </c>
      <c r="D57" s="71" t="s">
        <v>218</v>
      </c>
      <c r="E57" s="71">
        <v>764</v>
      </c>
      <c r="F57" s="71" t="s">
        <v>219</v>
      </c>
      <c r="G57" s="71" t="s">
        <v>220</v>
      </c>
      <c r="H57" s="71">
        <v>764</v>
      </c>
      <c r="I57" s="112" t="s">
        <v>221</v>
      </c>
      <c r="J57" s="71">
        <v>920</v>
      </c>
      <c r="K57" s="71">
        <v>1989</v>
      </c>
      <c r="L57" s="132">
        <v>34.680999999999997</v>
      </c>
      <c r="M57" s="132">
        <v>2.7829999999999999</v>
      </c>
      <c r="N57" s="132">
        <v>2.258</v>
      </c>
      <c r="O57" s="132">
        <v>1.8220000000000001</v>
      </c>
      <c r="P57" s="132">
        <v>1.498</v>
      </c>
      <c r="Q57" s="132">
        <v>1.296</v>
      </c>
      <c r="R57" s="132">
        <v>1.1930000000000001</v>
      </c>
      <c r="S57" s="132">
        <v>1.157</v>
      </c>
      <c r="T57" s="132">
        <v>1.1439999999999999</v>
      </c>
      <c r="U57" s="132">
        <v>1.1080000000000001</v>
      </c>
      <c r="V57" s="132">
        <v>1.034</v>
      </c>
      <c r="W57" s="132">
        <v>1.0269999999999999</v>
      </c>
      <c r="X57" s="132">
        <v>1.081</v>
      </c>
      <c r="Y57" s="132">
        <v>1.1970000000000001</v>
      </c>
      <c r="Z57" s="132">
        <v>1.3660000000000001</v>
      </c>
      <c r="AA57" s="132">
        <v>1.5960000000000001</v>
      </c>
      <c r="AB57" s="132">
        <v>1.885</v>
      </c>
      <c r="AC57" s="132">
        <v>2.19</v>
      </c>
      <c r="AD57" s="132">
        <v>2.4809999999999999</v>
      </c>
      <c r="AE57" s="132">
        <v>2.6850000000000001</v>
      </c>
      <c r="AF57" s="132">
        <v>2.8050000000000002</v>
      </c>
      <c r="AG57" s="132">
        <v>2.855</v>
      </c>
      <c r="AH57" s="132">
        <v>2.879</v>
      </c>
      <c r="AI57" s="132">
        <v>2.8969999999999998</v>
      </c>
      <c r="AJ57" s="132">
        <v>2.927</v>
      </c>
      <c r="AK57" s="132">
        <v>2.9620000000000002</v>
      </c>
      <c r="AL57" s="132">
        <v>3.0059999999999998</v>
      </c>
      <c r="AM57" s="132">
        <v>3.0579999999999998</v>
      </c>
      <c r="AN57" s="132">
        <v>3.097</v>
      </c>
      <c r="AO57" s="132">
        <v>3.0649999999999999</v>
      </c>
      <c r="AP57" s="132">
        <v>3.0150000000000001</v>
      </c>
      <c r="AQ57" s="132">
        <v>2.98</v>
      </c>
      <c r="AR57" s="132">
        <v>2.9409999999999998</v>
      </c>
      <c r="AS57" s="132">
        <v>2.9039999999999999</v>
      </c>
      <c r="AT57" s="132">
        <v>2.871</v>
      </c>
      <c r="AU57" s="132">
        <v>2.8439999999999999</v>
      </c>
      <c r="AV57" s="132">
        <v>2.8130000000000002</v>
      </c>
      <c r="AW57" s="132">
        <v>2.7829999999999999</v>
      </c>
      <c r="AX57" s="132">
        <v>2.7570000000000001</v>
      </c>
      <c r="AY57" s="132">
        <v>2.7120000000000002</v>
      </c>
      <c r="AZ57" s="132">
        <v>2.6509999999999998</v>
      </c>
      <c r="BA57" s="132">
        <v>2.5270000000000001</v>
      </c>
      <c r="BB57" s="132">
        <v>2.468</v>
      </c>
      <c r="BC57" s="132">
        <v>2.427</v>
      </c>
      <c r="BD57" s="132">
        <v>2.42</v>
      </c>
      <c r="BE57" s="132">
        <v>2.448</v>
      </c>
      <c r="BF57" s="132">
        <v>2.5110000000000001</v>
      </c>
      <c r="BG57" s="132">
        <v>2.6030000000000002</v>
      </c>
      <c r="BH57" s="132">
        <v>2.718</v>
      </c>
      <c r="BI57" s="132">
        <v>2.8620000000000001</v>
      </c>
      <c r="BJ57" s="132">
        <v>3.04</v>
      </c>
      <c r="BK57" s="132">
        <v>3.2040000000000002</v>
      </c>
      <c r="BL57" s="132">
        <v>3.2970000000000002</v>
      </c>
      <c r="BM57" s="132">
        <v>3.3340000000000001</v>
      </c>
      <c r="BN57" s="132">
        <v>3.37</v>
      </c>
      <c r="BO57" s="132">
        <v>3.4140000000000001</v>
      </c>
      <c r="BP57" s="132">
        <v>3.46</v>
      </c>
      <c r="BQ57" s="132">
        <v>3.544</v>
      </c>
      <c r="BR57" s="132">
        <v>3.661</v>
      </c>
      <c r="BS57" s="132">
        <v>3.786</v>
      </c>
      <c r="BT57" s="132">
        <v>3.92</v>
      </c>
      <c r="BU57" s="132">
        <v>4.0410000000000004</v>
      </c>
      <c r="BV57" s="132">
        <v>4.1079999999999997</v>
      </c>
      <c r="BW57" s="132">
        <v>4.1269999999999998</v>
      </c>
      <c r="BX57" s="132">
        <v>4.1280000000000001</v>
      </c>
      <c r="BY57" s="132">
        <v>4.1100000000000003</v>
      </c>
      <c r="BZ57" s="132">
        <v>4.0819999999999999</v>
      </c>
      <c r="CA57" s="132">
        <v>4.1059999999999999</v>
      </c>
      <c r="CB57" s="132">
        <v>4.165</v>
      </c>
      <c r="CC57" s="132">
        <v>4.2300000000000004</v>
      </c>
      <c r="CD57" s="132">
        <v>4.2809999999999997</v>
      </c>
      <c r="CE57" s="132">
        <v>4.34</v>
      </c>
      <c r="CF57" s="132">
        <v>4.3869999999999996</v>
      </c>
      <c r="CG57" s="132">
        <v>4.4109999999999996</v>
      </c>
      <c r="CH57" s="132">
        <v>4.3979999999999997</v>
      </c>
      <c r="CI57" s="132">
        <v>4.3520000000000003</v>
      </c>
      <c r="CJ57" s="132">
        <v>4.2809999999999997</v>
      </c>
      <c r="CK57" s="132">
        <v>4.1829999999999998</v>
      </c>
      <c r="CL57" s="132">
        <v>4.056</v>
      </c>
      <c r="CM57" s="132">
        <v>3.9159999999999999</v>
      </c>
      <c r="CN57" s="132">
        <v>3.7589999999999999</v>
      </c>
      <c r="CO57" s="132">
        <v>3.5750000000000002</v>
      </c>
      <c r="CP57" s="132">
        <v>3.3580000000000001</v>
      </c>
      <c r="CQ57" s="132">
        <v>3.1219999999999999</v>
      </c>
      <c r="CR57" s="132">
        <v>2.8839999999999999</v>
      </c>
      <c r="CS57" s="132">
        <v>2.645</v>
      </c>
      <c r="CT57" s="132">
        <v>2.4159999999999999</v>
      </c>
      <c r="CU57" s="132">
        <v>2.2080000000000002</v>
      </c>
      <c r="CV57" s="132">
        <v>2.012</v>
      </c>
      <c r="CW57" s="132">
        <v>1.8180000000000001</v>
      </c>
      <c r="CX57" s="132">
        <v>1.6319999999999999</v>
      </c>
      <c r="CY57" s="132">
        <v>1.4430000000000001</v>
      </c>
      <c r="CZ57" s="132">
        <v>1.24</v>
      </c>
      <c r="DA57" s="132">
        <v>1.0429999999999999</v>
      </c>
      <c r="DB57" s="132">
        <v>0.86699999999999999</v>
      </c>
      <c r="DC57" s="132">
        <v>0.70599999999999996</v>
      </c>
      <c r="DD57" s="132">
        <v>0.57599999999999996</v>
      </c>
      <c r="DE57" s="132">
        <v>0.48199999999999998</v>
      </c>
      <c r="DF57" s="132">
        <v>0.40799999999999997</v>
      </c>
      <c r="DG57" s="132">
        <v>0.34300000000000003</v>
      </c>
      <c r="DH57" s="132">
        <v>1.214</v>
      </c>
    </row>
    <row r="58" spans="1:112" x14ac:dyDescent="0.75">
      <c r="A58" s="111">
        <v>8757</v>
      </c>
      <c r="B58" s="111" t="s">
        <v>217</v>
      </c>
      <c r="C58" s="129" t="s">
        <v>163</v>
      </c>
      <c r="D58" s="71" t="s">
        <v>218</v>
      </c>
      <c r="E58" s="71">
        <v>764</v>
      </c>
      <c r="F58" s="71" t="s">
        <v>219</v>
      </c>
      <c r="G58" s="71" t="s">
        <v>220</v>
      </c>
      <c r="H58" s="71">
        <v>764</v>
      </c>
      <c r="I58" s="112" t="s">
        <v>221</v>
      </c>
      <c r="J58" s="71">
        <v>920</v>
      </c>
      <c r="K58" s="71">
        <v>1990</v>
      </c>
      <c r="L58" s="132">
        <v>32.85</v>
      </c>
      <c r="M58" s="132">
        <v>2.552</v>
      </c>
      <c r="N58" s="132">
        <v>2.0409999999999999</v>
      </c>
      <c r="O58" s="132">
        <v>1.6819999999999999</v>
      </c>
      <c r="P58" s="132">
        <v>1.377</v>
      </c>
      <c r="Q58" s="132">
        <v>1.177</v>
      </c>
      <c r="R58" s="132">
        <v>1.079</v>
      </c>
      <c r="S58" s="132">
        <v>1.052</v>
      </c>
      <c r="T58" s="132">
        <v>1.0620000000000001</v>
      </c>
      <c r="U58" s="132">
        <v>1.0620000000000001</v>
      </c>
      <c r="V58" s="132">
        <v>1.004</v>
      </c>
      <c r="W58" s="132">
        <v>0.97799999999999998</v>
      </c>
      <c r="X58" s="132">
        <v>1.018</v>
      </c>
      <c r="Y58" s="132">
        <v>1.123</v>
      </c>
      <c r="Z58" s="132">
        <v>1.2969999999999999</v>
      </c>
      <c r="AA58" s="132">
        <v>1.528</v>
      </c>
      <c r="AB58" s="132">
        <v>1.8140000000000001</v>
      </c>
      <c r="AC58" s="132">
        <v>2.13</v>
      </c>
      <c r="AD58" s="132">
        <v>2.4180000000000001</v>
      </c>
      <c r="AE58" s="132">
        <v>2.645</v>
      </c>
      <c r="AF58" s="132">
        <v>2.778</v>
      </c>
      <c r="AG58" s="132">
        <v>2.8460000000000001</v>
      </c>
      <c r="AH58" s="132">
        <v>2.875</v>
      </c>
      <c r="AI58" s="132">
        <v>2.9060000000000001</v>
      </c>
      <c r="AJ58" s="132">
        <v>2.9470000000000001</v>
      </c>
      <c r="AK58" s="132">
        <v>3.008</v>
      </c>
      <c r="AL58" s="132">
        <v>3.0680000000000001</v>
      </c>
      <c r="AM58" s="132">
        <v>3.12</v>
      </c>
      <c r="AN58" s="132">
        <v>3.1640000000000001</v>
      </c>
      <c r="AO58" s="132">
        <v>3.18</v>
      </c>
      <c r="AP58" s="132">
        <v>3.1240000000000001</v>
      </c>
      <c r="AQ58" s="132">
        <v>3.0590000000000002</v>
      </c>
      <c r="AR58" s="132">
        <v>3.02</v>
      </c>
      <c r="AS58" s="132">
        <v>2.984</v>
      </c>
      <c r="AT58" s="132">
        <v>2.9540000000000002</v>
      </c>
      <c r="AU58" s="132">
        <v>2.93</v>
      </c>
      <c r="AV58" s="132">
        <v>2.911</v>
      </c>
      <c r="AW58" s="132">
        <v>2.8860000000000001</v>
      </c>
      <c r="AX58" s="132">
        <v>2.859</v>
      </c>
      <c r="AY58" s="132">
        <v>2.835</v>
      </c>
      <c r="AZ58" s="132">
        <v>2.7890000000000001</v>
      </c>
      <c r="BA58" s="132">
        <v>2.7250000000000001</v>
      </c>
      <c r="BB58" s="132">
        <v>2.597</v>
      </c>
      <c r="BC58" s="132">
        <v>2.5350000000000001</v>
      </c>
      <c r="BD58" s="132">
        <v>2.4969999999999999</v>
      </c>
      <c r="BE58" s="132">
        <v>2.4969999999999999</v>
      </c>
      <c r="BF58" s="132">
        <v>2.5379999999999998</v>
      </c>
      <c r="BG58" s="132">
        <v>2.6190000000000002</v>
      </c>
      <c r="BH58" s="132">
        <v>2.7290000000000001</v>
      </c>
      <c r="BI58" s="132">
        <v>2.8610000000000002</v>
      </c>
      <c r="BJ58" s="132">
        <v>3.016</v>
      </c>
      <c r="BK58" s="132">
        <v>3.198</v>
      </c>
      <c r="BL58" s="132">
        <v>3.3570000000000002</v>
      </c>
      <c r="BM58" s="132">
        <v>3.4380000000000002</v>
      </c>
      <c r="BN58" s="132">
        <v>3.4649999999999999</v>
      </c>
      <c r="BO58" s="132">
        <v>3.5009999999999999</v>
      </c>
      <c r="BP58" s="132">
        <v>3.5550000000000002</v>
      </c>
      <c r="BQ58" s="132">
        <v>3.62</v>
      </c>
      <c r="BR58" s="132">
        <v>3.7309999999999999</v>
      </c>
      <c r="BS58" s="132">
        <v>3.8740000000000001</v>
      </c>
      <c r="BT58" s="132">
        <v>4.0179999999999998</v>
      </c>
      <c r="BU58" s="132">
        <v>4.1580000000000004</v>
      </c>
      <c r="BV58" s="132">
        <v>4.2690000000000001</v>
      </c>
      <c r="BW58" s="132">
        <v>4.3159999999999998</v>
      </c>
      <c r="BX58" s="132">
        <v>4.3150000000000004</v>
      </c>
      <c r="BY58" s="132">
        <v>4.3019999999999996</v>
      </c>
      <c r="BZ58" s="132">
        <v>4.2670000000000003</v>
      </c>
      <c r="CA58" s="132">
        <v>4.2480000000000002</v>
      </c>
      <c r="CB58" s="132">
        <v>4.2880000000000003</v>
      </c>
      <c r="CC58" s="132">
        <v>4.3630000000000004</v>
      </c>
      <c r="CD58" s="132">
        <v>4.4370000000000003</v>
      </c>
      <c r="CE58" s="132">
        <v>4.4809999999999999</v>
      </c>
      <c r="CF58" s="132">
        <v>4.5220000000000002</v>
      </c>
      <c r="CG58" s="132">
        <v>4.5419999999999998</v>
      </c>
      <c r="CH58" s="132">
        <v>4.5330000000000004</v>
      </c>
      <c r="CI58" s="132">
        <v>4.492</v>
      </c>
      <c r="CJ58" s="132">
        <v>4.423</v>
      </c>
      <c r="CK58" s="132">
        <v>4.3310000000000004</v>
      </c>
      <c r="CL58" s="132">
        <v>4.2140000000000004</v>
      </c>
      <c r="CM58" s="132">
        <v>4.0679999999999996</v>
      </c>
      <c r="CN58" s="132">
        <v>3.9089999999999998</v>
      </c>
      <c r="CO58" s="132">
        <v>3.734</v>
      </c>
      <c r="CP58" s="132">
        <v>3.5329999999999999</v>
      </c>
      <c r="CQ58" s="132">
        <v>3.302</v>
      </c>
      <c r="CR58" s="132">
        <v>3.0539999999999998</v>
      </c>
      <c r="CS58" s="132">
        <v>2.806</v>
      </c>
      <c r="CT58" s="132">
        <v>2.56</v>
      </c>
      <c r="CU58" s="132">
        <v>2.3250000000000002</v>
      </c>
      <c r="CV58" s="132">
        <v>2.1110000000000002</v>
      </c>
      <c r="CW58" s="132">
        <v>1.911</v>
      </c>
      <c r="CX58" s="132">
        <v>1.7150000000000001</v>
      </c>
      <c r="CY58" s="132">
        <v>1.528</v>
      </c>
      <c r="CZ58" s="132">
        <v>1.341</v>
      </c>
      <c r="DA58" s="132">
        <v>1.1439999999999999</v>
      </c>
      <c r="DB58" s="132">
        <v>0.95599999999999996</v>
      </c>
      <c r="DC58" s="132">
        <v>0.78400000000000003</v>
      </c>
      <c r="DD58" s="132">
        <v>0.63400000000000001</v>
      </c>
      <c r="DE58" s="132">
        <v>0.51300000000000001</v>
      </c>
      <c r="DF58" s="132">
        <v>0.42599999999999999</v>
      </c>
      <c r="DG58" s="132">
        <v>0.35799999999999998</v>
      </c>
      <c r="DH58" s="132">
        <v>1.2969999999999999</v>
      </c>
    </row>
    <row r="59" spans="1:112" x14ac:dyDescent="0.75">
      <c r="A59" s="111">
        <v>8758</v>
      </c>
      <c r="B59" s="111" t="s">
        <v>217</v>
      </c>
      <c r="C59" s="129" t="s">
        <v>163</v>
      </c>
      <c r="D59" s="71" t="s">
        <v>218</v>
      </c>
      <c r="E59" s="71">
        <v>764</v>
      </c>
      <c r="F59" s="71" t="s">
        <v>219</v>
      </c>
      <c r="G59" s="71" t="s">
        <v>220</v>
      </c>
      <c r="H59" s="71">
        <v>764</v>
      </c>
      <c r="I59" s="112" t="s">
        <v>221</v>
      </c>
      <c r="J59" s="71">
        <v>920</v>
      </c>
      <c r="K59" s="71">
        <v>1991</v>
      </c>
      <c r="L59" s="132">
        <v>31.306000000000001</v>
      </c>
      <c r="M59" s="132">
        <v>2.3620000000000001</v>
      </c>
      <c r="N59" s="132">
        <v>1.88</v>
      </c>
      <c r="O59" s="132">
        <v>1.5409999999999999</v>
      </c>
      <c r="P59" s="132">
        <v>1.292</v>
      </c>
      <c r="Q59" s="132">
        <v>1.131</v>
      </c>
      <c r="R59" s="132">
        <v>1.046</v>
      </c>
      <c r="S59" s="132">
        <v>1.0149999999999999</v>
      </c>
      <c r="T59" s="132">
        <v>1.012</v>
      </c>
      <c r="U59" s="132">
        <v>1.008</v>
      </c>
      <c r="V59" s="132">
        <v>0.96299999999999997</v>
      </c>
      <c r="W59" s="132">
        <v>0.94599999999999995</v>
      </c>
      <c r="X59" s="132">
        <v>0.96199999999999997</v>
      </c>
      <c r="Y59" s="132">
        <v>1.0449999999999999</v>
      </c>
      <c r="Z59" s="132">
        <v>1.1970000000000001</v>
      </c>
      <c r="AA59" s="132">
        <v>1.425</v>
      </c>
      <c r="AB59" s="132">
        <v>1.706</v>
      </c>
      <c r="AC59" s="132">
        <v>2.012</v>
      </c>
      <c r="AD59" s="132">
        <v>2.302</v>
      </c>
      <c r="AE59" s="132">
        <v>2.5289999999999999</v>
      </c>
      <c r="AF59" s="132">
        <v>2.6949999999999998</v>
      </c>
      <c r="AG59" s="132">
        <v>2.7829999999999999</v>
      </c>
      <c r="AH59" s="132">
        <v>2.835</v>
      </c>
      <c r="AI59" s="132">
        <v>2.8769999999999998</v>
      </c>
      <c r="AJ59" s="132">
        <v>2.9329999999999998</v>
      </c>
      <c r="AK59" s="132">
        <v>3.0169999999999999</v>
      </c>
      <c r="AL59" s="132">
        <v>3.129</v>
      </c>
      <c r="AM59" s="132">
        <v>3.2130000000000001</v>
      </c>
      <c r="AN59" s="132">
        <v>3.254</v>
      </c>
      <c r="AO59" s="132">
        <v>3.2810000000000001</v>
      </c>
      <c r="AP59" s="132">
        <v>3.2930000000000001</v>
      </c>
      <c r="AQ59" s="132">
        <v>3.2370000000000001</v>
      </c>
      <c r="AR59" s="132">
        <v>3.17</v>
      </c>
      <c r="AS59" s="132">
        <v>3.1389999999999998</v>
      </c>
      <c r="AT59" s="132">
        <v>3.1190000000000002</v>
      </c>
      <c r="AU59" s="132">
        <v>3.0939999999999999</v>
      </c>
      <c r="AV59" s="132">
        <v>3.0680000000000001</v>
      </c>
      <c r="AW59" s="132">
        <v>3.0470000000000002</v>
      </c>
      <c r="AX59" s="132">
        <v>3.0209999999999999</v>
      </c>
      <c r="AY59" s="132">
        <v>2.9969999999999999</v>
      </c>
      <c r="AZ59" s="132">
        <v>2.976</v>
      </c>
      <c r="BA59" s="132">
        <v>2.931</v>
      </c>
      <c r="BB59" s="132">
        <v>2.863</v>
      </c>
      <c r="BC59" s="132">
        <v>2.72</v>
      </c>
      <c r="BD59" s="132">
        <v>2.6440000000000001</v>
      </c>
      <c r="BE59" s="132">
        <v>2.5960000000000001</v>
      </c>
      <c r="BF59" s="132">
        <v>2.5990000000000002</v>
      </c>
      <c r="BG59" s="132">
        <v>2.65</v>
      </c>
      <c r="BH59" s="132">
        <v>2.7480000000000002</v>
      </c>
      <c r="BI59" s="132">
        <v>2.899</v>
      </c>
      <c r="BJ59" s="132">
        <v>3.081</v>
      </c>
      <c r="BK59" s="132">
        <v>3.254</v>
      </c>
      <c r="BL59" s="132">
        <v>3.4060000000000001</v>
      </c>
      <c r="BM59" s="132">
        <v>3.5270000000000001</v>
      </c>
      <c r="BN59" s="132">
        <v>3.5950000000000002</v>
      </c>
      <c r="BO59" s="132">
        <v>3.6309999999999998</v>
      </c>
      <c r="BP59" s="132">
        <v>3.694</v>
      </c>
      <c r="BQ59" s="132">
        <v>3.7839999999999998</v>
      </c>
      <c r="BR59" s="132">
        <v>3.8769999999999998</v>
      </c>
      <c r="BS59" s="132">
        <v>3.9889999999999999</v>
      </c>
      <c r="BT59" s="132">
        <v>4.1260000000000003</v>
      </c>
      <c r="BU59" s="132">
        <v>4.274</v>
      </c>
      <c r="BV59" s="132">
        <v>4.41</v>
      </c>
      <c r="BW59" s="132">
        <v>4.5019999999999998</v>
      </c>
      <c r="BX59" s="132">
        <v>4.5190000000000001</v>
      </c>
      <c r="BY59" s="132">
        <v>4.4880000000000004</v>
      </c>
      <c r="BZ59" s="132">
        <v>4.4509999999999996</v>
      </c>
      <c r="CA59" s="132">
        <v>4.4279999999999999</v>
      </c>
      <c r="CB59" s="132">
        <v>4.4269999999999996</v>
      </c>
      <c r="CC59" s="132">
        <v>4.4829999999999997</v>
      </c>
      <c r="CD59" s="132">
        <v>4.5640000000000001</v>
      </c>
      <c r="CE59" s="132">
        <v>4.6269999999999998</v>
      </c>
      <c r="CF59" s="132">
        <v>4.6529999999999996</v>
      </c>
      <c r="CG59" s="132">
        <v>4.673</v>
      </c>
      <c r="CH59" s="132">
        <v>4.6609999999999996</v>
      </c>
      <c r="CI59" s="132">
        <v>4.6210000000000004</v>
      </c>
      <c r="CJ59" s="132">
        <v>4.556</v>
      </c>
      <c r="CK59" s="132">
        <v>4.4630000000000001</v>
      </c>
      <c r="CL59" s="132">
        <v>4.3380000000000001</v>
      </c>
      <c r="CM59" s="132">
        <v>4.1859999999999999</v>
      </c>
      <c r="CN59" s="132">
        <v>4.0149999999999997</v>
      </c>
      <c r="CO59" s="132">
        <v>3.84</v>
      </c>
      <c r="CP59" s="132">
        <v>3.6539999999999999</v>
      </c>
      <c r="CQ59" s="132">
        <v>3.44</v>
      </c>
      <c r="CR59" s="132">
        <v>3.198</v>
      </c>
      <c r="CS59" s="132">
        <v>2.944</v>
      </c>
      <c r="CT59" s="132">
        <v>2.6930000000000001</v>
      </c>
      <c r="CU59" s="132">
        <v>2.444</v>
      </c>
      <c r="CV59" s="132">
        <v>2.206</v>
      </c>
      <c r="CW59" s="132">
        <v>1.99</v>
      </c>
      <c r="CX59" s="132">
        <v>1.788</v>
      </c>
      <c r="CY59" s="132">
        <v>1.593</v>
      </c>
      <c r="CZ59" s="132">
        <v>1.409</v>
      </c>
      <c r="DA59" s="132">
        <v>1.2290000000000001</v>
      </c>
      <c r="DB59" s="132">
        <v>1.044</v>
      </c>
      <c r="DC59" s="132">
        <v>0.86799999999999999</v>
      </c>
      <c r="DD59" s="132">
        <v>0.70799999999999996</v>
      </c>
      <c r="DE59" s="132">
        <v>0.56699999999999995</v>
      </c>
      <c r="DF59" s="132">
        <v>0.45400000000000001</v>
      </c>
      <c r="DG59" s="132">
        <v>0.374</v>
      </c>
      <c r="DH59" s="132">
        <v>1.3839999999999999</v>
      </c>
    </row>
    <row r="60" spans="1:112" x14ac:dyDescent="0.75">
      <c r="A60" s="111">
        <v>8759</v>
      </c>
      <c r="B60" s="111" t="s">
        <v>217</v>
      </c>
      <c r="C60" s="129" t="s">
        <v>163</v>
      </c>
      <c r="D60" s="71" t="s">
        <v>218</v>
      </c>
      <c r="E60" s="71">
        <v>764</v>
      </c>
      <c r="F60" s="71" t="s">
        <v>219</v>
      </c>
      <c r="G60" s="71" t="s">
        <v>220</v>
      </c>
      <c r="H60" s="71">
        <v>764</v>
      </c>
      <c r="I60" s="112" t="s">
        <v>221</v>
      </c>
      <c r="J60" s="71">
        <v>920</v>
      </c>
      <c r="K60" s="71">
        <v>1992</v>
      </c>
      <c r="L60" s="132">
        <v>29.716000000000001</v>
      </c>
      <c r="M60" s="132">
        <v>2.181</v>
      </c>
      <c r="N60" s="132">
        <v>1.7490000000000001</v>
      </c>
      <c r="O60" s="132">
        <v>1.4219999999999999</v>
      </c>
      <c r="P60" s="132">
        <v>1.1850000000000001</v>
      </c>
      <c r="Q60" s="132">
        <v>1.0429999999999999</v>
      </c>
      <c r="R60" s="132">
        <v>0.97699999999999998</v>
      </c>
      <c r="S60" s="132">
        <v>0.96099999999999997</v>
      </c>
      <c r="T60" s="132">
        <v>0.96799999999999997</v>
      </c>
      <c r="U60" s="132">
        <v>0.96899999999999997</v>
      </c>
      <c r="V60" s="132">
        <v>0.92800000000000005</v>
      </c>
      <c r="W60" s="132">
        <v>0.92100000000000004</v>
      </c>
      <c r="X60" s="132">
        <v>0.94299999999999995</v>
      </c>
      <c r="Y60" s="132">
        <v>1.0029999999999999</v>
      </c>
      <c r="Z60" s="132">
        <v>1.1319999999999999</v>
      </c>
      <c r="AA60" s="132">
        <v>1.3360000000000001</v>
      </c>
      <c r="AB60" s="132">
        <v>1.613</v>
      </c>
      <c r="AC60" s="132">
        <v>1.9179999999999999</v>
      </c>
      <c r="AD60" s="132">
        <v>2.2069999999999999</v>
      </c>
      <c r="AE60" s="132">
        <v>2.4359999999999999</v>
      </c>
      <c r="AF60" s="132">
        <v>2.6</v>
      </c>
      <c r="AG60" s="132">
        <v>2.7250000000000001</v>
      </c>
      <c r="AH60" s="132">
        <v>2.7970000000000002</v>
      </c>
      <c r="AI60" s="132">
        <v>2.8610000000000002</v>
      </c>
      <c r="AJ60" s="132">
        <v>2.9289999999999998</v>
      </c>
      <c r="AK60" s="132">
        <v>3.0190000000000001</v>
      </c>
      <c r="AL60" s="132">
        <v>3.1379999999999999</v>
      </c>
      <c r="AM60" s="132">
        <v>3.28</v>
      </c>
      <c r="AN60" s="132">
        <v>3.3660000000000001</v>
      </c>
      <c r="AO60" s="132">
        <v>3.3820000000000001</v>
      </c>
      <c r="AP60" s="132">
        <v>3.3889999999999998</v>
      </c>
      <c r="AQ60" s="132">
        <v>3.399</v>
      </c>
      <c r="AR60" s="132">
        <v>3.3479999999999999</v>
      </c>
      <c r="AS60" s="132">
        <v>3.2869999999999999</v>
      </c>
      <c r="AT60" s="132">
        <v>3.2669999999999999</v>
      </c>
      <c r="AU60" s="132">
        <v>3.262</v>
      </c>
      <c r="AV60" s="132">
        <v>3.2440000000000002</v>
      </c>
      <c r="AW60" s="132">
        <v>3.2170000000000001</v>
      </c>
      <c r="AX60" s="132">
        <v>3.1949999999999998</v>
      </c>
      <c r="AY60" s="132">
        <v>3.1669999999999998</v>
      </c>
      <c r="AZ60" s="132">
        <v>3.1429999999999998</v>
      </c>
      <c r="BA60" s="132">
        <v>3.1230000000000002</v>
      </c>
      <c r="BB60" s="132">
        <v>3.077</v>
      </c>
      <c r="BC60" s="132">
        <v>3.0049999999999999</v>
      </c>
      <c r="BD60" s="132">
        <v>2.8540000000000001</v>
      </c>
      <c r="BE60" s="132">
        <v>2.7730000000000001</v>
      </c>
      <c r="BF60" s="132">
        <v>2.726</v>
      </c>
      <c r="BG60" s="132">
        <v>2.7360000000000002</v>
      </c>
      <c r="BH60" s="132">
        <v>2.8010000000000002</v>
      </c>
      <c r="BI60" s="132">
        <v>2.9159999999999999</v>
      </c>
      <c r="BJ60" s="132">
        <v>3.0960000000000001</v>
      </c>
      <c r="BK60" s="132">
        <v>3.3119999999999998</v>
      </c>
      <c r="BL60" s="132">
        <v>3.492</v>
      </c>
      <c r="BM60" s="132">
        <v>3.6179999999999999</v>
      </c>
      <c r="BN60" s="132">
        <v>3.7130000000000001</v>
      </c>
      <c r="BO60" s="132">
        <v>3.778</v>
      </c>
      <c r="BP60" s="132">
        <v>3.8330000000000002</v>
      </c>
      <c r="BQ60" s="132">
        <v>3.9289999999999998</v>
      </c>
      <c r="BR60" s="132">
        <v>4.0590000000000002</v>
      </c>
      <c r="BS60" s="132">
        <v>4.181</v>
      </c>
      <c r="BT60" s="132">
        <v>4.2949999999999999</v>
      </c>
      <c r="BU60" s="132">
        <v>4.42</v>
      </c>
      <c r="BV60" s="132">
        <v>4.5629999999999997</v>
      </c>
      <c r="BW60" s="132">
        <v>4.6890000000000001</v>
      </c>
      <c r="BX60" s="132">
        <v>4.76</v>
      </c>
      <c r="BY60" s="132">
        <v>4.7519999999999998</v>
      </c>
      <c r="BZ60" s="132">
        <v>4.6849999999999996</v>
      </c>
      <c r="CA60" s="132">
        <v>4.6500000000000004</v>
      </c>
      <c r="CB60" s="132">
        <v>4.6479999999999997</v>
      </c>
      <c r="CC60" s="132">
        <v>4.6619999999999999</v>
      </c>
      <c r="CD60" s="132">
        <v>4.7279999999999998</v>
      </c>
      <c r="CE60" s="132">
        <v>4.8</v>
      </c>
      <c r="CF60" s="132">
        <v>4.8369999999999997</v>
      </c>
      <c r="CG60" s="132">
        <v>4.835</v>
      </c>
      <c r="CH60" s="132">
        <v>4.827</v>
      </c>
      <c r="CI60" s="132">
        <v>4.7869999999999999</v>
      </c>
      <c r="CJ60" s="132">
        <v>4.7190000000000003</v>
      </c>
      <c r="CK60" s="132">
        <v>4.633</v>
      </c>
      <c r="CL60" s="132">
        <v>4.516</v>
      </c>
      <c r="CM60" s="132">
        <v>4.3540000000000001</v>
      </c>
      <c r="CN60" s="132">
        <v>4.1639999999999997</v>
      </c>
      <c r="CO60" s="132">
        <v>3.9649999999999999</v>
      </c>
      <c r="CP60" s="132">
        <v>3.774</v>
      </c>
      <c r="CQ60" s="132">
        <v>3.5750000000000002</v>
      </c>
      <c r="CR60" s="132">
        <v>3.3490000000000002</v>
      </c>
      <c r="CS60" s="132">
        <v>3.0960000000000001</v>
      </c>
      <c r="CT60" s="132">
        <v>2.835</v>
      </c>
      <c r="CU60" s="132">
        <v>2.58</v>
      </c>
      <c r="CV60" s="132">
        <v>2.3279999999999998</v>
      </c>
      <c r="CW60" s="132">
        <v>2.0880000000000001</v>
      </c>
      <c r="CX60" s="132">
        <v>1.871</v>
      </c>
      <c r="CY60" s="132">
        <v>1.6679999999999999</v>
      </c>
      <c r="CZ60" s="132">
        <v>1.474</v>
      </c>
      <c r="DA60" s="132">
        <v>1.2949999999999999</v>
      </c>
      <c r="DB60" s="132">
        <v>1.123</v>
      </c>
      <c r="DC60" s="132">
        <v>0.95199999999999996</v>
      </c>
      <c r="DD60" s="132">
        <v>0.78700000000000003</v>
      </c>
      <c r="DE60" s="132">
        <v>0.63900000000000001</v>
      </c>
      <c r="DF60" s="132">
        <v>0.50700000000000001</v>
      </c>
      <c r="DG60" s="132">
        <v>0.40200000000000002</v>
      </c>
      <c r="DH60" s="132">
        <v>1.4830000000000001</v>
      </c>
    </row>
    <row r="61" spans="1:112" x14ac:dyDescent="0.75">
      <c r="A61" s="111">
        <v>8760</v>
      </c>
      <c r="B61" s="111" t="s">
        <v>217</v>
      </c>
      <c r="C61" s="129" t="s">
        <v>163</v>
      </c>
      <c r="D61" s="71" t="s">
        <v>218</v>
      </c>
      <c r="E61" s="71">
        <v>764</v>
      </c>
      <c r="F61" s="71" t="s">
        <v>219</v>
      </c>
      <c r="G61" s="71" t="s">
        <v>220</v>
      </c>
      <c r="H61" s="71">
        <v>764</v>
      </c>
      <c r="I61" s="112" t="s">
        <v>221</v>
      </c>
      <c r="J61" s="71">
        <v>920</v>
      </c>
      <c r="K61" s="71">
        <v>1993</v>
      </c>
      <c r="L61" s="132">
        <v>27.91</v>
      </c>
      <c r="M61" s="132">
        <v>1.962</v>
      </c>
      <c r="N61" s="132">
        <v>1.619</v>
      </c>
      <c r="O61" s="132">
        <v>1.3280000000000001</v>
      </c>
      <c r="P61" s="132">
        <v>1.099</v>
      </c>
      <c r="Q61" s="132">
        <v>0.97599999999999998</v>
      </c>
      <c r="R61" s="132">
        <v>0.93200000000000005</v>
      </c>
      <c r="S61" s="132">
        <v>0.93200000000000005</v>
      </c>
      <c r="T61" s="132">
        <v>0.94699999999999995</v>
      </c>
      <c r="U61" s="132">
        <v>0.94499999999999995</v>
      </c>
      <c r="V61" s="132">
        <v>0.89500000000000002</v>
      </c>
      <c r="W61" s="132">
        <v>0.88900000000000001</v>
      </c>
      <c r="X61" s="132">
        <v>0.91600000000000004</v>
      </c>
      <c r="Y61" s="132">
        <v>0.97799999999999998</v>
      </c>
      <c r="Z61" s="132">
        <v>1.079</v>
      </c>
      <c r="AA61" s="132">
        <v>1.2529999999999999</v>
      </c>
      <c r="AB61" s="132">
        <v>1.4970000000000001</v>
      </c>
      <c r="AC61" s="132">
        <v>1.792</v>
      </c>
      <c r="AD61" s="132">
        <v>2.081</v>
      </c>
      <c r="AE61" s="132">
        <v>2.3109999999999999</v>
      </c>
      <c r="AF61" s="132">
        <v>2.472</v>
      </c>
      <c r="AG61" s="132">
        <v>2.5960000000000001</v>
      </c>
      <c r="AH61" s="132">
        <v>2.7130000000000001</v>
      </c>
      <c r="AI61" s="132">
        <v>2.8</v>
      </c>
      <c r="AJ61" s="132">
        <v>2.8940000000000001</v>
      </c>
      <c r="AK61" s="132">
        <v>3.0009999999999999</v>
      </c>
      <c r="AL61" s="132">
        <v>3.121</v>
      </c>
      <c r="AM61" s="132">
        <v>3.2669999999999999</v>
      </c>
      <c r="AN61" s="132">
        <v>3.4359999999999999</v>
      </c>
      <c r="AO61" s="132">
        <v>3.516</v>
      </c>
      <c r="AP61" s="132">
        <v>3.5049999999999999</v>
      </c>
      <c r="AQ61" s="132">
        <v>3.5019999999999998</v>
      </c>
      <c r="AR61" s="132">
        <v>3.5289999999999999</v>
      </c>
      <c r="AS61" s="132">
        <v>3.5009999999999999</v>
      </c>
      <c r="AT61" s="132">
        <v>3.4529999999999998</v>
      </c>
      <c r="AU61" s="132">
        <v>3.4510000000000001</v>
      </c>
      <c r="AV61" s="132">
        <v>3.464</v>
      </c>
      <c r="AW61" s="132">
        <v>3.448</v>
      </c>
      <c r="AX61" s="132">
        <v>3.4129999999999998</v>
      </c>
      <c r="AY61" s="132">
        <v>3.3820000000000001</v>
      </c>
      <c r="AZ61" s="132">
        <v>3.3479999999999999</v>
      </c>
      <c r="BA61" s="132">
        <v>3.323</v>
      </c>
      <c r="BB61" s="132">
        <v>3.3050000000000002</v>
      </c>
      <c r="BC61" s="132">
        <v>3.2610000000000001</v>
      </c>
      <c r="BD61" s="132">
        <v>3.19</v>
      </c>
      <c r="BE61" s="132">
        <v>3.0289999999999999</v>
      </c>
      <c r="BF61" s="132">
        <v>2.9390000000000001</v>
      </c>
      <c r="BG61" s="132">
        <v>2.8860000000000001</v>
      </c>
      <c r="BH61" s="132">
        <v>2.899</v>
      </c>
      <c r="BI61" s="132">
        <v>2.97</v>
      </c>
      <c r="BJ61" s="132">
        <v>3.0960000000000001</v>
      </c>
      <c r="BK61" s="132">
        <v>3.3119999999999998</v>
      </c>
      <c r="BL61" s="132">
        <v>3.577</v>
      </c>
      <c r="BM61" s="132">
        <v>3.7679999999999998</v>
      </c>
      <c r="BN61" s="132">
        <v>3.8530000000000002</v>
      </c>
      <c r="BO61" s="132">
        <v>3.915</v>
      </c>
      <c r="BP61" s="132">
        <v>3.9870000000000001</v>
      </c>
      <c r="BQ61" s="132">
        <v>4.0759999999999996</v>
      </c>
      <c r="BR61" s="132">
        <v>4.2240000000000002</v>
      </c>
      <c r="BS61" s="132">
        <v>4.4039999999999999</v>
      </c>
      <c r="BT61" s="132">
        <v>4.5309999999999997</v>
      </c>
      <c r="BU61" s="132">
        <v>4.609</v>
      </c>
      <c r="BV61" s="132">
        <v>4.7089999999999996</v>
      </c>
      <c r="BW61" s="132">
        <v>4.8380000000000001</v>
      </c>
      <c r="BX61" s="132">
        <v>4.952</v>
      </c>
      <c r="BY61" s="132">
        <v>5.008</v>
      </c>
      <c r="BZ61" s="132">
        <v>4.9690000000000003</v>
      </c>
      <c r="CA61" s="132">
        <v>4.8929999999999998</v>
      </c>
      <c r="CB61" s="132">
        <v>4.8680000000000003</v>
      </c>
      <c r="CC61" s="132">
        <v>4.8849999999999998</v>
      </c>
      <c r="CD61" s="132">
        <v>4.9080000000000004</v>
      </c>
      <c r="CE61" s="132">
        <v>4.9669999999999996</v>
      </c>
      <c r="CF61" s="132">
        <v>5.0140000000000002</v>
      </c>
      <c r="CG61" s="132">
        <v>5.0129999999999999</v>
      </c>
      <c r="CH61" s="132">
        <v>4.9749999999999996</v>
      </c>
      <c r="CI61" s="132">
        <v>4.9429999999999996</v>
      </c>
      <c r="CJ61" s="132">
        <v>4.8789999999999996</v>
      </c>
      <c r="CK61" s="132">
        <v>4.7830000000000004</v>
      </c>
      <c r="CL61" s="132">
        <v>4.6779999999999999</v>
      </c>
      <c r="CM61" s="132">
        <v>4.5359999999999996</v>
      </c>
      <c r="CN61" s="132">
        <v>4.3339999999999996</v>
      </c>
      <c r="CO61" s="132">
        <v>4.1029999999999998</v>
      </c>
      <c r="CP61" s="132">
        <v>3.875</v>
      </c>
      <c r="CQ61" s="132">
        <v>3.669</v>
      </c>
      <c r="CR61" s="132">
        <v>3.4620000000000002</v>
      </c>
      <c r="CS61" s="132">
        <v>3.2240000000000002</v>
      </c>
      <c r="CT61" s="132">
        <v>2.9609999999999999</v>
      </c>
      <c r="CU61" s="132">
        <v>2.6949999999999998</v>
      </c>
      <c r="CV61" s="132">
        <v>2.4359999999999999</v>
      </c>
      <c r="CW61" s="132">
        <v>2.1850000000000001</v>
      </c>
      <c r="CX61" s="132">
        <v>1.946</v>
      </c>
      <c r="CY61" s="132">
        <v>1.7310000000000001</v>
      </c>
      <c r="CZ61" s="132">
        <v>1.5309999999999999</v>
      </c>
      <c r="DA61" s="132">
        <v>1.343</v>
      </c>
      <c r="DB61" s="132">
        <v>1.171</v>
      </c>
      <c r="DC61" s="132">
        <v>1.016</v>
      </c>
      <c r="DD61" s="132">
        <v>0.85399999999999998</v>
      </c>
      <c r="DE61" s="132">
        <v>0.70399999999999996</v>
      </c>
      <c r="DF61" s="132">
        <v>0.56899999999999995</v>
      </c>
      <c r="DG61" s="132">
        <v>0.44700000000000001</v>
      </c>
      <c r="DH61" s="132">
        <v>1.5820000000000001</v>
      </c>
    </row>
    <row r="62" spans="1:112" x14ac:dyDescent="0.75">
      <c r="A62" s="111">
        <v>8761</v>
      </c>
      <c r="B62" s="111" t="s">
        <v>217</v>
      </c>
      <c r="C62" s="129" t="s">
        <v>163</v>
      </c>
      <c r="D62" s="71" t="s">
        <v>218</v>
      </c>
      <c r="E62" s="71">
        <v>764</v>
      </c>
      <c r="F62" s="71" t="s">
        <v>219</v>
      </c>
      <c r="G62" s="71" t="s">
        <v>220</v>
      </c>
      <c r="H62" s="71">
        <v>764</v>
      </c>
      <c r="I62" s="112" t="s">
        <v>221</v>
      </c>
      <c r="J62" s="71">
        <v>920</v>
      </c>
      <c r="K62" s="71">
        <v>1994</v>
      </c>
      <c r="L62" s="132">
        <v>26.177</v>
      </c>
      <c r="M62" s="132">
        <v>1.7949999999999999</v>
      </c>
      <c r="N62" s="132">
        <v>1.4650000000000001</v>
      </c>
      <c r="O62" s="132">
        <v>1.2350000000000001</v>
      </c>
      <c r="P62" s="132">
        <v>1.028</v>
      </c>
      <c r="Q62" s="132">
        <v>0.90900000000000003</v>
      </c>
      <c r="R62" s="132">
        <v>0.878</v>
      </c>
      <c r="S62" s="132">
        <v>0.89300000000000002</v>
      </c>
      <c r="T62" s="132">
        <v>0.92100000000000004</v>
      </c>
      <c r="U62" s="132">
        <v>0.92600000000000005</v>
      </c>
      <c r="V62" s="132">
        <v>0.877</v>
      </c>
      <c r="W62" s="132">
        <v>0.86499999999999999</v>
      </c>
      <c r="X62" s="132">
        <v>0.89400000000000002</v>
      </c>
      <c r="Y62" s="132">
        <v>0.95599999999999996</v>
      </c>
      <c r="Z62" s="132">
        <v>1.0580000000000001</v>
      </c>
      <c r="AA62" s="132">
        <v>1.202</v>
      </c>
      <c r="AB62" s="132">
        <v>1.409</v>
      </c>
      <c r="AC62" s="132">
        <v>1.667</v>
      </c>
      <c r="AD62" s="132">
        <v>1.9430000000000001</v>
      </c>
      <c r="AE62" s="132">
        <v>2.181</v>
      </c>
      <c r="AF62" s="132">
        <v>2.35</v>
      </c>
      <c r="AG62" s="132">
        <v>2.4609999999999999</v>
      </c>
      <c r="AH62" s="132">
        <v>2.573</v>
      </c>
      <c r="AI62" s="132">
        <v>2.7090000000000001</v>
      </c>
      <c r="AJ62" s="132">
        <v>2.8260000000000001</v>
      </c>
      <c r="AK62" s="132">
        <v>2.96</v>
      </c>
      <c r="AL62" s="132">
        <v>3.1019999999999999</v>
      </c>
      <c r="AM62" s="132">
        <v>3.2360000000000002</v>
      </c>
      <c r="AN62" s="132">
        <v>3.3929999999999998</v>
      </c>
      <c r="AO62" s="132">
        <v>3.573</v>
      </c>
      <c r="AP62" s="132">
        <v>3.6459999999999999</v>
      </c>
      <c r="AQ62" s="132">
        <v>3.6160000000000001</v>
      </c>
      <c r="AR62" s="132">
        <v>3.6139999999999999</v>
      </c>
      <c r="AS62" s="132">
        <v>3.67</v>
      </c>
      <c r="AT62" s="132">
        <v>3.67</v>
      </c>
      <c r="AU62" s="132">
        <v>3.6379999999999999</v>
      </c>
      <c r="AV62" s="132">
        <v>3.653</v>
      </c>
      <c r="AW62" s="132">
        <v>3.6840000000000002</v>
      </c>
      <c r="AX62" s="132">
        <v>3.6680000000000001</v>
      </c>
      <c r="AY62" s="132">
        <v>3.6219999999999999</v>
      </c>
      <c r="AZ62" s="132">
        <v>3.58</v>
      </c>
      <c r="BA62" s="132">
        <v>3.5369999999999999</v>
      </c>
      <c r="BB62" s="132">
        <v>3.5110000000000001</v>
      </c>
      <c r="BC62" s="132">
        <v>3.4969999999999999</v>
      </c>
      <c r="BD62" s="132">
        <v>3.46</v>
      </c>
      <c r="BE62" s="132">
        <v>3.3959999999999999</v>
      </c>
      <c r="BF62" s="132">
        <v>3.2309999999999999</v>
      </c>
      <c r="BG62" s="132">
        <v>3.1349999999999998</v>
      </c>
      <c r="BH62" s="132">
        <v>3.0750000000000002</v>
      </c>
      <c r="BI62" s="132">
        <v>3.0870000000000002</v>
      </c>
      <c r="BJ62" s="132">
        <v>3.1579999999999999</v>
      </c>
      <c r="BK62" s="132">
        <v>3.2850000000000001</v>
      </c>
      <c r="BL62" s="132">
        <v>3.532</v>
      </c>
      <c r="BM62" s="132">
        <v>3.847</v>
      </c>
      <c r="BN62" s="132">
        <v>4.0529999999999999</v>
      </c>
      <c r="BO62" s="132">
        <v>4.1059999999999999</v>
      </c>
      <c r="BP62" s="132">
        <v>4.1449999999999996</v>
      </c>
      <c r="BQ62" s="132">
        <v>4.2350000000000003</v>
      </c>
      <c r="BR62" s="132">
        <v>4.367</v>
      </c>
      <c r="BS62" s="132">
        <v>4.569</v>
      </c>
      <c r="BT62" s="132">
        <v>4.7729999999999997</v>
      </c>
      <c r="BU62" s="132">
        <v>4.8860000000000001</v>
      </c>
      <c r="BV62" s="132">
        <v>4.9349999999999996</v>
      </c>
      <c r="BW62" s="132">
        <v>4.9980000000000002</v>
      </c>
      <c r="BX62" s="132">
        <v>5.1109999999999998</v>
      </c>
      <c r="BY62" s="132">
        <v>5.2220000000000004</v>
      </c>
      <c r="BZ62" s="132">
        <v>5.258</v>
      </c>
      <c r="CA62" s="132">
        <v>5.2169999999999996</v>
      </c>
      <c r="CB62" s="132">
        <v>5.1369999999999996</v>
      </c>
      <c r="CC62" s="132">
        <v>5.12</v>
      </c>
      <c r="CD62" s="132">
        <v>5.1479999999999997</v>
      </c>
      <c r="CE62" s="132">
        <v>5.1639999999999997</v>
      </c>
      <c r="CF62" s="132">
        <v>5.2009999999999996</v>
      </c>
      <c r="CG62" s="132">
        <v>5.2119999999999997</v>
      </c>
      <c r="CH62" s="132">
        <v>5.1630000000000003</v>
      </c>
      <c r="CI62" s="132">
        <v>5.093</v>
      </c>
      <c r="CJ62" s="132">
        <v>5.0430000000000001</v>
      </c>
      <c r="CK62" s="132">
        <v>4.9569999999999999</v>
      </c>
      <c r="CL62" s="132">
        <v>4.8339999999999996</v>
      </c>
      <c r="CM62" s="132">
        <v>4.7069999999999999</v>
      </c>
      <c r="CN62" s="132">
        <v>4.54</v>
      </c>
      <c r="CO62" s="132">
        <v>4.2930000000000001</v>
      </c>
      <c r="CP62" s="132">
        <v>4.0179999999999998</v>
      </c>
      <c r="CQ62" s="132">
        <v>3.76</v>
      </c>
      <c r="CR62" s="132">
        <v>3.5409999999999999</v>
      </c>
      <c r="CS62" s="132">
        <v>3.3260000000000001</v>
      </c>
      <c r="CT62" s="132">
        <v>3.0779999999999998</v>
      </c>
      <c r="CU62" s="132">
        <v>2.8069999999999999</v>
      </c>
      <c r="CV62" s="132">
        <v>2.5350000000000001</v>
      </c>
      <c r="CW62" s="132">
        <v>2.2759999999999998</v>
      </c>
      <c r="CX62" s="132">
        <v>2.028</v>
      </c>
      <c r="CY62" s="132">
        <v>1.794</v>
      </c>
      <c r="CZ62" s="132">
        <v>1.583</v>
      </c>
      <c r="DA62" s="132">
        <v>1.39</v>
      </c>
      <c r="DB62" s="132">
        <v>1.2090000000000001</v>
      </c>
      <c r="DC62" s="132">
        <v>1.0569999999999999</v>
      </c>
      <c r="DD62" s="132">
        <v>0.90300000000000002</v>
      </c>
      <c r="DE62" s="132">
        <v>0.75600000000000001</v>
      </c>
      <c r="DF62" s="132">
        <v>0.624</v>
      </c>
      <c r="DG62" s="132">
        <v>0.502</v>
      </c>
      <c r="DH62" s="132">
        <v>1.702</v>
      </c>
    </row>
    <row r="63" spans="1:112" x14ac:dyDescent="0.75">
      <c r="A63" s="111">
        <v>8762</v>
      </c>
      <c r="B63" s="111" t="s">
        <v>217</v>
      </c>
      <c r="C63" s="129" t="s">
        <v>163</v>
      </c>
      <c r="D63" s="71" t="s">
        <v>218</v>
      </c>
      <c r="E63" s="71">
        <v>764</v>
      </c>
      <c r="F63" s="71" t="s">
        <v>219</v>
      </c>
      <c r="G63" s="71" t="s">
        <v>220</v>
      </c>
      <c r="H63" s="71">
        <v>764</v>
      </c>
      <c r="I63" s="112" t="s">
        <v>221</v>
      </c>
      <c r="J63" s="71">
        <v>920</v>
      </c>
      <c r="K63" s="71">
        <v>1995</v>
      </c>
      <c r="L63" s="132">
        <v>24.425000000000001</v>
      </c>
      <c r="M63" s="132">
        <v>1.6870000000000001</v>
      </c>
      <c r="N63" s="132">
        <v>1.347</v>
      </c>
      <c r="O63" s="132">
        <v>1.1240000000000001</v>
      </c>
      <c r="P63" s="132">
        <v>0.96</v>
      </c>
      <c r="Q63" s="132">
        <v>0.86299999999999999</v>
      </c>
      <c r="R63" s="132">
        <v>0.84099999999999997</v>
      </c>
      <c r="S63" s="132">
        <v>0.874</v>
      </c>
      <c r="T63" s="132">
        <v>0.91800000000000004</v>
      </c>
      <c r="U63" s="132">
        <v>0.93600000000000005</v>
      </c>
      <c r="V63" s="132">
        <v>0.88800000000000001</v>
      </c>
      <c r="W63" s="132">
        <v>0.876</v>
      </c>
      <c r="X63" s="132">
        <v>0.90200000000000002</v>
      </c>
      <c r="Y63" s="132">
        <v>0.97199999999999998</v>
      </c>
      <c r="Z63" s="132">
        <v>1.073</v>
      </c>
      <c r="AA63" s="132">
        <v>1.22</v>
      </c>
      <c r="AB63" s="132">
        <v>1.403</v>
      </c>
      <c r="AC63" s="132">
        <v>1.625</v>
      </c>
      <c r="AD63" s="132">
        <v>1.8680000000000001</v>
      </c>
      <c r="AE63" s="132">
        <v>2.0990000000000002</v>
      </c>
      <c r="AF63" s="132">
        <v>2.2879999999999998</v>
      </c>
      <c r="AG63" s="132">
        <v>2.4169999999999998</v>
      </c>
      <c r="AH63" s="132">
        <v>2.5089999999999999</v>
      </c>
      <c r="AI63" s="132">
        <v>2.64</v>
      </c>
      <c r="AJ63" s="132">
        <v>2.8159999999999998</v>
      </c>
      <c r="AK63" s="132">
        <v>2.9780000000000002</v>
      </c>
      <c r="AL63" s="132">
        <v>3.1549999999999998</v>
      </c>
      <c r="AM63" s="132">
        <v>3.323</v>
      </c>
      <c r="AN63" s="132">
        <v>3.4609999999999999</v>
      </c>
      <c r="AO63" s="132">
        <v>3.6179999999999999</v>
      </c>
      <c r="AP63" s="132">
        <v>3.819</v>
      </c>
      <c r="AQ63" s="132">
        <v>3.8980000000000001</v>
      </c>
      <c r="AR63" s="132">
        <v>3.8580000000000001</v>
      </c>
      <c r="AS63" s="132">
        <v>3.8679999999999999</v>
      </c>
      <c r="AT63" s="132">
        <v>3.9630000000000001</v>
      </c>
      <c r="AU63" s="132">
        <v>3.9990000000000001</v>
      </c>
      <c r="AV63" s="132">
        <v>3.9820000000000002</v>
      </c>
      <c r="AW63" s="132">
        <v>4.016</v>
      </c>
      <c r="AX63" s="132">
        <v>4.0659999999999998</v>
      </c>
      <c r="AY63" s="132">
        <v>4.0449999999999999</v>
      </c>
      <c r="AZ63" s="132">
        <v>3.98</v>
      </c>
      <c r="BA63" s="132">
        <v>3.9220000000000002</v>
      </c>
      <c r="BB63" s="132">
        <v>3.867</v>
      </c>
      <c r="BC63" s="132">
        <v>3.84</v>
      </c>
      <c r="BD63" s="132">
        <v>3.835</v>
      </c>
      <c r="BE63" s="132">
        <v>3.8109999999999999</v>
      </c>
      <c r="BF63" s="132">
        <v>3.758</v>
      </c>
      <c r="BG63" s="132">
        <v>3.5840000000000001</v>
      </c>
      <c r="BH63" s="132">
        <v>3.4740000000000002</v>
      </c>
      <c r="BI63" s="132">
        <v>3.3980000000000001</v>
      </c>
      <c r="BJ63" s="132">
        <v>3.399</v>
      </c>
      <c r="BK63" s="132">
        <v>3.4590000000000001</v>
      </c>
      <c r="BL63" s="132">
        <v>3.5830000000000002</v>
      </c>
      <c r="BM63" s="132">
        <v>3.87</v>
      </c>
      <c r="BN63" s="132">
        <v>4.258</v>
      </c>
      <c r="BO63" s="132">
        <v>4.5010000000000003</v>
      </c>
      <c r="BP63" s="132">
        <v>4.53</v>
      </c>
      <c r="BQ63" s="132">
        <v>4.5510000000000002</v>
      </c>
      <c r="BR63" s="132">
        <v>4.6680000000000001</v>
      </c>
      <c r="BS63" s="132">
        <v>4.8520000000000003</v>
      </c>
      <c r="BT63" s="132">
        <v>5.0910000000000002</v>
      </c>
      <c r="BU63" s="132">
        <v>5.3040000000000003</v>
      </c>
      <c r="BV63" s="132">
        <v>5.4089999999999998</v>
      </c>
      <c r="BW63" s="132">
        <v>5.4160000000000004</v>
      </c>
      <c r="BX63" s="132">
        <v>5.4370000000000003</v>
      </c>
      <c r="BY63" s="132">
        <v>5.5460000000000003</v>
      </c>
      <c r="BZ63" s="132">
        <v>5.6509999999999998</v>
      </c>
      <c r="CA63" s="132">
        <v>5.7</v>
      </c>
      <c r="CB63" s="132">
        <v>5.6639999999999997</v>
      </c>
      <c r="CC63" s="132">
        <v>5.5720000000000001</v>
      </c>
      <c r="CD63" s="132">
        <v>5.55</v>
      </c>
      <c r="CE63" s="132">
        <v>5.5739999999999998</v>
      </c>
      <c r="CF63" s="132">
        <v>5.5650000000000004</v>
      </c>
      <c r="CG63" s="132">
        <v>5.5650000000000004</v>
      </c>
      <c r="CH63" s="132">
        <v>5.5259999999999998</v>
      </c>
      <c r="CI63" s="132">
        <v>5.4279999999999999</v>
      </c>
      <c r="CJ63" s="132">
        <v>5.3280000000000003</v>
      </c>
      <c r="CK63" s="132">
        <v>5.2610000000000001</v>
      </c>
      <c r="CL63" s="132">
        <v>5.1509999999999998</v>
      </c>
      <c r="CM63" s="132">
        <v>4.9930000000000003</v>
      </c>
      <c r="CN63" s="132">
        <v>4.8410000000000002</v>
      </c>
      <c r="CO63" s="132">
        <v>4.6399999999999997</v>
      </c>
      <c r="CP63" s="132">
        <v>4.3369999999999997</v>
      </c>
      <c r="CQ63" s="132">
        <v>4.0039999999999996</v>
      </c>
      <c r="CR63" s="132">
        <v>3.7069999999999999</v>
      </c>
      <c r="CS63" s="132">
        <v>3.4689999999999999</v>
      </c>
      <c r="CT63" s="132">
        <v>3.242</v>
      </c>
      <c r="CU63" s="132">
        <v>2.9769999999999999</v>
      </c>
      <c r="CV63" s="132">
        <v>2.6880000000000002</v>
      </c>
      <c r="CW63" s="132">
        <v>2.407</v>
      </c>
      <c r="CX63" s="132">
        <v>2.1440000000000001</v>
      </c>
      <c r="CY63" s="132">
        <v>1.897</v>
      </c>
      <c r="CZ63" s="132">
        <v>1.6659999999999999</v>
      </c>
      <c r="DA63" s="132">
        <v>1.458</v>
      </c>
      <c r="DB63" s="132">
        <v>1.268</v>
      </c>
      <c r="DC63" s="132">
        <v>1.105</v>
      </c>
      <c r="DD63" s="132">
        <v>0.94799999999999995</v>
      </c>
      <c r="DE63" s="132">
        <v>0.80300000000000005</v>
      </c>
      <c r="DF63" s="132">
        <v>0.67100000000000004</v>
      </c>
      <c r="DG63" s="132">
        <v>0.55500000000000005</v>
      </c>
      <c r="DH63" s="132">
        <v>1.869</v>
      </c>
    </row>
    <row r="64" spans="1:112" x14ac:dyDescent="0.75">
      <c r="A64" s="111">
        <v>8763</v>
      </c>
      <c r="B64" s="111" t="s">
        <v>217</v>
      </c>
      <c r="C64" s="129" t="s">
        <v>163</v>
      </c>
      <c r="D64" s="71" t="s">
        <v>218</v>
      </c>
      <c r="E64" s="71">
        <v>764</v>
      </c>
      <c r="F64" s="71" t="s">
        <v>219</v>
      </c>
      <c r="G64" s="71" t="s">
        <v>220</v>
      </c>
      <c r="H64" s="71">
        <v>764</v>
      </c>
      <c r="I64" s="112" t="s">
        <v>221</v>
      </c>
      <c r="J64" s="71">
        <v>920</v>
      </c>
      <c r="K64" s="71">
        <v>1996</v>
      </c>
      <c r="L64" s="132">
        <v>23.175999999999998</v>
      </c>
      <c r="M64" s="132">
        <v>1.5640000000000001</v>
      </c>
      <c r="N64" s="132">
        <v>1.2589999999999999</v>
      </c>
      <c r="O64" s="132">
        <v>1.03</v>
      </c>
      <c r="P64" s="132">
        <v>0.873</v>
      </c>
      <c r="Q64" s="132">
        <v>0.80500000000000005</v>
      </c>
      <c r="R64" s="132">
        <v>0.79100000000000004</v>
      </c>
      <c r="S64" s="132">
        <v>0.81699999999999995</v>
      </c>
      <c r="T64" s="132">
        <v>0.86</v>
      </c>
      <c r="U64" s="132">
        <v>0.878</v>
      </c>
      <c r="V64" s="132">
        <v>0.83199999999999996</v>
      </c>
      <c r="W64" s="132">
        <v>0.82399999999999995</v>
      </c>
      <c r="X64" s="132">
        <v>0.85099999999999998</v>
      </c>
      <c r="Y64" s="132">
        <v>0.91700000000000004</v>
      </c>
      <c r="Z64" s="132">
        <v>1.0249999999999999</v>
      </c>
      <c r="AA64" s="132">
        <v>1.163</v>
      </c>
      <c r="AB64" s="132">
        <v>1.337</v>
      </c>
      <c r="AC64" s="132">
        <v>1.5209999999999999</v>
      </c>
      <c r="AD64" s="132">
        <v>1.7130000000000001</v>
      </c>
      <c r="AE64" s="132">
        <v>1.895</v>
      </c>
      <c r="AF64" s="132">
        <v>2.0630000000000002</v>
      </c>
      <c r="AG64" s="132">
        <v>2.2069999999999999</v>
      </c>
      <c r="AH64" s="132">
        <v>2.3130000000000002</v>
      </c>
      <c r="AI64" s="132">
        <v>2.4049999999999998</v>
      </c>
      <c r="AJ64" s="132">
        <v>2.556</v>
      </c>
      <c r="AK64" s="132">
        <v>2.766</v>
      </c>
      <c r="AL64" s="132">
        <v>2.9550000000000001</v>
      </c>
      <c r="AM64" s="132">
        <v>3.1429999999999998</v>
      </c>
      <c r="AN64" s="132">
        <v>3.306</v>
      </c>
      <c r="AO64" s="132">
        <v>3.419</v>
      </c>
      <c r="AP64" s="132">
        <v>3.5590000000000002</v>
      </c>
      <c r="AQ64" s="132">
        <v>3.7629999999999999</v>
      </c>
      <c r="AR64" s="132">
        <v>3.8479999999999999</v>
      </c>
      <c r="AS64" s="132">
        <v>3.8119999999999998</v>
      </c>
      <c r="AT64" s="132">
        <v>3.8380000000000001</v>
      </c>
      <c r="AU64" s="132">
        <v>3.9609999999999999</v>
      </c>
      <c r="AV64" s="132">
        <v>4.0220000000000002</v>
      </c>
      <c r="AW64" s="132">
        <v>4.0199999999999996</v>
      </c>
      <c r="AX64" s="132">
        <v>4.0640000000000001</v>
      </c>
      <c r="AY64" s="132">
        <v>4.1239999999999997</v>
      </c>
      <c r="AZ64" s="132">
        <v>4.101</v>
      </c>
      <c r="BA64" s="132">
        <v>4.0250000000000004</v>
      </c>
      <c r="BB64" s="132">
        <v>3.9580000000000002</v>
      </c>
      <c r="BC64" s="132">
        <v>3.899</v>
      </c>
      <c r="BD64" s="132">
        <v>3.879</v>
      </c>
      <c r="BE64" s="132">
        <v>3.89</v>
      </c>
      <c r="BF64" s="132">
        <v>3.8879999999999999</v>
      </c>
      <c r="BG64" s="132">
        <v>3.8570000000000002</v>
      </c>
      <c r="BH64" s="132">
        <v>3.6920000000000002</v>
      </c>
      <c r="BI64" s="132">
        <v>3.5790000000000002</v>
      </c>
      <c r="BJ64" s="132">
        <v>3.4910000000000001</v>
      </c>
      <c r="BK64" s="132">
        <v>3.476</v>
      </c>
      <c r="BL64" s="132">
        <v>3.5179999999999998</v>
      </c>
      <c r="BM64" s="132">
        <v>3.6259999999999999</v>
      </c>
      <c r="BN64" s="132">
        <v>3.9279999999999999</v>
      </c>
      <c r="BO64" s="132">
        <v>4.3570000000000002</v>
      </c>
      <c r="BP64" s="132">
        <v>4.6289999999999996</v>
      </c>
      <c r="BQ64" s="132">
        <v>4.6559999999999997</v>
      </c>
      <c r="BR64" s="132">
        <v>4.6769999999999996</v>
      </c>
      <c r="BS64" s="132">
        <v>4.8159999999999998</v>
      </c>
      <c r="BT64" s="132">
        <v>5.024</v>
      </c>
      <c r="BU64" s="132">
        <v>5.2759999999999998</v>
      </c>
      <c r="BV64" s="132">
        <v>5.4870000000000001</v>
      </c>
      <c r="BW64" s="132">
        <v>5.5670000000000002</v>
      </c>
      <c r="BX64" s="132">
        <v>5.5279999999999996</v>
      </c>
      <c r="BY64" s="132">
        <v>5.5119999999999996</v>
      </c>
      <c r="BZ64" s="132">
        <v>5.6040000000000001</v>
      </c>
      <c r="CA64" s="132">
        <v>5.7320000000000002</v>
      </c>
      <c r="CB64" s="132">
        <v>5.8010000000000002</v>
      </c>
      <c r="CC64" s="132">
        <v>5.7670000000000003</v>
      </c>
      <c r="CD64" s="132">
        <v>5.6580000000000004</v>
      </c>
      <c r="CE64" s="132">
        <v>5.6150000000000002</v>
      </c>
      <c r="CF64" s="132">
        <v>5.6180000000000003</v>
      </c>
      <c r="CG64" s="132">
        <v>5.5750000000000002</v>
      </c>
      <c r="CH64" s="132">
        <v>5.5339999999999998</v>
      </c>
      <c r="CI64" s="132">
        <v>5.4539999999999997</v>
      </c>
      <c r="CJ64" s="132">
        <v>5.3179999999999996</v>
      </c>
      <c r="CK64" s="132">
        <v>5.1970000000000001</v>
      </c>
      <c r="CL64" s="132">
        <v>5.1219999999999999</v>
      </c>
      <c r="CM64" s="132">
        <v>4.9930000000000003</v>
      </c>
      <c r="CN64" s="132">
        <v>4.8099999999999996</v>
      </c>
      <c r="CO64" s="132">
        <v>4.641</v>
      </c>
      <c r="CP64" s="132">
        <v>4.4169999999999998</v>
      </c>
      <c r="CQ64" s="132">
        <v>4.0730000000000004</v>
      </c>
      <c r="CR64" s="132">
        <v>3.7040000000000002</v>
      </c>
      <c r="CS64" s="132">
        <v>3.39</v>
      </c>
      <c r="CT64" s="132">
        <v>3.153</v>
      </c>
      <c r="CU64" s="132">
        <v>2.931</v>
      </c>
      <c r="CV64" s="132">
        <v>2.669</v>
      </c>
      <c r="CW64" s="132">
        <v>2.3860000000000001</v>
      </c>
      <c r="CX64" s="132">
        <v>2.117</v>
      </c>
      <c r="CY64" s="132">
        <v>1.8720000000000001</v>
      </c>
      <c r="CZ64" s="132">
        <v>1.6459999999999999</v>
      </c>
      <c r="DA64" s="132">
        <v>1.4359999999999999</v>
      </c>
      <c r="DB64" s="132">
        <v>1.248</v>
      </c>
      <c r="DC64" s="132">
        <v>1.0860000000000001</v>
      </c>
      <c r="DD64" s="132">
        <v>0.92900000000000005</v>
      </c>
      <c r="DE64" s="132">
        <v>0.78600000000000003</v>
      </c>
      <c r="DF64" s="132">
        <v>0.66</v>
      </c>
      <c r="DG64" s="132">
        <v>0.55200000000000005</v>
      </c>
      <c r="DH64" s="132">
        <v>1.9450000000000001</v>
      </c>
    </row>
    <row r="65" spans="1:112" x14ac:dyDescent="0.75">
      <c r="A65" s="111">
        <v>8764</v>
      </c>
      <c r="B65" s="111" t="s">
        <v>217</v>
      </c>
      <c r="C65" s="129" t="s">
        <v>163</v>
      </c>
      <c r="D65" s="71" t="s">
        <v>218</v>
      </c>
      <c r="E65" s="71">
        <v>764</v>
      </c>
      <c r="F65" s="71" t="s">
        <v>219</v>
      </c>
      <c r="G65" s="71" t="s">
        <v>220</v>
      </c>
      <c r="H65" s="71">
        <v>764</v>
      </c>
      <c r="I65" s="112" t="s">
        <v>221</v>
      </c>
      <c r="J65" s="71">
        <v>920</v>
      </c>
      <c r="K65" s="71">
        <v>1997</v>
      </c>
      <c r="L65" s="132">
        <v>21.571000000000002</v>
      </c>
      <c r="M65" s="132">
        <v>1.48</v>
      </c>
      <c r="N65" s="132">
        <v>1.1779999999999999</v>
      </c>
      <c r="O65" s="132">
        <v>0.97</v>
      </c>
      <c r="P65" s="132">
        <v>0.80600000000000005</v>
      </c>
      <c r="Q65" s="132">
        <v>0.73099999999999998</v>
      </c>
      <c r="R65" s="132">
        <v>0.72699999999999998</v>
      </c>
      <c r="S65" s="132">
        <v>0.748</v>
      </c>
      <c r="T65" s="132">
        <v>0.78100000000000003</v>
      </c>
      <c r="U65" s="132">
        <v>0.80300000000000005</v>
      </c>
      <c r="V65" s="132">
        <v>0.77600000000000002</v>
      </c>
      <c r="W65" s="132">
        <v>0.76800000000000002</v>
      </c>
      <c r="X65" s="132">
        <v>0.79500000000000004</v>
      </c>
      <c r="Y65" s="132">
        <v>0.85799999999999998</v>
      </c>
      <c r="Z65" s="132">
        <v>0.96199999999999997</v>
      </c>
      <c r="AA65" s="132">
        <v>1.1040000000000001</v>
      </c>
      <c r="AB65" s="132">
        <v>1.2609999999999999</v>
      </c>
      <c r="AC65" s="132">
        <v>1.4330000000000001</v>
      </c>
      <c r="AD65" s="132">
        <v>1.5840000000000001</v>
      </c>
      <c r="AE65" s="132">
        <v>1.712</v>
      </c>
      <c r="AF65" s="132">
        <v>1.8320000000000001</v>
      </c>
      <c r="AG65" s="132">
        <v>1.9530000000000001</v>
      </c>
      <c r="AH65" s="132">
        <v>2.0750000000000002</v>
      </c>
      <c r="AI65" s="132">
        <v>2.181</v>
      </c>
      <c r="AJ65" s="132">
        <v>2.2829999999999999</v>
      </c>
      <c r="AK65" s="132">
        <v>2.4590000000000001</v>
      </c>
      <c r="AL65" s="132">
        <v>2.694</v>
      </c>
      <c r="AM65" s="132">
        <v>2.891</v>
      </c>
      <c r="AN65" s="132">
        <v>3.0720000000000001</v>
      </c>
      <c r="AO65" s="132">
        <v>3.2130000000000001</v>
      </c>
      <c r="AP65" s="132">
        <v>3.3010000000000002</v>
      </c>
      <c r="AQ65" s="132">
        <v>3.4340000000000002</v>
      </c>
      <c r="AR65" s="132">
        <v>3.65</v>
      </c>
      <c r="AS65" s="132">
        <v>3.7509999999999999</v>
      </c>
      <c r="AT65" s="132">
        <v>3.726</v>
      </c>
      <c r="AU65" s="132">
        <v>3.7690000000000001</v>
      </c>
      <c r="AV65" s="132">
        <v>3.919</v>
      </c>
      <c r="AW65" s="132">
        <v>4.0039999999999996</v>
      </c>
      <c r="AX65" s="132">
        <v>4.0119999999999996</v>
      </c>
      <c r="AY65" s="132">
        <v>4.0640000000000001</v>
      </c>
      <c r="AZ65" s="132">
        <v>4.1319999999999997</v>
      </c>
      <c r="BA65" s="132">
        <v>4.1050000000000004</v>
      </c>
      <c r="BB65" s="132">
        <v>4.0199999999999996</v>
      </c>
      <c r="BC65" s="132">
        <v>3.9460000000000002</v>
      </c>
      <c r="BD65" s="132">
        <v>3.8889999999999998</v>
      </c>
      <c r="BE65" s="132">
        <v>3.883</v>
      </c>
      <c r="BF65" s="132">
        <v>3.9169999999999998</v>
      </c>
      <c r="BG65" s="132">
        <v>3.9430000000000001</v>
      </c>
      <c r="BH65" s="132">
        <v>3.9359999999999999</v>
      </c>
      <c r="BI65" s="132">
        <v>3.7759999999999998</v>
      </c>
      <c r="BJ65" s="132">
        <v>3.653</v>
      </c>
      <c r="BK65" s="132">
        <v>3.5430000000000001</v>
      </c>
      <c r="BL65" s="132">
        <v>3.5019999999999998</v>
      </c>
      <c r="BM65" s="132">
        <v>3.5209999999999999</v>
      </c>
      <c r="BN65" s="132">
        <v>3.617</v>
      </c>
      <c r="BO65" s="132">
        <v>3.944</v>
      </c>
      <c r="BP65" s="132">
        <v>4.4290000000000003</v>
      </c>
      <c r="BQ65" s="132">
        <v>4.74</v>
      </c>
      <c r="BR65" s="132">
        <v>4.766</v>
      </c>
      <c r="BS65" s="132">
        <v>4.7809999999999997</v>
      </c>
      <c r="BT65" s="132">
        <v>4.9279999999999999</v>
      </c>
      <c r="BU65" s="132">
        <v>5.1429999999999998</v>
      </c>
      <c r="BV65" s="132">
        <v>5.3929999999999998</v>
      </c>
      <c r="BW65" s="132">
        <v>5.5910000000000002</v>
      </c>
      <c r="BX65" s="132">
        <v>5.6470000000000002</v>
      </c>
      <c r="BY65" s="132">
        <v>5.5709999999999997</v>
      </c>
      <c r="BZ65" s="132">
        <v>5.5140000000000002</v>
      </c>
      <c r="CA65" s="132">
        <v>5.6230000000000002</v>
      </c>
      <c r="CB65" s="132">
        <v>5.7830000000000004</v>
      </c>
      <c r="CC65" s="132">
        <v>5.8689999999999998</v>
      </c>
      <c r="CD65" s="132">
        <v>5.8280000000000003</v>
      </c>
      <c r="CE65" s="132">
        <v>5.6820000000000004</v>
      </c>
      <c r="CF65" s="132">
        <v>5.6020000000000003</v>
      </c>
      <c r="CG65" s="132">
        <v>5.577</v>
      </c>
      <c r="CH65" s="132">
        <v>5.4980000000000002</v>
      </c>
      <c r="CI65" s="132">
        <v>5.4260000000000002</v>
      </c>
      <c r="CJ65" s="132">
        <v>5.3140000000000001</v>
      </c>
      <c r="CK65" s="132">
        <v>5.1449999999999996</v>
      </c>
      <c r="CL65" s="132">
        <v>5.0069999999999997</v>
      </c>
      <c r="CM65" s="132">
        <v>4.9219999999999997</v>
      </c>
      <c r="CN65" s="132">
        <v>4.7770000000000001</v>
      </c>
      <c r="CO65" s="132">
        <v>4.569</v>
      </c>
      <c r="CP65" s="132">
        <v>4.3840000000000003</v>
      </c>
      <c r="CQ65" s="132">
        <v>4.1420000000000003</v>
      </c>
      <c r="CR65" s="132">
        <v>3.7639999999999998</v>
      </c>
      <c r="CS65" s="132">
        <v>3.3650000000000002</v>
      </c>
      <c r="CT65" s="132">
        <v>3.04</v>
      </c>
      <c r="CU65" s="132">
        <v>2.806</v>
      </c>
      <c r="CV65" s="132">
        <v>2.593</v>
      </c>
      <c r="CW65" s="132">
        <v>2.3380000000000001</v>
      </c>
      <c r="CX65" s="132">
        <v>2.0670000000000002</v>
      </c>
      <c r="CY65" s="132">
        <v>1.8169999999999999</v>
      </c>
      <c r="CZ65" s="132">
        <v>1.5960000000000001</v>
      </c>
      <c r="DA65" s="132">
        <v>1.3959999999999999</v>
      </c>
      <c r="DB65" s="132">
        <v>1.2130000000000001</v>
      </c>
      <c r="DC65" s="132">
        <v>1.0509999999999999</v>
      </c>
      <c r="DD65" s="132">
        <v>0.90100000000000002</v>
      </c>
      <c r="DE65" s="132">
        <v>0.75900000000000001</v>
      </c>
      <c r="DF65" s="132">
        <v>0.63200000000000001</v>
      </c>
      <c r="DG65" s="132">
        <v>0.52600000000000002</v>
      </c>
      <c r="DH65" s="132">
        <v>1.986</v>
      </c>
    </row>
    <row r="66" spans="1:112" x14ac:dyDescent="0.75">
      <c r="A66" s="111">
        <v>8765</v>
      </c>
      <c r="B66" s="111" t="s">
        <v>217</v>
      </c>
      <c r="C66" s="129" t="s">
        <v>163</v>
      </c>
      <c r="D66" s="71" t="s">
        <v>218</v>
      </c>
      <c r="E66" s="71">
        <v>764</v>
      </c>
      <c r="F66" s="71" t="s">
        <v>219</v>
      </c>
      <c r="G66" s="71" t="s">
        <v>220</v>
      </c>
      <c r="H66" s="71">
        <v>764</v>
      </c>
      <c r="I66" s="112" t="s">
        <v>221</v>
      </c>
      <c r="J66" s="71">
        <v>920</v>
      </c>
      <c r="K66" s="71">
        <v>1998</v>
      </c>
      <c r="L66" s="132">
        <v>19.472999999999999</v>
      </c>
      <c r="M66" s="132">
        <v>1.3460000000000001</v>
      </c>
      <c r="N66" s="132">
        <v>1.105</v>
      </c>
      <c r="O66" s="132">
        <v>0.89800000000000002</v>
      </c>
      <c r="P66" s="132">
        <v>0.75</v>
      </c>
      <c r="Q66" s="132">
        <v>0.68400000000000005</v>
      </c>
      <c r="R66" s="132">
        <v>0.68500000000000005</v>
      </c>
      <c r="S66" s="132">
        <v>0.72099999999999997</v>
      </c>
      <c r="T66" s="132">
        <v>0.748</v>
      </c>
      <c r="U66" s="132">
        <v>0.75600000000000001</v>
      </c>
      <c r="V66" s="132">
        <v>0.72799999999999998</v>
      </c>
      <c r="W66" s="132">
        <v>0.73399999999999999</v>
      </c>
      <c r="X66" s="132">
        <v>0.76</v>
      </c>
      <c r="Y66" s="132">
        <v>0.82499999999999996</v>
      </c>
      <c r="Z66" s="132">
        <v>0.92800000000000005</v>
      </c>
      <c r="AA66" s="132">
        <v>1.0720000000000001</v>
      </c>
      <c r="AB66" s="132">
        <v>1.244</v>
      </c>
      <c r="AC66" s="132">
        <v>1.4</v>
      </c>
      <c r="AD66" s="132">
        <v>1.544</v>
      </c>
      <c r="AE66" s="132">
        <v>1.6419999999999999</v>
      </c>
      <c r="AF66" s="132">
        <v>1.714</v>
      </c>
      <c r="AG66" s="132">
        <v>1.794</v>
      </c>
      <c r="AH66" s="132">
        <v>1.895</v>
      </c>
      <c r="AI66" s="132">
        <v>2.0209999999999999</v>
      </c>
      <c r="AJ66" s="132">
        <v>2.1419999999999999</v>
      </c>
      <c r="AK66" s="132">
        <v>2.2629999999999999</v>
      </c>
      <c r="AL66" s="132">
        <v>2.464</v>
      </c>
      <c r="AM66" s="132">
        <v>2.7170000000000001</v>
      </c>
      <c r="AN66" s="132">
        <v>2.9140000000000001</v>
      </c>
      <c r="AO66" s="132">
        <v>3.08</v>
      </c>
      <c r="AP66" s="132">
        <v>3.2050000000000001</v>
      </c>
      <c r="AQ66" s="132">
        <v>3.2810000000000001</v>
      </c>
      <c r="AR66" s="132">
        <v>3.4220000000000002</v>
      </c>
      <c r="AS66" s="132">
        <v>3.67</v>
      </c>
      <c r="AT66" s="132">
        <v>3.7949999999999999</v>
      </c>
      <c r="AU66" s="132">
        <v>3.7810000000000001</v>
      </c>
      <c r="AV66" s="132">
        <v>3.8420000000000001</v>
      </c>
      <c r="AW66" s="132">
        <v>4.0229999999999997</v>
      </c>
      <c r="AX66" s="132">
        <v>4.1319999999999997</v>
      </c>
      <c r="AY66" s="132">
        <v>4.1470000000000002</v>
      </c>
      <c r="AZ66" s="132">
        <v>4.2080000000000002</v>
      </c>
      <c r="BA66" s="132">
        <v>4.2839999999999998</v>
      </c>
      <c r="BB66" s="132">
        <v>4.2530000000000001</v>
      </c>
      <c r="BC66" s="132">
        <v>4.1559999999999997</v>
      </c>
      <c r="BD66" s="132">
        <v>4.0780000000000003</v>
      </c>
      <c r="BE66" s="132">
        <v>4.0279999999999996</v>
      </c>
      <c r="BF66" s="132">
        <v>4.0430000000000001</v>
      </c>
      <c r="BG66" s="132">
        <v>4.1070000000000002</v>
      </c>
      <c r="BH66" s="132">
        <v>4.1630000000000003</v>
      </c>
      <c r="BI66" s="132">
        <v>4.1749999999999998</v>
      </c>
      <c r="BJ66" s="132">
        <v>4.0049999999999999</v>
      </c>
      <c r="BK66" s="132">
        <v>3.8540000000000001</v>
      </c>
      <c r="BL66" s="132">
        <v>3.7080000000000002</v>
      </c>
      <c r="BM66" s="132">
        <v>3.6360000000000001</v>
      </c>
      <c r="BN66" s="132">
        <v>3.6360000000000001</v>
      </c>
      <c r="BO66" s="132">
        <v>3.7330000000000001</v>
      </c>
      <c r="BP66" s="132">
        <v>4.1109999999999998</v>
      </c>
      <c r="BQ66" s="132">
        <v>4.6849999999999996</v>
      </c>
      <c r="BR66" s="132">
        <v>5.0579999999999998</v>
      </c>
      <c r="BS66" s="132">
        <v>5.0810000000000004</v>
      </c>
      <c r="BT66" s="132">
        <v>5.0709999999999997</v>
      </c>
      <c r="BU66" s="132">
        <v>5.2149999999999999</v>
      </c>
      <c r="BV66" s="132">
        <v>5.431</v>
      </c>
      <c r="BW66" s="132">
        <v>5.6790000000000003</v>
      </c>
      <c r="BX66" s="132">
        <v>5.8719999999999999</v>
      </c>
      <c r="BY66" s="132">
        <v>5.915</v>
      </c>
      <c r="BZ66" s="132">
        <v>5.7939999999999996</v>
      </c>
      <c r="CA66" s="132">
        <v>5.7270000000000003</v>
      </c>
      <c r="CB66" s="132">
        <v>5.8680000000000003</v>
      </c>
      <c r="CC66" s="132">
        <v>6.0650000000000004</v>
      </c>
      <c r="CD66" s="132">
        <v>6.1630000000000003</v>
      </c>
      <c r="CE66" s="132">
        <v>6.093</v>
      </c>
      <c r="CF66" s="132">
        <v>5.8849999999999998</v>
      </c>
      <c r="CG66" s="132">
        <v>5.7560000000000002</v>
      </c>
      <c r="CH66" s="132">
        <v>5.6950000000000003</v>
      </c>
      <c r="CI66" s="132">
        <v>5.585</v>
      </c>
      <c r="CJ66" s="132">
        <v>5.4859999999999998</v>
      </c>
      <c r="CK66" s="132">
        <v>5.34</v>
      </c>
      <c r="CL66" s="132">
        <v>5.133</v>
      </c>
      <c r="CM66" s="132">
        <v>4.9710000000000001</v>
      </c>
      <c r="CN66" s="132">
        <v>4.8760000000000003</v>
      </c>
      <c r="CO66" s="132">
        <v>4.7089999999999996</v>
      </c>
      <c r="CP66" s="132">
        <v>4.47</v>
      </c>
      <c r="CQ66" s="132">
        <v>4.266</v>
      </c>
      <c r="CR66" s="132">
        <v>3.9990000000000001</v>
      </c>
      <c r="CS66" s="132">
        <v>3.5750000000000002</v>
      </c>
      <c r="CT66" s="132">
        <v>3.133</v>
      </c>
      <c r="CU66" s="132">
        <v>2.7839999999999998</v>
      </c>
      <c r="CV66" s="132">
        <v>2.5470000000000002</v>
      </c>
      <c r="CW66" s="132">
        <v>2.3370000000000002</v>
      </c>
      <c r="CX66" s="132">
        <v>2.0830000000000002</v>
      </c>
      <c r="CY66" s="132">
        <v>1.8169999999999999</v>
      </c>
      <c r="CZ66" s="132">
        <v>1.58</v>
      </c>
      <c r="DA66" s="132">
        <v>1.379</v>
      </c>
      <c r="DB66" s="132">
        <v>1.202</v>
      </c>
      <c r="DC66" s="132">
        <v>1.04</v>
      </c>
      <c r="DD66" s="132">
        <v>0.89200000000000002</v>
      </c>
      <c r="DE66" s="132">
        <v>0.752</v>
      </c>
      <c r="DF66" s="132">
        <v>0.621</v>
      </c>
      <c r="DG66" s="132">
        <v>0.50700000000000001</v>
      </c>
      <c r="DH66" s="132">
        <v>2.0289999999999999</v>
      </c>
    </row>
    <row r="67" spans="1:112" x14ac:dyDescent="0.75">
      <c r="A67" s="111">
        <v>8766</v>
      </c>
      <c r="B67" s="111" t="s">
        <v>217</v>
      </c>
      <c r="C67" s="129" t="s">
        <v>163</v>
      </c>
      <c r="D67" s="71" t="s">
        <v>218</v>
      </c>
      <c r="E67" s="71">
        <v>764</v>
      </c>
      <c r="F67" s="71" t="s">
        <v>219</v>
      </c>
      <c r="G67" s="71" t="s">
        <v>220</v>
      </c>
      <c r="H67" s="71">
        <v>764</v>
      </c>
      <c r="I67" s="112" t="s">
        <v>221</v>
      </c>
      <c r="J67" s="71">
        <v>920</v>
      </c>
      <c r="K67" s="71">
        <v>1999</v>
      </c>
      <c r="L67" s="132">
        <v>17.222000000000001</v>
      </c>
      <c r="M67" s="132">
        <v>1.2110000000000001</v>
      </c>
      <c r="N67" s="132">
        <v>1.018</v>
      </c>
      <c r="O67" s="132">
        <v>0.85299999999999998</v>
      </c>
      <c r="P67" s="132">
        <v>0.70299999999999996</v>
      </c>
      <c r="Q67" s="132">
        <v>0.626</v>
      </c>
      <c r="R67" s="132">
        <v>0.624</v>
      </c>
      <c r="S67" s="132">
        <v>0.67400000000000004</v>
      </c>
      <c r="T67" s="132">
        <v>0.73499999999999999</v>
      </c>
      <c r="U67" s="132">
        <v>0.75700000000000001</v>
      </c>
      <c r="V67" s="132">
        <v>0.72299999999999998</v>
      </c>
      <c r="W67" s="132">
        <v>0.72599999999999998</v>
      </c>
      <c r="X67" s="132">
        <v>0.76600000000000001</v>
      </c>
      <c r="Y67" s="132">
        <v>0.83099999999999996</v>
      </c>
      <c r="Z67" s="132">
        <v>0.93899999999999995</v>
      </c>
      <c r="AA67" s="132">
        <v>1.089</v>
      </c>
      <c r="AB67" s="132">
        <v>1.2749999999999999</v>
      </c>
      <c r="AC67" s="132">
        <v>1.4610000000000001</v>
      </c>
      <c r="AD67" s="132">
        <v>1.593</v>
      </c>
      <c r="AE67" s="132">
        <v>1.6879999999999999</v>
      </c>
      <c r="AF67" s="132">
        <v>1.736</v>
      </c>
      <c r="AG67" s="132">
        <v>1.77</v>
      </c>
      <c r="AH67" s="132">
        <v>1.833</v>
      </c>
      <c r="AI67" s="132">
        <v>1.94</v>
      </c>
      <c r="AJ67" s="132">
        <v>2.0880000000000001</v>
      </c>
      <c r="AK67" s="132">
        <v>2.2360000000000002</v>
      </c>
      <c r="AL67" s="132">
        <v>2.3780000000000001</v>
      </c>
      <c r="AM67" s="132">
        <v>2.6019999999999999</v>
      </c>
      <c r="AN67" s="132">
        <v>2.8730000000000002</v>
      </c>
      <c r="AO67" s="132">
        <v>3.0649999999999999</v>
      </c>
      <c r="AP67" s="132">
        <v>3.2229999999999999</v>
      </c>
      <c r="AQ67" s="132">
        <v>3.3439999999999999</v>
      </c>
      <c r="AR67" s="132">
        <v>3.4220000000000002</v>
      </c>
      <c r="AS67" s="132">
        <v>3.5880000000000001</v>
      </c>
      <c r="AT67" s="132">
        <v>3.8839999999999999</v>
      </c>
      <c r="AU67" s="132">
        <v>4.0419999999999998</v>
      </c>
      <c r="AV67" s="132">
        <v>4.0380000000000003</v>
      </c>
      <c r="AW67" s="132">
        <v>4.1189999999999998</v>
      </c>
      <c r="AX67" s="132">
        <v>4.3369999999999997</v>
      </c>
      <c r="AY67" s="132">
        <v>4.4729999999999999</v>
      </c>
      <c r="AZ67" s="132">
        <v>4.4939999999999998</v>
      </c>
      <c r="BA67" s="132">
        <v>4.5620000000000003</v>
      </c>
      <c r="BB67" s="132">
        <v>4.6509999999999998</v>
      </c>
      <c r="BC67" s="132">
        <v>4.6150000000000002</v>
      </c>
      <c r="BD67" s="132">
        <v>4.5090000000000003</v>
      </c>
      <c r="BE67" s="132">
        <v>4.431</v>
      </c>
      <c r="BF67" s="132">
        <v>4.3940000000000001</v>
      </c>
      <c r="BG67" s="132">
        <v>4.4379999999999997</v>
      </c>
      <c r="BH67" s="132">
        <v>4.5389999999999997</v>
      </c>
      <c r="BI67" s="132">
        <v>4.6239999999999997</v>
      </c>
      <c r="BJ67" s="132">
        <v>4.6479999999999997</v>
      </c>
      <c r="BK67" s="132">
        <v>4.4450000000000003</v>
      </c>
      <c r="BL67" s="132">
        <v>4.2489999999999997</v>
      </c>
      <c r="BM67" s="132">
        <v>4.0540000000000003</v>
      </c>
      <c r="BN67" s="132">
        <v>3.9510000000000001</v>
      </c>
      <c r="BO67" s="132">
        <v>3.9409999999999998</v>
      </c>
      <c r="BP67" s="132">
        <v>4.0570000000000004</v>
      </c>
      <c r="BQ67" s="132">
        <v>4.5190000000000001</v>
      </c>
      <c r="BR67" s="132">
        <v>5.226</v>
      </c>
      <c r="BS67" s="132">
        <v>5.6859999999999999</v>
      </c>
      <c r="BT67" s="132">
        <v>5.69</v>
      </c>
      <c r="BU67" s="132">
        <v>5.6379999999999999</v>
      </c>
      <c r="BV67" s="132">
        <v>5.774</v>
      </c>
      <c r="BW67" s="132">
        <v>5.9930000000000003</v>
      </c>
      <c r="BX67" s="132">
        <v>6.2510000000000003</v>
      </c>
      <c r="BY67" s="132">
        <v>6.4580000000000002</v>
      </c>
      <c r="BZ67" s="132">
        <v>6.4850000000000003</v>
      </c>
      <c r="CA67" s="132">
        <v>6.3449999999999998</v>
      </c>
      <c r="CB67" s="132">
        <v>6.2729999999999997</v>
      </c>
      <c r="CC67" s="132">
        <v>6.4550000000000001</v>
      </c>
      <c r="CD67" s="132">
        <v>6.694</v>
      </c>
      <c r="CE67" s="132">
        <v>6.79</v>
      </c>
      <c r="CF67" s="132">
        <v>6.6639999999999997</v>
      </c>
      <c r="CG67" s="132">
        <v>6.3639999999999999</v>
      </c>
      <c r="CH67" s="132">
        <v>6.165</v>
      </c>
      <c r="CI67" s="132">
        <v>6.0709999999999997</v>
      </c>
      <c r="CJ67" s="132">
        <v>5.9279999999999999</v>
      </c>
      <c r="CK67" s="132">
        <v>5.798</v>
      </c>
      <c r="CL67" s="132">
        <v>5.6079999999999997</v>
      </c>
      <c r="CM67" s="132">
        <v>5.3460000000000001</v>
      </c>
      <c r="CN67" s="132">
        <v>5.1509999999999998</v>
      </c>
      <c r="CO67" s="132">
        <v>5.0410000000000004</v>
      </c>
      <c r="CP67" s="132">
        <v>4.8419999999999996</v>
      </c>
      <c r="CQ67" s="132">
        <v>4.5609999999999999</v>
      </c>
      <c r="CR67" s="132">
        <v>4.33</v>
      </c>
      <c r="CS67" s="132">
        <v>4.024</v>
      </c>
      <c r="CT67" s="132">
        <v>3.5289999999999999</v>
      </c>
      <c r="CU67" s="132">
        <v>3.0169999999999999</v>
      </c>
      <c r="CV67" s="132">
        <v>2.625</v>
      </c>
      <c r="CW67" s="132">
        <v>2.3730000000000002</v>
      </c>
      <c r="CX67" s="132">
        <v>2.16</v>
      </c>
      <c r="CY67" s="132">
        <v>1.897</v>
      </c>
      <c r="CZ67" s="132">
        <v>1.6259999999999999</v>
      </c>
      <c r="DA67" s="132">
        <v>1.397</v>
      </c>
      <c r="DB67" s="132">
        <v>1.2110000000000001</v>
      </c>
      <c r="DC67" s="132">
        <v>1.0469999999999999</v>
      </c>
      <c r="DD67" s="132">
        <v>0.90100000000000002</v>
      </c>
      <c r="DE67" s="132">
        <v>0.76100000000000001</v>
      </c>
      <c r="DF67" s="132">
        <v>0.628</v>
      </c>
      <c r="DG67" s="132">
        <v>0.505</v>
      </c>
      <c r="DH67" s="132">
        <v>2.09</v>
      </c>
    </row>
    <row r="68" spans="1:112" x14ac:dyDescent="0.75">
      <c r="A68" s="111">
        <v>8767</v>
      </c>
      <c r="B68" s="111" t="s">
        <v>217</v>
      </c>
      <c r="C68" s="129" t="s">
        <v>163</v>
      </c>
      <c r="D68" s="71" t="s">
        <v>218</v>
      </c>
      <c r="E68" s="71">
        <v>764</v>
      </c>
      <c r="F68" s="71" t="s">
        <v>219</v>
      </c>
      <c r="G68" s="71" t="s">
        <v>220</v>
      </c>
      <c r="H68" s="71">
        <v>764</v>
      </c>
      <c r="I68" s="112" t="s">
        <v>221</v>
      </c>
      <c r="J68" s="71">
        <v>920</v>
      </c>
      <c r="K68" s="71">
        <v>2000</v>
      </c>
      <c r="L68" s="132">
        <v>15.737</v>
      </c>
      <c r="M68" s="132">
        <v>1.0669999999999999</v>
      </c>
      <c r="N68" s="132">
        <v>0.92700000000000005</v>
      </c>
      <c r="O68" s="132">
        <v>0.79500000000000004</v>
      </c>
      <c r="P68" s="132">
        <v>0.67700000000000005</v>
      </c>
      <c r="Q68" s="132">
        <v>0.61499999999999999</v>
      </c>
      <c r="R68" s="132">
        <v>0.61299999999999999</v>
      </c>
      <c r="S68" s="132">
        <v>0.65500000000000003</v>
      </c>
      <c r="T68" s="132">
        <v>0.71599999999999997</v>
      </c>
      <c r="U68" s="132">
        <v>0.755</v>
      </c>
      <c r="V68" s="132">
        <v>0.71899999999999997</v>
      </c>
      <c r="W68" s="132">
        <v>0.71699999999999997</v>
      </c>
      <c r="X68" s="132">
        <v>0.753</v>
      </c>
      <c r="Y68" s="132">
        <v>0.83099999999999996</v>
      </c>
      <c r="Z68" s="132">
        <v>0.93899999999999995</v>
      </c>
      <c r="AA68" s="132">
        <v>1.0940000000000001</v>
      </c>
      <c r="AB68" s="132">
        <v>1.288</v>
      </c>
      <c r="AC68" s="132">
        <v>1.494</v>
      </c>
      <c r="AD68" s="132">
        <v>1.663</v>
      </c>
      <c r="AE68" s="132">
        <v>1.74</v>
      </c>
      <c r="AF68" s="132">
        <v>1.782</v>
      </c>
      <c r="AG68" s="132">
        <v>1.792</v>
      </c>
      <c r="AH68" s="132">
        <v>1.8069999999999999</v>
      </c>
      <c r="AI68" s="132">
        <v>1.8720000000000001</v>
      </c>
      <c r="AJ68" s="132">
        <v>1.994</v>
      </c>
      <c r="AK68" s="132">
        <v>2.17</v>
      </c>
      <c r="AL68" s="132">
        <v>2.343</v>
      </c>
      <c r="AM68" s="132">
        <v>2.4940000000000002</v>
      </c>
      <c r="AN68" s="132">
        <v>2.7280000000000002</v>
      </c>
      <c r="AO68" s="132">
        <v>3</v>
      </c>
      <c r="AP68" s="132">
        <v>3.1850000000000001</v>
      </c>
      <c r="AQ68" s="132">
        <v>3.34</v>
      </c>
      <c r="AR68" s="132">
        <v>3.4660000000000002</v>
      </c>
      <c r="AS68" s="132">
        <v>3.5569999999999999</v>
      </c>
      <c r="AT68" s="132">
        <v>3.7519999999999998</v>
      </c>
      <c r="AU68" s="132">
        <v>4.0979999999999999</v>
      </c>
      <c r="AV68" s="132">
        <v>4.2889999999999997</v>
      </c>
      <c r="AW68" s="132">
        <v>4.2939999999999996</v>
      </c>
      <c r="AX68" s="132">
        <v>4.3929999999999998</v>
      </c>
      <c r="AY68" s="132">
        <v>4.6449999999999996</v>
      </c>
      <c r="AZ68" s="132">
        <v>4.8049999999999997</v>
      </c>
      <c r="BA68" s="132">
        <v>4.8280000000000003</v>
      </c>
      <c r="BB68" s="132">
        <v>4.9039999999999999</v>
      </c>
      <c r="BC68" s="132">
        <v>5.0069999999999997</v>
      </c>
      <c r="BD68" s="132">
        <v>4.9740000000000002</v>
      </c>
      <c r="BE68" s="132">
        <v>4.867</v>
      </c>
      <c r="BF68" s="132">
        <v>4.7990000000000004</v>
      </c>
      <c r="BG68" s="132">
        <v>4.7839999999999998</v>
      </c>
      <c r="BH68" s="132">
        <v>4.8600000000000003</v>
      </c>
      <c r="BI68" s="132">
        <v>4.9960000000000004</v>
      </c>
      <c r="BJ68" s="132">
        <v>5.101</v>
      </c>
      <c r="BK68" s="132">
        <v>5.1230000000000002</v>
      </c>
      <c r="BL68" s="132">
        <v>4.875</v>
      </c>
      <c r="BM68" s="132">
        <v>4.6260000000000003</v>
      </c>
      <c r="BN68" s="132">
        <v>4.3849999999999998</v>
      </c>
      <c r="BO68" s="132">
        <v>4.26</v>
      </c>
      <c r="BP68" s="132">
        <v>4.2530000000000001</v>
      </c>
      <c r="BQ68" s="132">
        <v>4.4000000000000004</v>
      </c>
      <c r="BR68" s="132">
        <v>4.9589999999999996</v>
      </c>
      <c r="BS68" s="132">
        <v>5.8090000000000002</v>
      </c>
      <c r="BT68" s="132">
        <v>6.3410000000000002</v>
      </c>
      <c r="BU68" s="132">
        <v>6.3070000000000004</v>
      </c>
      <c r="BV68" s="132">
        <v>6.2</v>
      </c>
      <c r="BW68" s="132">
        <v>6.3129999999999997</v>
      </c>
      <c r="BX68" s="132">
        <v>6.532</v>
      </c>
      <c r="BY68" s="132">
        <v>6.81</v>
      </c>
      <c r="BZ68" s="132">
        <v>7.0250000000000004</v>
      </c>
      <c r="CA68" s="132">
        <v>7.0750000000000002</v>
      </c>
      <c r="CB68" s="132">
        <v>6.9249999999999998</v>
      </c>
      <c r="CC68" s="132">
        <v>6.843</v>
      </c>
      <c r="CD68" s="132">
        <v>7.0590000000000002</v>
      </c>
      <c r="CE68" s="132">
        <v>7.3239999999999998</v>
      </c>
      <c r="CF68" s="132">
        <v>7.3929999999999998</v>
      </c>
      <c r="CG68" s="132">
        <v>7.19</v>
      </c>
      <c r="CH68" s="132">
        <v>6.7770000000000001</v>
      </c>
      <c r="CI68" s="132">
        <v>6.508</v>
      </c>
      <c r="CJ68" s="132">
        <v>6.3849999999999998</v>
      </c>
      <c r="CK68" s="132">
        <v>6.21</v>
      </c>
      <c r="CL68" s="132">
        <v>6.0439999999999996</v>
      </c>
      <c r="CM68" s="132">
        <v>5.8040000000000003</v>
      </c>
      <c r="CN68" s="132">
        <v>5.4820000000000002</v>
      </c>
      <c r="CO68" s="132">
        <v>5.2539999999999996</v>
      </c>
      <c r="CP68" s="132">
        <v>5.1289999999999996</v>
      </c>
      <c r="CQ68" s="132">
        <v>4.9000000000000004</v>
      </c>
      <c r="CR68" s="132">
        <v>4.5759999999999996</v>
      </c>
      <c r="CS68" s="132">
        <v>4.32</v>
      </c>
      <c r="CT68" s="132">
        <v>3.976</v>
      </c>
      <c r="CU68" s="132">
        <v>3.4060000000000001</v>
      </c>
      <c r="CV68" s="132">
        <v>2.819</v>
      </c>
      <c r="CW68" s="132">
        <v>2.3839999999999999</v>
      </c>
      <c r="CX68" s="132">
        <v>2.1230000000000002</v>
      </c>
      <c r="CY68" s="132">
        <v>1.9119999999999999</v>
      </c>
      <c r="CZ68" s="132">
        <v>1.6459999999999999</v>
      </c>
      <c r="DA68" s="132">
        <v>1.379</v>
      </c>
      <c r="DB68" s="132">
        <v>1.165</v>
      </c>
      <c r="DC68" s="132">
        <v>0.99399999999999999</v>
      </c>
      <c r="DD68" s="132">
        <v>0.85799999999999998</v>
      </c>
      <c r="DE68" s="132">
        <v>0.73099999999999998</v>
      </c>
      <c r="DF68" s="132">
        <v>0.60599999999999998</v>
      </c>
      <c r="DG68" s="132">
        <v>0.48399999999999999</v>
      </c>
      <c r="DH68" s="132">
        <v>2.06</v>
      </c>
    </row>
    <row r="69" spans="1:112" x14ac:dyDescent="0.75">
      <c r="A69" s="111">
        <v>8768</v>
      </c>
      <c r="B69" s="111" t="s">
        <v>217</v>
      </c>
      <c r="C69" s="129" t="s">
        <v>163</v>
      </c>
      <c r="D69" s="71" t="s">
        <v>218</v>
      </c>
      <c r="E69" s="71">
        <v>764</v>
      </c>
      <c r="F69" s="71" t="s">
        <v>219</v>
      </c>
      <c r="G69" s="71" t="s">
        <v>220</v>
      </c>
      <c r="H69" s="71">
        <v>764</v>
      </c>
      <c r="I69" s="112" t="s">
        <v>221</v>
      </c>
      <c r="J69" s="71">
        <v>920</v>
      </c>
      <c r="K69" s="71">
        <v>2001</v>
      </c>
      <c r="L69" s="132">
        <v>14.77</v>
      </c>
      <c r="M69" s="132">
        <v>0.96599999999999997</v>
      </c>
      <c r="N69" s="132">
        <v>0.81799999999999995</v>
      </c>
      <c r="O69" s="132">
        <v>0.72599999999999998</v>
      </c>
      <c r="P69" s="132">
        <v>0.63400000000000001</v>
      </c>
      <c r="Q69" s="132">
        <v>0.59799999999999998</v>
      </c>
      <c r="R69" s="132">
        <v>0.60499999999999998</v>
      </c>
      <c r="S69" s="132">
        <v>0.63500000000000001</v>
      </c>
      <c r="T69" s="132">
        <v>0.67700000000000005</v>
      </c>
      <c r="U69" s="132">
        <v>0.70799999999999996</v>
      </c>
      <c r="V69" s="132">
        <v>0.68799999999999994</v>
      </c>
      <c r="W69" s="132">
        <v>0.68300000000000005</v>
      </c>
      <c r="X69" s="132">
        <v>0.71199999999999997</v>
      </c>
      <c r="Y69" s="132">
        <v>0.78200000000000003</v>
      </c>
      <c r="Z69" s="132">
        <v>0.89700000000000002</v>
      </c>
      <c r="AA69" s="132">
        <v>1.0449999999999999</v>
      </c>
      <c r="AB69" s="132">
        <v>1.236</v>
      </c>
      <c r="AC69" s="132">
        <v>1.4450000000000001</v>
      </c>
      <c r="AD69" s="132">
        <v>1.6379999999999999</v>
      </c>
      <c r="AE69" s="132">
        <v>1.7609999999999999</v>
      </c>
      <c r="AF69" s="132">
        <v>1.79</v>
      </c>
      <c r="AG69" s="132">
        <v>1.802</v>
      </c>
      <c r="AH69" s="132">
        <v>1.802</v>
      </c>
      <c r="AI69" s="132">
        <v>1.825</v>
      </c>
      <c r="AJ69" s="132">
        <v>1.9039999999999999</v>
      </c>
      <c r="AK69" s="132">
        <v>2.0459999999999998</v>
      </c>
      <c r="AL69" s="132">
        <v>2.242</v>
      </c>
      <c r="AM69" s="132">
        <v>2.427</v>
      </c>
      <c r="AN69" s="132">
        <v>2.58</v>
      </c>
      <c r="AO69" s="132">
        <v>2.8</v>
      </c>
      <c r="AP69" s="132">
        <v>3.0539999999999998</v>
      </c>
      <c r="AQ69" s="132">
        <v>3.2269999999999999</v>
      </c>
      <c r="AR69" s="132">
        <v>3.3780000000000001</v>
      </c>
      <c r="AS69" s="132">
        <v>3.5089999999999999</v>
      </c>
      <c r="AT69" s="132">
        <v>3.61</v>
      </c>
      <c r="AU69" s="132">
        <v>3.8159999999999998</v>
      </c>
      <c r="AV69" s="132">
        <v>4.1719999999999997</v>
      </c>
      <c r="AW69" s="132">
        <v>4.3760000000000003</v>
      </c>
      <c r="AX69" s="132">
        <v>4.3970000000000002</v>
      </c>
      <c r="AY69" s="132">
        <v>4.5049999999999999</v>
      </c>
      <c r="AZ69" s="132">
        <v>4.76</v>
      </c>
      <c r="BA69" s="132">
        <v>4.9180000000000001</v>
      </c>
      <c r="BB69" s="132">
        <v>4.9400000000000004</v>
      </c>
      <c r="BC69" s="132">
        <v>5.016</v>
      </c>
      <c r="BD69" s="132">
        <v>5.1219999999999999</v>
      </c>
      <c r="BE69" s="132">
        <v>5.1029999999999998</v>
      </c>
      <c r="BF69" s="132">
        <v>5.0209999999999999</v>
      </c>
      <c r="BG69" s="132">
        <v>4.9809999999999999</v>
      </c>
      <c r="BH69" s="132">
        <v>4.9960000000000004</v>
      </c>
      <c r="BI69" s="132">
        <v>5.0979999999999999</v>
      </c>
      <c r="BJ69" s="132">
        <v>5.2469999999999999</v>
      </c>
      <c r="BK69" s="132">
        <v>5.3520000000000003</v>
      </c>
      <c r="BL69" s="132">
        <v>5.3630000000000004</v>
      </c>
      <c r="BM69" s="132">
        <v>5.0839999999999996</v>
      </c>
      <c r="BN69" s="132">
        <v>4.8079999999999998</v>
      </c>
      <c r="BO69" s="132">
        <v>4.5570000000000004</v>
      </c>
      <c r="BP69" s="132">
        <v>4.4400000000000004</v>
      </c>
      <c r="BQ69" s="132">
        <v>4.4530000000000003</v>
      </c>
      <c r="BR69" s="132">
        <v>4.6310000000000002</v>
      </c>
      <c r="BS69" s="132">
        <v>5.234</v>
      </c>
      <c r="BT69" s="132">
        <v>6.14</v>
      </c>
      <c r="BU69" s="132">
        <v>6.6989999999999998</v>
      </c>
      <c r="BV69" s="132">
        <v>6.6429999999999998</v>
      </c>
      <c r="BW69" s="132">
        <v>6.5030000000000001</v>
      </c>
      <c r="BX69" s="132">
        <v>6.5970000000000004</v>
      </c>
      <c r="BY69" s="132">
        <v>6.8120000000000003</v>
      </c>
      <c r="BZ69" s="132">
        <v>7.0780000000000003</v>
      </c>
      <c r="CA69" s="132">
        <v>7.3179999999999996</v>
      </c>
      <c r="CB69" s="132">
        <v>7.4009999999999998</v>
      </c>
      <c r="CC69" s="132">
        <v>7.2720000000000002</v>
      </c>
      <c r="CD69" s="132">
        <v>7.1989999999999998</v>
      </c>
      <c r="CE69" s="132">
        <v>7.4109999999999996</v>
      </c>
      <c r="CF69" s="132">
        <v>7.6479999999999997</v>
      </c>
      <c r="CG69" s="132">
        <v>7.6710000000000003</v>
      </c>
      <c r="CH69" s="132">
        <v>7.4059999999999997</v>
      </c>
      <c r="CI69" s="132">
        <v>6.9370000000000003</v>
      </c>
      <c r="CJ69" s="132">
        <v>6.6210000000000004</v>
      </c>
      <c r="CK69" s="132">
        <v>6.4569999999999999</v>
      </c>
      <c r="CL69" s="132">
        <v>6.2430000000000003</v>
      </c>
      <c r="CM69" s="132">
        <v>6.04</v>
      </c>
      <c r="CN69" s="132">
        <v>5.7670000000000003</v>
      </c>
      <c r="CO69" s="132">
        <v>5.4210000000000003</v>
      </c>
      <c r="CP69" s="132">
        <v>5.173</v>
      </c>
      <c r="CQ69" s="132">
        <v>5.03</v>
      </c>
      <c r="CR69" s="132">
        <v>4.7839999999999998</v>
      </c>
      <c r="CS69" s="132">
        <v>4.444</v>
      </c>
      <c r="CT69" s="132">
        <v>4.1689999999999996</v>
      </c>
      <c r="CU69" s="132">
        <v>3.806</v>
      </c>
      <c r="CV69" s="132">
        <v>3.222</v>
      </c>
      <c r="CW69" s="132">
        <v>2.629</v>
      </c>
      <c r="CX69" s="132">
        <v>2.19</v>
      </c>
      <c r="CY69" s="132">
        <v>1.9239999999999999</v>
      </c>
      <c r="CZ69" s="132">
        <v>1.712</v>
      </c>
      <c r="DA69" s="132">
        <v>1.4530000000000001</v>
      </c>
      <c r="DB69" s="132">
        <v>1.2030000000000001</v>
      </c>
      <c r="DC69" s="132">
        <v>0.99199999999999999</v>
      </c>
      <c r="DD69" s="132">
        <v>0.83399999999999996</v>
      </c>
      <c r="DE69" s="132">
        <v>0.71299999999999997</v>
      </c>
      <c r="DF69" s="132">
        <v>0.60199999999999998</v>
      </c>
      <c r="DG69" s="132">
        <v>0.49299999999999999</v>
      </c>
      <c r="DH69" s="132">
        <v>2.0049999999999999</v>
      </c>
    </row>
    <row r="70" spans="1:112" x14ac:dyDescent="0.75">
      <c r="A70" s="111">
        <v>8769</v>
      </c>
      <c r="B70" s="111" t="s">
        <v>217</v>
      </c>
      <c r="C70" s="129" t="s">
        <v>163</v>
      </c>
      <c r="D70" s="71" t="s">
        <v>218</v>
      </c>
      <c r="E70" s="71">
        <v>764</v>
      </c>
      <c r="F70" s="71" t="s">
        <v>219</v>
      </c>
      <c r="G70" s="71" t="s">
        <v>220</v>
      </c>
      <c r="H70" s="71">
        <v>764</v>
      </c>
      <c r="I70" s="112" t="s">
        <v>221</v>
      </c>
      <c r="J70" s="71">
        <v>920</v>
      </c>
      <c r="K70" s="71">
        <v>2002</v>
      </c>
      <c r="L70" s="132">
        <v>13.944000000000001</v>
      </c>
      <c r="M70" s="132">
        <v>0.91</v>
      </c>
      <c r="N70" s="132">
        <v>0.73799999999999999</v>
      </c>
      <c r="O70" s="132">
        <v>0.64100000000000001</v>
      </c>
      <c r="P70" s="132">
        <v>0.57999999999999996</v>
      </c>
      <c r="Q70" s="132">
        <v>0.56299999999999994</v>
      </c>
      <c r="R70" s="132">
        <v>0.58899999999999997</v>
      </c>
      <c r="S70" s="132">
        <v>0.624</v>
      </c>
      <c r="T70" s="132">
        <v>0.65100000000000002</v>
      </c>
      <c r="U70" s="132">
        <v>0.66500000000000004</v>
      </c>
      <c r="V70" s="132">
        <v>0.64400000000000002</v>
      </c>
      <c r="W70" s="132">
        <v>0.65300000000000002</v>
      </c>
      <c r="X70" s="132">
        <v>0.67700000000000005</v>
      </c>
      <c r="Y70" s="132">
        <v>0.73799999999999999</v>
      </c>
      <c r="Z70" s="132">
        <v>0.84199999999999997</v>
      </c>
      <c r="AA70" s="132">
        <v>0.996</v>
      </c>
      <c r="AB70" s="132">
        <v>1.175</v>
      </c>
      <c r="AC70" s="132">
        <v>1.38</v>
      </c>
      <c r="AD70" s="132">
        <v>1.5780000000000001</v>
      </c>
      <c r="AE70" s="132">
        <v>1.73</v>
      </c>
      <c r="AF70" s="132">
        <v>1.8080000000000001</v>
      </c>
      <c r="AG70" s="132">
        <v>1.81</v>
      </c>
      <c r="AH70" s="132">
        <v>1.8160000000000001</v>
      </c>
      <c r="AI70" s="132">
        <v>1.8280000000000001</v>
      </c>
      <c r="AJ70" s="132">
        <v>1.871</v>
      </c>
      <c r="AK70" s="132">
        <v>1.972</v>
      </c>
      <c r="AL70" s="132">
        <v>2.133</v>
      </c>
      <c r="AM70" s="132">
        <v>2.3380000000000001</v>
      </c>
      <c r="AN70" s="132">
        <v>2.5249999999999999</v>
      </c>
      <c r="AO70" s="132">
        <v>2.6709999999999998</v>
      </c>
      <c r="AP70" s="132">
        <v>2.8740000000000001</v>
      </c>
      <c r="AQ70" s="132">
        <v>3.1120000000000001</v>
      </c>
      <c r="AR70" s="132">
        <v>3.28</v>
      </c>
      <c r="AS70" s="132">
        <v>3.4350000000000001</v>
      </c>
      <c r="AT70" s="132">
        <v>3.5750000000000002</v>
      </c>
      <c r="AU70" s="132">
        <v>3.6880000000000002</v>
      </c>
      <c r="AV70" s="132">
        <v>3.9</v>
      </c>
      <c r="AW70" s="132">
        <v>4.2539999999999996</v>
      </c>
      <c r="AX70" s="132">
        <v>4.4649999999999999</v>
      </c>
      <c r="AY70" s="132">
        <v>4.5010000000000003</v>
      </c>
      <c r="AZ70" s="132">
        <v>4.6139999999999999</v>
      </c>
      <c r="BA70" s="132">
        <v>4.8620000000000001</v>
      </c>
      <c r="BB70" s="132">
        <v>5.0129999999999999</v>
      </c>
      <c r="BC70" s="132">
        <v>5.0350000000000001</v>
      </c>
      <c r="BD70" s="132">
        <v>5.1139999999999999</v>
      </c>
      <c r="BE70" s="132">
        <v>5.2279999999999998</v>
      </c>
      <c r="BF70" s="132">
        <v>5.2320000000000002</v>
      </c>
      <c r="BG70" s="132">
        <v>5.1849999999999996</v>
      </c>
      <c r="BH70" s="132">
        <v>5.1769999999999996</v>
      </c>
      <c r="BI70" s="132">
        <v>5.218</v>
      </c>
      <c r="BJ70" s="132">
        <v>5.3339999999999996</v>
      </c>
      <c r="BK70" s="132">
        <v>5.48</v>
      </c>
      <c r="BL70" s="132">
        <v>5.57</v>
      </c>
      <c r="BM70" s="132">
        <v>5.5670000000000002</v>
      </c>
      <c r="BN70" s="132">
        <v>5.2670000000000003</v>
      </c>
      <c r="BO70" s="132">
        <v>4.9809999999999999</v>
      </c>
      <c r="BP70" s="132">
        <v>4.7409999999999997</v>
      </c>
      <c r="BQ70" s="132">
        <v>4.6470000000000002</v>
      </c>
      <c r="BR70" s="132">
        <v>4.6890000000000001</v>
      </c>
      <c r="BS70" s="132">
        <v>4.8959999999999999</v>
      </c>
      <c r="BT70" s="132">
        <v>5.5259999999999998</v>
      </c>
      <c r="BU70" s="132">
        <v>6.4509999999999996</v>
      </c>
      <c r="BV70" s="132">
        <v>7.0060000000000002</v>
      </c>
      <c r="BW70" s="132">
        <v>6.9269999999999996</v>
      </c>
      <c r="BX70" s="132">
        <v>6.7679999999999998</v>
      </c>
      <c r="BY70" s="132">
        <v>6.8559999999999999</v>
      </c>
      <c r="BZ70" s="132">
        <v>7.0590000000000002</v>
      </c>
      <c r="CA70" s="132">
        <v>7.3490000000000002</v>
      </c>
      <c r="CB70" s="132">
        <v>7.62</v>
      </c>
      <c r="CC70" s="132">
        <v>7.7329999999999997</v>
      </c>
      <c r="CD70" s="132">
        <v>7.625</v>
      </c>
      <c r="CE70" s="132">
        <v>7.55</v>
      </c>
      <c r="CF70" s="132">
        <v>7.7290000000000001</v>
      </c>
      <c r="CG70" s="132">
        <v>7.9130000000000003</v>
      </c>
      <c r="CH70" s="132">
        <v>7.8760000000000003</v>
      </c>
      <c r="CI70" s="132">
        <v>7.5659999999999998</v>
      </c>
      <c r="CJ70" s="132">
        <v>7.0640000000000001</v>
      </c>
      <c r="CK70" s="132">
        <v>6.7089999999999996</v>
      </c>
      <c r="CL70" s="132">
        <v>6.4960000000000004</v>
      </c>
      <c r="CM70" s="132">
        <v>6.2350000000000003</v>
      </c>
      <c r="CN70" s="132">
        <v>5.9909999999999997</v>
      </c>
      <c r="CO70" s="132">
        <v>5.6920000000000002</v>
      </c>
      <c r="CP70" s="132">
        <v>5.3319999999999999</v>
      </c>
      <c r="CQ70" s="132">
        <v>5.0709999999999997</v>
      </c>
      <c r="CR70" s="132">
        <v>4.9080000000000004</v>
      </c>
      <c r="CS70" s="132">
        <v>4.649</v>
      </c>
      <c r="CT70" s="132">
        <v>4.3019999999999996</v>
      </c>
      <c r="CU70" s="132">
        <v>4.0090000000000003</v>
      </c>
      <c r="CV70" s="132">
        <v>3.63</v>
      </c>
      <c r="CW70" s="132">
        <v>3.0539999999999998</v>
      </c>
      <c r="CX70" s="132">
        <v>2.4769999999999999</v>
      </c>
      <c r="CY70" s="132">
        <v>2.0470000000000002</v>
      </c>
      <c r="CZ70" s="132">
        <v>1.778</v>
      </c>
      <c r="DA70" s="132">
        <v>1.5629999999999999</v>
      </c>
      <c r="DB70" s="132">
        <v>1.3140000000000001</v>
      </c>
      <c r="DC70" s="132">
        <v>1.08</v>
      </c>
      <c r="DD70" s="132">
        <v>0.875</v>
      </c>
      <c r="DE70" s="132">
        <v>0.71699999999999997</v>
      </c>
      <c r="DF70" s="132">
        <v>0.60699999999999998</v>
      </c>
      <c r="DG70" s="132">
        <v>0.50800000000000001</v>
      </c>
      <c r="DH70" s="132">
        <v>1.992</v>
      </c>
    </row>
    <row r="71" spans="1:112" x14ac:dyDescent="0.75">
      <c r="A71" s="111">
        <v>8770</v>
      </c>
      <c r="B71" s="111" t="s">
        <v>217</v>
      </c>
      <c r="C71" s="129" t="s">
        <v>163</v>
      </c>
      <c r="D71" s="71" t="s">
        <v>218</v>
      </c>
      <c r="E71" s="71">
        <v>764</v>
      </c>
      <c r="F71" s="71" t="s">
        <v>219</v>
      </c>
      <c r="G71" s="71" t="s">
        <v>220</v>
      </c>
      <c r="H71" s="71">
        <v>764</v>
      </c>
      <c r="I71" s="112" t="s">
        <v>221</v>
      </c>
      <c r="J71" s="71">
        <v>920</v>
      </c>
      <c r="K71" s="71">
        <v>2003</v>
      </c>
      <c r="L71" s="132">
        <v>13.292</v>
      </c>
      <c r="M71" s="132">
        <v>0.84699999999999998</v>
      </c>
      <c r="N71" s="132">
        <v>0.69299999999999995</v>
      </c>
      <c r="O71" s="132">
        <v>0.57699999999999996</v>
      </c>
      <c r="P71" s="132">
        <v>0.51</v>
      </c>
      <c r="Q71" s="132">
        <v>0.504</v>
      </c>
      <c r="R71" s="132">
        <v>0.53800000000000003</v>
      </c>
      <c r="S71" s="132">
        <v>0.59299999999999997</v>
      </c>
      <c r="T71" s="132">
        <v>0.63100000000000001</v>
      </c>
      <c r="U71" s="132">
        <v>0.63800000000000001</v>
      </c>
      <c r="V71" s="132">
        <v>0.60799999999999998</v>
      </c>
      <c r="W71" s="132">
        <v>0.61499999999999999</v>
      </c>
      <c r="X71" s="132">
        <v>0.65200000000000002</v>
      </c>
      <c r="Y71" s="132">
        <v>0.70699999999999996</v>
      </c>
      <c r="Z71" s="132">
        <v>0.8</v>
      </c>
      <c r="AA71" s="132">
        <v>0.94099999999999995</v>
      </c>
      <c r="AB71" s="132">
        <v>1.127</v>
      </c>
      <c r="AC71" s="132">
        <v>1.319</v>
      </c>
      <c r="AD71" s="132">
        <v>1.5129999999999999</v>
      </c>
      <c r="AE71" s="132">
        <v>1.673</v>
      </c>
      <c r="AF71" s="132">
        <v>1.7829999999999999</v>
      </c>
      <c r="AG71" s="132">
        <v>1.833</v>
      </c>
      <c r="AH71" s="132">
        <v>1.8280000000000001</v>
      </c>
      <c r="AI71" s="132">
        <v>1.847</v>
      </c>
      <c r="AJ71" s="132">
        <v>1.881</v>
      </c>
      <c r="AK71" s="132">
        <v>1.9510000000000001</v>
      </c>
      <c r="AL71" s="132">
        <v>2.073</v>
      </c>
      <c r="AM71" s="132">
        <v>2.2440000000000002</v>
      </c>
      <c r="AN71" s="132">
        <v>2.4470000000000001</v>
      </c>
      <c r="AO71" s="132">
        <v>2.625</v>
      </c>
      <c r="AP71" s="132">
        <v>2.7639999999999998</v>
      </c>
      <c r="AQ71" s="132">
        <v>2.956</v>
      </c>
      <c r="AR71" s="132">
        <v>3.1890000000000001</v>
      </c>
      <c r="AS71" s="132">
        <v>3.363</v>
      </c>
      <c r="AT71" s="132">
        <v>3.528</v>
      </c>
      <c r="AU71" s="132">
        <v>3.68</v>
      </c>
      <c r="AV71" s="132">
        <v>3.806</v>
      </c>
      <c r="AW71" s="132">
        <v>4.024</v>
      </c>
      <c r="AX71" s="132">
        <v>4.3760000000000003</v>
      </c>
      <c r="AY71" s="132">
        <v>4.5910000000000002</v>
      </c>
      <c r="AZ71" s="132">
        <v>4.6399999999999997</v>
      </c>
      <c r="BA71" s="132">
        <v>4.7569999999999997</v>
      </c>
      <c r="BB71" s="132">
        <v>4.9980000000000002</v>
      </c>
      <c r="BC71" s="132">
        <v>5.1440000000000001</v>
      </c>
      <c r="BD71" s="132">
        <v>5.1740000000000004</v>
      </c>
      <c r="BE71" s="132">
        <v>5.2670000000000003</v>
      </c>
      <c r="BF71" s="132">
        <v>5.3979999999999997</v>
      </c>
      <c r="BG71" s="132">
        <v>5.4329999999999998</v>
      </c>
      <c r="BH71" s="132">
        <v>5.42</v>
      </c>
      <c r="BI71" s="132">
        <v>5.44</v>
      </c>
      <c r="BJ71" s="132">
        <v>5.4969999999999999</v>
      </c>
      <c r="BK71" s="132">
        <v>5.6109999999999998</v>
      </c>
      <c r="BL71" s="132">
        <v>5.74</v>
      </c>
      <c r="BM71" s="132">
        <v>5.8120000000000003</v>
      </c>
      <c r="BN71" s="132">
        <v>5.8</v>
      </c>
      <c r="BO71" s="132">
        <v>5.492</v>
      </c>
      <c r="BP71" s="132">
        <v>5.21</v>
      </c>
      <c r="BQ71" s="132">
        <v>4.9909999999999997</v>
      </c>
      <c r="BR71" s="132">
        <v>4.9269999999999996</v>
      </c>
      <c r="BS71" s="132">
        <v>4.9980000000000002</v>
      </c>
      <c r="BT71" s="132">
        <v>5.2290000000000001</v>
      </c>
      <c r="BU71" s="132">
        <v>5.8739999999999997</v>
      </c>
      <c r="BV71" s="132">
        <v>6.8</v>
      </c>
      <c r="BW71" s="132">
        <v>7.3380000000000001</v>
      </c>
      <c r="BX71" s="132">
        <v>7.2370000000000001</v>
      </c>
      <c r="BY71" s="132">
        <v>7.0720000000000001</v>
      </c>
      <c r="BZ71" s="132">
        <v>7.15</v>
      </c>
      <c r="CA71" s="132">
        <v>7.3860000000000001</v>
      </c>
      <c r="CB71" s="132">
        <v>7.7169999999999996</v>
      </c>
      <c r="CC71" s="132">
        <v>8.0190000000000001</v>
      </c>
      <c r="CD71" s="132">
        <v>8.1509999999999998</v>
      </c>
      <c r="CE71" s="132">
        <v>8.0429999999999993</v>
      </c>
      <c r="CF71" s="132">
        <v>7.944</v>
      </c>
      <c r="CG71" s="132">
        <v>8.0739999999999998</v>
      </c>
      <c r="CH71" s="132">
        <v>8.1910000000000007</v>
      </c>
      <c r="CI71" s="132">
        <v>8.0980000000000008</v>
      </c>
      <c r="CJ71" s="132">
        <v>7.7480000000000002</v>
      </c>
      <c r="CK71" s="132">
        <v>7.2149999999999999</v>
      </c>
      <c r="CL71" s="132">
        <v>6.82</v>
      </c>
      <c r="CM71" s="132">
        <v>6.5519999999999996</v>
      </c>
      <c r="CN71" s="132">
        <v>6.2389999999999999</v>
      </c>
      <c r="CO71" s="132">
        <v>5.9509999999999996</v>
      </c>
      <c r="CP71" s="132">
        <v>5.6230000000000002</v>
      </c>
      <c r="CQ71" s="132">
        <v>5.2510000000000003</v>
      </c>
      <c r="CR71" s="132">
        <v>4.9770000000000003</v>
      </c>
      <c r="CS71" s="132">
        <v>4.7960000000000003</v>
      </c>
      <c r="CT71" s="132">
        <v>4.5259999999999998</v>
      </c>
      <c r="CU71" s="132">
        <v>4.17</v>
      </c>
      <c r="CV71" s="132">
        <v>3.8570000000000002</v>
      </c>
      <c r="CW71" s="132">
        <v>3.4630000000000001</v>
      </c>
      <c r="CX71" s="132">
        <v>2.895</v>
      </c>
      <c r="CY71" s="132">
        <v>2.3340000000000001</v>
      </c>
      <c r="CZ71" s="132">
        <v>1.9139999999999999</v>
      </c>
      <c r="DA71" s="132">
        <v>1.645</v>
      </c>
      <c r="DB71" s="132">
        <v>1.429</v>
      </c>
      <c r="DC71" s="132">
        <v>1.1919999999999999</v>
      </c>
      <c r="DD71" s="132">
        <v>0.97699999999999998</v>
      </c>
      <c r="DE71" s="132">
        <v>0.77500000000000002</v>
      </c>
      <c r="DF71" s="132">
        <v>0.61499999999999999</v>
      </c>
      <c r="DG71" s="132">
        <v>0.51600000000000001</v>
      </c>
      <c r="DH71" s="132">
        <v>2.0129999999999999</v>
      </c>
    </row>
    <row r="72" spans="1:112" x14ac:dyDescent="0.75">
      <c r="A72" s="111">
        <v>8771</v>
      </c>
      <c r="B72" s="111" t="s">
        <v>217</v>
      </c>
      <c r="C72" s="129" t="s">
        <v>163</v>
      </c>
      <c r="D72" s="71" t="s">
        <v>218</v>
      </c>
      <c r="E72" s="71">
        <v>764</v>
      </c>
      <c r="F72" s="71" t="s">
        <v>219</v>
      </c>
      <c r="G72" s="71" t="s">
        <v>220</v>
      </c>
      <c r="H72" s="71">
        <v>764</v>
      </c>
      <c r="I72" s="112" t="s">
        <v>221</v>
      </c>
      <c r="J72" s="71">
        <v>920</v>
      </c>
      <c r="K72" s="71">
        <v>2004</v>
      </c>
      <c r="L72" s="132">
        <v>12.922000000000001</v>
      </c>
      <c r="M72" s="132">
        <v>1.0029999999999999</v>
      </c>
      <c r="N72" s="132">
        <v>0.80500000000000005</v>
      </c>
      <c r="O72" s="132">
        <v>0.67900000000000005</v>
      </c>
      <c r="P72" s="132">
        <v>0.59099999999999997</v>
      </c>
      <c r="Q72" s="132">
        <v>0.56999999999999995</v>
      </c>
      <c r="R72" s="132">
        <v>0.60599999999999998</v>
      </c>
      <c r="S72" s="132">
        <v>0.66400000000000003</v>
      </c>
      <c r="T72" s="132">
        <v>0.71599999999999997</v>
      </c>
      <c r="U72" s="132">
        <v>0.72399999999999998</v>
      </c>
      <c r="V72" s="132">
        <v>0.68200000000000005</v>
      </c>
      <c r="W72" s="132">
        <v>0.67100000000000004</v>
      </c>
      <c r="X72" s="132">
        <v>0.70199999999999996</v>
      </c>
      <c r="Y72" s="132">
        <v>0.76900000000000002</v>
      </c>
      <c r="Z72" s="132">
        <v>0.85399999999999998</v>
      </c>
      <c r="AA72" s="132">
        <v>0.98099999999999998</v>
      </c>
      <c r="AB72" s="132">
        <v>1.153</v>
      </c>
      <c r="AC72" s="132">
        <v>1.3520000000000001</v>
      </c>
      <c r="AD72" s="132">
        <v>1.53</v>
      </c>
      <c r="AE72" s="132">
        <v>1.6879999999999999</v>
      </c>
      <c r="AF72" s="132">
        <v>1.8080000000000001</v>
      </c>
      <c r="AG72" s="132">
        <v>1.8919999999999999</v>
      </c>
      <c r="AH72" s="132">
        <v>1.931</v>
      </c>
      <c r="AI72" s="132">
        <v>1.9339999999999999</v>
      </c>
      <c r="AJ72" s="132">
        <v>1.9730000000000001</v>
      </c>
      <c r="AK72" s="132">
        <v>2.0329999999999999</v>
      </c>
      <c r="AL72" s="132">
        <v>2.1259999999999999</v>
      </c>
      <c r="AM72" s="132">
        <v>2.258</v>
      </c>
      <c r="AN72" s="132">
        <v>2.4260000000000002</v>
      </c>
      <c r="AO72" s="132">
        <v>2.6190000000000002</v>
      </c>
      <c r="AP72" s="132">
        <v>2.7879999999999998</v>
      </c>
      <c r="AQ72" s="132">
        <v>2.9260000000000002</v>
      </c>
      <c r="AR72" s="132">
        <v>3.12</v>
      </c>
      <c r="AS72" s="132">
        <v>3.3610000000000002</v>
      </c>
      <c r="AT72" s="132">
        <v>3.5489999999999999</v>
      </c>
      <c r="AU72" s="132">
        <v>3.7290000000000001</v>
      </c>
      <c r="AV72" s="132">
        <v>3.895</v>
      </c>
      <c r="AW72" s="132">
        <v>4.032</v>
      </c>
      <c r="AX72" s="132">
        <v>4.2569999999999997</v>
      </c>
      <c r="AY72" s="132">
        <v>4.6100000000000003</v>
      </c>
      <c r="AZ72" s="132">
        <v>4.8280000000000003</v>
      </c>
      <c r="BA72" s="132">
        <v>4.8860000000000001</v>
      </c>
      <c r="BB72" s="132">
        <v>5.0069999999999997</v>
      </c>
      <c r="BC72" s="132">
        <v>5.2460000000000004</v>
      </c>
      <c r="BD72" s="132">
        <v>5.3959999999999999</v>
      </c>
      <c r="BE72" s="132">
        <v>5.4420000000000002</v>
      </c>
      <c r="BF72" s="132">
        <v>5.5590000000000002</v>
      </c>
      <c r="BG72" s="132">
        <v>5.7149999999999999</v>
      </c>
      <c r="BH72" s="132">
        <v>5.7779999999999996</v>
      </c>
      <c r="BI72" s="132">
        <v>5.79</v>
      </c>
      <c r="BJ72" s="132">
        <v>5.819</v>
      </c>
      <c r="BK72" s="132">
        <v>5.8719999999999999</v>
      </c>
      <c r="BL72" s="132">
        <v>5.97</v>
      </c>
      <c r="BM72" s="132">
        <v>6.0730000000000004</v>
      </c>
      <c r="BN72" s="132">
        <v>6.1269999999999998</v>
      </c>
      <c r="BO72" s="132">
        <v>6.117</v>
      </c>
      <c r="BP72" s="132">
        <v>5.8140000000000001</v>
      </c>
      <c r="BQ72" s="132">
        <v>5.5430000000000001</v>
      </c>
      <c r="BR72" s="132">
        <v>5.3449999999999998</v>
      </c>
      <c r="BS72" s="132">
        <v>5.306</v>
      </c>
      <c r="BT72" s="132">
        <v>5.3940000000000001</v>
      </c>
      <c r="BU72" s="132">
        <v>5.6289999999999996</v>
      </c>
      <c r="BV72" s="132">
        <v>6.2679999999999998</v>
      </c>
      <c r="BW72" s="132">
        <v>7.1769999999999996</v>
      </c>
      <c r="BX72" s="132">
        <v>7.6920000000000002</v>
      </c>
      <c r="BY72" s="132">
        <v>7.5780000000000003</v>
      </c>
      <c r="BZ72" s="132">
        <v>7.3970000000000002</v>
      </c>
      <c r="CA72" s="132">
        <v>7.5069999999999997</v>
      </c>
      <c r="CB72" s="132">
        <v>7.79</v>
      </c>
      <c r="CC72" s="132">
        <v>8.1620000000000008</v>
      </c>
      <c r="CD72" s="132">
        <v>8.4830000000000005</v>
      </c>
      <c r="CE72" s="132">
        <v>8.6069999999999993</v>
      </c>
      <c r="CF72" s="132">
        <v>8.468</v>
      </c>
      <c r="CG72" s="132">
        <v>8.3249999999999993</v>
      </c>
      <c r="CH72" s="132">
        <v>8.3829999999999991</v>
      </c>
      <c r="CI72" s="132">
        <v>8.4269999999999996</v>
      </c>
      <c r="CJ72" s="132">
        <v>8.2780000000000005</v>
      </c>
      <c r="CK72" s="132">
        <v>7.8879999999999999</v>
      </c>
      <c r="CL72" s="132">
        <v>7.327</v>
      </c>
      <c r="CM72" s="132">
        <v>6.8879999999999999</v>
      </c>
      <c r="CN72" s="132">
        <v>6.5590000000000002</v>
      </c>
      <c r="CO72" s="132">
        <v>6.1890000000000001</v>
      </c>
      <c r="CP72" s="132">
        <v>5.8520000000000003</v>
      </c>
      <c r="CQ72" s="132">
        <v>5.4969999999999999</v>
      </c>
      <c r="CR72" s="132">
        <v>5.117</v>
      </c>
      <c r="CS72" s="132">
        <v>4.8330000000000002</v>
      </c>
      <c r="CT72" s="132">
        <v>4.6360000000000001</v>
      </c>
      <c r="CU72" s="132">
        <v>4.3559999999999999</v>
      </c>
      <c r="CV72" s="132">
        <v>3.9929999999999999</v>
      </c>
      <c r="CW72" s="132">
        <v>3.6629999999999998</v>
      </c>
      <c r="CX72" s="132">
        <v>3.2610000000000001</v>
      </c>
      <c r="CY72" s="132">
        <v>2.7080000000000002</v>
      </c>
      <c r="CZ72" s="132">
        <v>2.1720000000000002</v>
      </c>
      <c r="DA72" s="132">
        <v>1.768</v>
      </c>
      <c r="DB72" s="132">
        <v>1.504</v>
      </c>
      <c r="DC72" s="132">
        <v>1.2969999999999999</v>
      </c>
      <c r="DD72" s="132">
        <v>1.07</v>
      </c>
      <c r="DE72" s="132">
        <v>0.88</v>
      </c>
      <c r="DF72" s="132">
        <v>0.68100000000000005</v>
      </c>
      <c r="DG72" s="132">
        <v>0.52</v>
      </c>
      <c r="DH72" s="132">
        <v>2.0209999999999999</v>
      </c>
    </row>
    <row r="73" spans="1:112" x14ac:dyDescent="0.75">
      <c r="A73" s="111">
        <v>8772</v>
      </c>
      <c r="B73" s="111" t="s">
        <v>217</v>
      </c>
      <c r="C73" s="129" t="s">
        <v>163</v>
      </c>
      <c r="D73" s="71" t="s">
        <v>218</v>
      </c>
      <c r="E73" s="71">
        <v>764</v>
      </c>
      <c r="F73" s="71" t="s">
        <v>219</v>
      </c>
      <c r="G73" s="71" t="s">
        <v>220</v>
      </c>
      <c r="H73" s="71">
        <v>764</v>
      </c>
      <c r="I73" s="112" t="s">
        <v>221</v>
      </c>
      <c r="J73" s="71">
        <v>920</v>
      </c>
      <c r="K73" s="71">
        <v>2005</v>
      </c>
      <c r="L73" s="132">
        <v>12.157</v>
      </c>
      <c r="M73" s="132">
        <v>0.73799999999999999</v>
      </c>
      <c r="N73" s="132">
        <v>0.60699999999999998</v>
      </c>
      <c r="O73" s="132">
        <v>0.51300000000000001</v>
      </c>
      <c r="P73" s="132">
        <v>0.436</v>
      </c>
      <c r="Q73" s="132">
        <v>0.40899999999999997</v>
      </c>
      <c r="R73" s="132">
        <v>0.438</v>
      </c>
      <c r="S73" s="132">
        <v>0.501</v>
      </c>
      <c r="T73" s="132">
        <v>0.56499999999999995</v>
      </c>
      <c r="U73" s="132">
        <v>0.59499999999999997</v>
      </c>
      <c r="V73" s="132">
        <v>0.55300000000000005</v>
      </c>
      <c r="W73" s="132">
        <v>0.54800000000000004</v>
      </c>
      <c r="X73" s="132">
        <v>0.56999999999999995</v>
      </c>
      <c r="Y73" s="132">
        <v>0.63200000000000001</v>
      </c>
      <c r="Z73" s="132">
        <v>0.73099999999999998</v>
      </c>
      <c r="AA73" s="132">
        <v>0.85</v>
      </c>
      <c r="AB73" s="132">
        <v>1.006</v>
      </c>
      <c r="AC73" s="132">
        <v>1.1879999999999999</v>
      </c>
      <c r="AD73" s="132">
        <v>1.375</v>
      </c>
      <c r="AE73" s="132">
        <v>1.5129999999999999</v>
      </c>
      <c r="AF73" s="132">
        <v>1.629</v>
      </c>
      <c r="AG73" s="132">
        <v>1.7210000000000001</v>
      </c>
      <c r="AH73" s="132">
        <v>1.7929999999999999</v>
      </c>
      <c r="AI73" s="132">
        <v>1.8420000000000001</v>
      </c>
      <c r="AJ73" s="132">
        <v>1.869</v>
      </c>
      <c r="AK73" s="132">
        <v>1.9390000000000001</v>
      </c>
      <c r="AL73" s="132">
        <v>2.0249999999999999</v>
      </c>
      <c r="AM73" s="132">
        <v>2.1309999999999998</v>
      </c>
      <c r="AN73" s="132">
        <v>2.2610000000000001</v>
      </c>
      <c r="AO73" s="132">
        <v>2.4129999999999998</v>
      </c>
      <c r="AP73" s="132">
        <v>2.5840000000000001</v>
      </c>
      <c r="AQ73" s="132">
        <v>2.742</v>
      </c>
      <c r="AR73" s="132">
        <v>2.8809999999999998</v>
      </c>
      <c r="AS73" s="132">
        <v>3.0739999999999998</v>
      </c>
      <c r="AT73" s="132">
        <v>3.3140000000000001</v>
      </c>
      <c r="AU73" s="132">
        <v>3.51</v>
      </c>
      <c r="AV73" s="132">
        <v>3.698</v>
      </c>
      <c r="AW73" s="132">
        <v>3.87</v>
      </c>
      <c r="AX73" s="132">
        <v>4.0140000000000002</v>
      </c>
      <c r="AY73" s="132">
        <v>4.2320000000000002</v>
      </c>
      <c r="AZ73" s="132">
        <v>4.5659999999999998</v>
      </c>
      <c r="BA73" s="132">
        <v>4.7779999999999996</v>
      </c>
      <c r="BB73" s="132">
        <v>4.8479999999999999</v>
      </c>
      <c r="BC73" s="132">
        <v>4.9720000000000004</v>
      </c>
      <c r="BD73" s="132">
        <v>5.2069999999999999</v>
      </c>
      <c r="BE73" s="132">
        <v>5.3650000000000002</v>
      </c>
      <c r="BF73" s="132">
        <v>5.4370000000000003</v>
      </c>
      <c r="BG73" s="132">
        <v>5.5839999999999996</v>
      </c>
      <c r="BH73" s="132">
        <v>5.7619999999999996</v>
      </c>
      <c r="BI73" s="132">
        <v>5.851</v>
      </c>
      <c r="BJ73" s="132">
        <v>5.883</v>
      </c>
      <c r="BK73" s="132">
        <v>5.9139999999999997</v>
      </c>
      <c r="BL73" s="132">
        <v>5.9569999999999999</v>
      </c>
      <c r="BM73" s="132">
        <v>6.0350000000000001</v>
      </c>
      <c r="BN73" s="132">
        <v>6.1210000000000004</v>
      </c>
      <c r="BO73" s="132">
        <v>6.1790000000000003</v>
      </c>
      <c r="BP73" s="132">
        <v>6.202</v>
      </c>
      <c r="BQ73" s="132">
        <v>5.9320000000000004</v>
      </c>
      <c r="BR73" s="132">
        <v>5.6929999999999996</v>
      </c>
      <c r="BS73" s="132">
        <v>5.53</v>
      </c>
      <c r="BT73" s="132">
        <v>5.5170000000000003</v>
      </c>
      <c r="BU73" s="132">
        <v>5.61</v>
      </c>
      <c r="BV73" s="132">
        <v>5.8330000000000002</v>
      </c>
      <c r="BW73" s="132">
        <v>6.4379999999999997</v>
      </c>
      <c r="BX73" s="132">
        <v>7.3049999999999997</v>
      </c>
      <c r="BY73" s="132">
        <v>7.8019999999999996</v>
      </c>
      <c r="BZ73" s="132">
        <v>7.6840000000000002</v>
      </c>
      <c r="CA73" s="132">
        <v>7.5490000000000004</v>
      </c>
      <c r="CB73" s="132">
        <v>7.7119999999999997</v>
      </c>
      <c r="CC73" s="132">
        <v>8.0399999999999991</v>
      </c>
      <c r="CD73" s="132">
        <v>8.4350000000000005</v>
      </c>
      <c r="CE73" s="132">
        <v>8.7449999999999992</v>
      </c>
      <c r="CF73" s="132">
        <v>8.8379999999999992</v>
      </c>
      <c r="CG73" s="132">
        <v>8.6720000000000006</v>
      </c>
      <c r="CH73" s="132">
        <v>8.49</v>
      </c>
      <c r="CI73" s="132">
        <v>8.4930000000000003</v>
      </c>
      <c r="CJ73" s="132">
        <v>8.48</v>
      </c>
      <c r="CK73" s="132">
        <v>8.2899999999999991</v>
      </c>
      <c r="CL73" s="132">
        <v>7.8789999999999996</v>
      </c>
      <c r="CM73" s="132">
        <v>7.306</v>
      </c>
      <c r="CN73" s="132">
        <v>6.8330000000000002</v>
      </c>
      <c r="CO73" s="132">
        <v>6.4489999999999998</v>
      </c>
      <c r="CP73" s="132">
        <v>6.0279999999999996</v>
      </c>
      <c r="CQ73" s="132">
        <v>5.6529999999999996</v>
      </c>
      <c r="CR73" s="132">
        <v>5.2830000000000004</v>
      </c>
      <c r="CS73" s="132">
        <v>4.9059999999999997</v>
      </c>
      <c r="CT73" s="132">
        <v>4.62</v>
      </c>
      <c r="CU73" s="132">
        <v>4.4130000000000003</v>
      </c>
      <c r="CV73" s="132">
        <v>4.13</v>
      </c>
      <c r="CW73" s="132">
        <v>3.7679999999999998</v>
      </c>
      <c r="CX73" s="132">
        <v>3.43</v>
      </c>
      <c r="CY73" s="132">
        <v>3.0270000000000001</v>
      </c>
      <c r="CZ73" s="132">
        <v>2.5009999999999999</v>
      </c>
      <c r="DA73" s="132">
        <v>1.9990000000000001</v>
      </c>
      <c r="DB73" s="132">
        <v>1.6180000000000001</v>
      </c>
      <c r="DC73" s="132">
        <v>1.373</v>
      </c>
      <c r="DD73" s="132">
        <v>1.1639999999999999</v>
      </c>
      <c r="DE73" s="132">
        <v>0.95499999999999996</v>
      </c>
      <c r="DF73" s="132">
        <v>0.79200000000000004</v>
      </c>
      <c r="DG73" s="132">
        <v>0.59599999999999997</v>
      </c>
      <c r="DH73" s="132">
        <v>2.0270000000000001</v>
      </c>
    </row>
    <row r="74" spans="1:112" x14ac:dyDescent="0.75">
      <c r="A74" s="111">
        <v>8773</v>
      </c>
      <c r="B74" s="111" t="s">
        <v>217</v>
      </c>
      <c r="C74" s="129" t="s">
        <v>163</v>
      </c>
      <c r="D74" s="71" t="s">
        <v>218</v>
      </c>
      <c r="E74" s="71">
        <v>764</v>
      </c>
      <c r="F74" s="71" t="s">
        <v>219</v>
      </c>
      <c r="G74" s="71" t="s">
        <v>220</v>
      </c>
      <c r="H74" s="71">
        <v>764</v>
      </c>
      <c r="I74" s="112" t="s">
        <v>221</v>
      </c>
      <c r="J74" s="71">
        <v>920</v>
      </c>
      <c r="K74" s="71">
        <v>2006</v>
      </c>
      <c r="L74" s="132">
        <v>11.506</v>
      </c>
      <c r="M74" s="132">
        <v>0.71599999999999997</v>
      </c>
      <c r="N74" s="132">
        <v>0.57599999999999996</v>
      </c>
      <c r="O74" s="132">
        <v>0.48199999999999998</v>
      </c>
      <c r="P74" s="132">
        <v>0.41399999999999998</v>
      </c>
      <c r="Q74" s="132">
        <v>0.39</v>
      </c>
      <c r="R74" s="132">
        <v>0.40300000000000002</v>
      </c>
      <c r="S74" s="132">
        <v>0.44600000000000001</v>
      </c>
      <c r="T74" s="132">
        <v>0.502</v>
      </c>
      <c r="U74" s="132">
        <v>0.53500000000000003</v>
      </c>
      <c r="V74" s="132">
        <v>0.51500000000000001</v>
      </c>
      <c r="W74" s="132">
        <v>0.497</v>
      </c>
      <c r="X74" s="132">
        <v>0.51400000000000001</v>
      </c>
      <c r="Y74" s="132">
        <v>0.56100000000000005</v>
      </c>
      <c r="Z74" s="132">
        <v>0.64900000000000002</v>
      </c>
      <c r="AA74" s="132">
        <v>0.77400000000000002</v>
      </c>
      <c r="AB74" s="132">
        <v>0.91200000000000003</v>
      </c>
      <c r="AC74" s="132">
        <v>1.069</v>
      </c>
      <c r="AD74" s="132">
        <v>1.2310000000000001</v>
      </c>
      <c r="AE74" s="132">
        <v>1.3720000000000001</v>
      </c>
      <c r="AF74" s="132">
        <v>1.464</v>
      </c>
      <c r="AG74" s="132">
        <v>1.544</v>
      </c>
      <c r="AH74" s="132">
        <v>1.619</v>
      </c>
      <c r="AI74" s="132">
        <v>1.6930000000000001</v>
      </c>
      <c r="AJ74" s="132">
        <v>1.7569999999999999</v>
      </c>
      <c r="AK74" s="132">
        <v>1.8080000000000001</v>
      </c>
      <c r="AL74" s="132">
        <v>1.897</v>
      </c>
      <c r="AM74" s="132">
        <v>1.992</v>
      </c>
      <c r="AN74" s="132">
        <v>2.0950000000000002</v>
      </c>
      <c r="AO74" s="132">
        <v>2.206</v>
      </c>
      <c r="AP74" s="132">
        <v>2.3340000000000001</v>
      </c>
      <c r="AQ74" s="132">
        <v>2.4849999999999999</v>
      </c>
      <c r="AR74" s="132">
        <v>2.6349999999999998</v>
      </c>
      <c r="AS74" s="132">
        <v>2.778</v>
      </c>
      <c r="AT74" s="132">
        <v>2.97</v>
      </c>
      <c r="AU74" s="132">
        <v>3.2069999999999999</v>
      </c>
      <c r="AV74" s="132">
        <v>3.4039999999999999</v>
      </c>
      <c r="AW74" s="132">
        <v>3.593</v>
      </c>
      <c r="AX74" s="132">
        <v>3.7639999999999998</v>
      </c>
      <c r="AY74" s="132">
        <v>3.9049999999999998</v>
      </c>
      <c r="AZ74" s="132">
        <v>4.109</v>
      </c>
      <c r="BA74" s="132">
        <v>4.415</v>
      </c>
      <c r="BB74" s="132">
        <v>4.6139999999999999</v>
      </c>
      <c r="BC74" s="132">
        <v>4.6909999999999998</v>
      </c>
      <c r="BD74" s="132">
        <v>4.819</v>
      </c>
      <c r="BE74" s="132">
        <v>5.0519999999999996</v>
      </c>
      <c r="BF74" s="132">
        <v>5.2229999999999999</v>
      </c>
      <c r="BG74" s="132">
        <v>5.3250000000000002</v>
      </c>
      <c r="BH74" s="132">
        <v>5.4939999999999998</v>
      </c>
      <c r="BI74" s="132">
        <v>5.68</v>
      </c>
      <c r="BJ74" s="132">
        <v>5.7720000000000002</v>
      </c>
      <c r="BK74" s="132">
        <v>5.8010000000000002</v>
      </c>
      <c r="BL74" s="132">
        <v>5.8159999999999998</v>
      </c>
      <c r="BM74" s="132">
        <v>5.8369999999999997</v>
      </c>
      <c r="BN74" s="132">
        <v>5.8949999999999996</v>
      </c>
      <c r="BO74" s="132">
        <v>5.9740000000000002</v>
      </c>
      <c r="BP74" s="132">
        <v>6.0490000000000004</v>
      </c>
      <c r="BQ74" s="132">
        <v>6.1070000000000002</v>
      </c>
      <c r="BR74" s="132">
        <v>5.88</v>
      </c>
      <c r="BS74" s="132">
        <v>5.6719999999999997</v>
      </c>
      <c r="BT74" s="132">
        <v>5.5330000000000004</v>
      </c>
      <c r="BU74" s="132">
        <v>5.5220000000000002</v>
      </c>
      <c r="BV74" s="132">
        <v>5.5940000000000003</v>
      </c>
      <c r="BW74" s="132">
        <v>5.78</v>
      </c>
      <c r="BX74" s="132">
        <v>6.319</v>
      </c>
      <c r="BY74" s="132">
        <v>7.1109999999999998</v>
      </c>
      <c r="BZ74" s="132">
        <v>7.5579999999999998</v>
      </c>
      <c r="CA74" s="132">
        <v>7.484</v>
      </c>
      <c r="CB74" s="132">
        <v>7.4080000000000004</v>
      </c>
      <c r="CC74" s="132">
        <v>7.6059999999999999</v>
      </c>
      <c r="CD74" s="132">
        <v>7.9480000000000004</v>
      </c>
      <c r="CE74" s="132">
        <v>8.3190000000000008</v>
      </c>
      <c r="CF74" s="132">
        <v>8.5739999999999998</v>
      </c>
      <c r="CG74" s="132">
        <v>8.6140000000000008</v>
      </c>
      <c r="CH74" s="132">
        <v>8.4130000000000003</v>
      </c>
      <c r="CI74" s="132">
        <v>8.2040000000000006</v>
      </c>
      <c r="CJ74" s="132">
        <v>8.1530000000000005</v>
      </c>
      <c r="CK74" s="132">
        <v>8.08</v>
      </c>
      <c r="CL74" s="132">
        <v>7.8559999999999999</v>
      </c>
      <c r="CM74" s="132">
        <v>7.4450000000000003</v>
      </c>
      <c r="CN74" s="132">
        <v>6.8929999999999998</v>
      </c>
      <c r="CO74" s="132">
        <v>6.4109999999999996</v>
      </c>
      <c r="CP74" s="132">
        <v>5.99</v>
      </c>
      <c r="CQ74" s="132">
        <v>5.5389999999999997</v>
      </c>
      <c r="CR74" s="132">
        <v>5.1429999999999998</v>
      </c>
      <c r="CS74" s="132">
        <v>4.7750000000000004</v>
      </c>
      <c r="CT74" s="132">
        <v>4.4219999999999997</v>
      </c>
      <c r="CU74" s="132">
        <v>4.1520000000000001</v>
      </c>
      <c r="CV74" s="132">
        <v>3.9470000000000001</v>
      </c>
      <c r="CW74" s="132">
        <v>3.677</v>
      </c>
      <c r="CX74" s="132">
        <v>3.339</v>
      </c>
      <c r="CY74" s="132">
        <v>3.0139999999999998</v>
      </c>
      <c r="CZ74" s="132">
        <v>2.6379999999999999</v>
      </c>
      <c r="DA74" s="132">
        <v>2.17</v>
      </c>
      <c r="DB74" s="132">
        <v>1.73</v>
      </c>
      <c r="DC74" s="132">
        <v>1.407</v>
      </c>
      <c r="DD74" s="132">
        <v>1.175</v>
      </c>
      <c r="DE74" s="132">
        <v>0.98699999999999999</v>
      </c>
      <c r="DF74" s="132">
        <v>0.80800000000000005</v>
      </c>
      <c r="DG74" s="132">
        <v>0.68100000000000005</v>
      </c>
      <c r="DH74" s="132">
        <v>2.0099999999999998</v>
      </c>
    </row>
    <row r="75" spans="1:112" x14ac:dyDescent="0.75">
      <c r="A75" s="111">
        <v>8774</v>
      </c>
      <c r="B75" s="111" t="s">
        <v>217</v>
      </c>
      <c r="C75" s="129" t="s">
        <v>163</v>
      </c>
      <c r="D75" s="71" t="s">
        <v>218</v>
      </c>
      <c r="E75" s="71">
        <v>764</v>
      </c>
      <c r="F75" s="71" t="s">
        <v>219</v>
      </c>
      <c r="G75" s="71" t="s">
        <v>220</v>
      </c>
      <c r="H75" s="71">
        <v>764</v>
      </c>
      <c r="I75" s="112" t="s">
        <v>221</v>
      </c>
      <c r="J75" s="71">
        <v>920</v>
      </c>
      <c r="K75" s="71">
        <v>2007</v>
      </c>
      <c r="L75" s="132">
        <v>10.958</v>
      </c>
      <c r="M75" s="132">
        <v>0.66800000000000004</v>
      </c>
      <c r="N75" s="132">
        <v>0.52800000000000002</v>
      </c>
      <c r="O75" s="132">
        <v>0.44</v>
      </c>
      <c r="P75" s="132">
        <v>0.376</v>
      </c>
      <c r="Q75" s="132">
        <v>0.35499999999999998</v>
      </c>
      <c r="R75" s="132">
        <v>0.36799999999999999</v>
      </c>
      <c r="S75" s="132">
        <v>0.40100000000000002</v>
      </c>
      <c r="T75" s="132">
        <v>0.44700000000000001</v>
      </c>
      <c r="U75" s="132">
        <v>0.48899999999999999</v>
      </c>
      <c r="V75" s="132">
        <v>0.49099999999999999</v>
      </c>
      <c r="W75" s="132">
        <v>0.49099999999999999</v>
      </c>
      <c r="X75" s="132">
        <v>0.495</v>
      </c>
      <c r="Y75" s="132">
        <v>0.53600000000000003</v>
      </c>
      <c r="Z75" s="132">
        <v>0.60899999999999999</v>
      </c>
      <c r="AA75" s="132">
        <v>0.72799999999999998</v>
      </c>
      <c r="AB75" s="132">
        <v>0.88100000000000001</v>
      </c>
      <c r="AC75" s="132">
        <v>1.03</v>
      </c>
      <c r="AD75" s="132">
        <v>1.1759999999999999</v>
      </c>
      <c r="AE75" s="132">
        <v>1.306</v>
      </c>
      <c r="AF75" s="132">
        <v>1.411</v>
      </c>
      <c r="AG75" s="132">
        <v>1.4750000000000001</v>
      </c>
      <c r="AH75" s="132">
        <v>1.544</v>
      </c>
      <c r="AI75" s="132">
        <v>1.6240000000000001</v>
      </c>
      <c r="AJ75" s="132">
        <v>1.716</v>
      </c>
      <c r="AK75" s="132">
        <v>1.8029999999999999</v>
      </c>
      <c r="AL75" s="132">
        <v>1.8759999999999999</v>
      </c>
      <c r="AM75" s="132">
        <v>1.98</v>
      </c>
      <c r="AN75" s="132">
        <v>2.0790000000000002</v>
      </c>
      <c r="AO75" s="132">
        <v>2.1739999999999999</v>
      </c>
      <c r="AP75" s="132">
        <v>2.2730000000000001</v>
      </c>
      <c r="AQ75" s="132">
        <v>2.391</v>
      </c>
      <c r="AR75" s="132">
        <v>2.5390000000000001</v>
      </c>
      <c r="AS75" s="132">
        <v>2.698</v>
      </c>
      <c r="AT75" s="132">
        <v>2.8580000000000001</v>
      </c>
      <c r="AU75" s="132">
        <v>3.0630000000000002</v>
      </c>
      <c r="AV75" s="132">
        <v>3.3109999999999999</v>
      </c>
      <c r="AW75" s="132">
        <v>3.5209999999999999</v>
      </c>
      <c r="AX75" s="132">
        <v>3.718</v>
      </c>
      <c r="AY75" s="132">
        <v>3.895</v>
      </c>
      <c r="AZ75" s="132">
        <v>4.04</v>
      </c>
      <c r="BA75" s="132">
        <v>4.2389999999999999</v>
      </c>
      <c r="BB75" s="132">
        <v>4.5359999999999996</v>
      </c>
      <c r="BC75" s="132">
        <v>4.7359999999999998</v>
      </c>
      <c r="BD75" s="132">
        <v>4.8319999999999999</v>
      </c>
      <c r="BE75" s="132">
        <v>4.9809999999999999</v>
      </c>
      <c r="BF75" s="132">
        <v>5.2359999999999998</v>
      </c>
      <c r="BG75" s="132">
        <v>5.4359999999999999</v>
      </c>
      <c r="BH75" s="132">
        <v>5.5720000000000001</v>
      </c>
      <c r="BI75" s="132">
        <v>5.7670000000000003</v>
      </c>
      <c r="BJ75" s="132">
        <v>5.9589999999999996</v>
      </c>
      <c r="BK75" s="132">
        <v>6.0449999999999999</v>
      </c>
      <c r="BL75" s="132">
        <v>6.06</v>
      </c>
      <c r="BM75" s="132">
        <v>6.0549999999999997</v>
      </c>
      <c r="BN75" s="132">
        <v>6.0629999999999997</v>
      </c>
      <c r="BO75" s="132">
        <v>6.1239999999999997</v>
      </c>
      <c r="BP75" s="132">
        <v>6.22</v>
      </c>
      <c r="BQ75" s="132">
        <v>6.33</v>
      </c>
      <c r="BR75" s="132">
        <v>6.4379999999999997</v>
      </c>
      <c r="BS75" s="132">
        <v>6.2380000000000004</v>
      </c>
      <c r="BT75" s="132">
        <v>6.04</v>
      </c>
      <c r="BU75" s="132">
        <v>5.8970000000000002</v>
      </c>
      <c r="BV75" s="132">
        <v>5.87</v>
      </c>
      <c r="BW75" s="132">
        <v>5.9180000000000001</v>
      </c>
      <c r="BX75" s="132">
        <v>6.0789999999999997</v>
      </c>
      <c r="BY75" s="132">
        <v>6.5949999999999998</v>
      </c>
      <c r="BZ75" s="132">
        <v>7.3540000000000001</v>
      </c>
      <c r="CA75" s="132">
        <v>7.8259999999999996</v>
      </c>
      <c r="CB75" s="132">
        <v>7.8040000000000003</v>
      </c>
      <c r="CC75" s="132">
        <v>7.7809999999999997</v>
      </c>
      <c r="CD75" s="132">
        <v>8.0190000000000001</v>
      </c>
      <c r="CE75" s="132">
        <v>8.3780000000000001</v>
      </c>
      <c r="CF75" s="132">
        <v>8.7270000000000003</v>
      </c>
      <c r="CG75" s="132">
        <v>8.9309999999999992</v>
      </c>
      <c r="CH75" s="132">
        <v>8.91</v>
      </c>
      <c r="CI75" s="132">
        <v>8.6750000000000007</v>
      </c>
      <c r="CJ75" s="132">
        <v>8.4420000000000002</v>
      </c>
      <c r="CK75" s="132">
        <v>8.3369999999999997</v>
      </c>
      <c r="CL75" s="132">
        <v>8.2029999999999994</v>
      </c>
      <c r="CM75" s="132">
        <v>7.9320000000000004</v>
      </c>
      <c r="CN75" s="132">
        <v>7.492</v>
      </c>
      <c r="CO75" s="132">
        <v>6.9240000000000004</v>
      </c>
      <c r="CP75" s="132">
        <v>6.399</v>
      </c>
      <c r="CQ75" s="132">
        <v>5.9119999999999999</v>
      </c>
      <c r="CR75" s="132">
        <v>5.4050000000000002</v>
      </c>
      <c r="CS75" s="132">
        <v>4.9669999999999996</v>
      </c>
      <c r="CT75" s="132">
        <v>4.5830000000000002</v>
      </c>
      <c r="CU75" s="132">
        <v>4.234</v>
      </c>
      <c r="CV75" s="132">
        <v>3.9630000000000001</v>
      </c>
      <c r="CW75" s="132">
        <v>3.7509999999999999</v>
      </c>
      <c r="CX75" s="132">
        <v>3.4820000000000002</v>
      </c>
      <c r="CY75" s="132">
        <v>3.1509999999999998</v>
      </c>
      <c r="CZ75" s="132">
        <v>2.823</v>
      </c>
      <c r="DA75" s="132">
        <v>2.4510000000000001</v>
      </c>
      <c r="DB75" s="132">
        <v>2.012</v>
      </c>
      <c r="DC75" s="132">
        <v>1.619</v>
      </c>
      <c r="DD75" s="132">
        <v>1.302</v>
      </c>
      <c r="DE75" s="132">
        <v>1.0780000000000001</v>
      </c>
      <c r="DF75" s="132">
        <v>0.89700000000000002</v>
      </c>
      <c r="DG75" s="132">
        <v>0.73499999999999999</v>
      </c>
      <c r="DH75" s="132">
        <v>2.2829999999999999</v>
      </c>
    </row>
    <row r="76" spans="1:112" x14ac:dyDescent="0.75">
      <c r="A76" s="111">
        <v>8775</v>
      </c>
      <c r="B76" s="111" t="s">
        <v>217</v>
      </c>
      <c r="C76" s="129" t="s">
        <v>163</v>
      </c>
      <c r="D76" s="71" t="s">
        <v>218</v>
      </c>
      <c r="E76" s="71">
        <v>764</v>
      </c>
      <c r="F76" s="71" t="s">
        <v>219</v>
      </c>
      <c r="G76" s="71" t="s">
        <v>220</v>
      </c>
      <c r="H76" s="71">
        <v>764</v>
      </c>
      <c r="I76" s="112" t="s">
        <v>221</v>
      </c>
      <c r="J76" s="71">
        <v>920</v>
      </c>
      <c r="K76" s="71">
        <v>2008</v>
      </c>
      <c r="L76" s="132">
        <v>10.430999999999999</v>
      </c>
      <c r="M76" s="132">
        <v>0.626</v>
      </c>
      <c r="N76" s="132">
        <v>0.51100000000000001</v>
      </c>
      <c r="O76" s="132">
        <v>0.41099999999999998</v>
      </c>
      <c r="P76" s="132">
        <v>0.34799999999999998</v>
      </c>
      <c r="Q76" s="132">
        <v>0.32700000000000001</v>
      </c>
      <c r="R76" s="132">
        <v>0.33900000000000002</v>
      </c>
      <c r="S76" s="132">
        <v>0.36699999999999999</v>
      </c>
      <c r="T76" s="132">
        <v>0.4</v>
      </c>
      <c r="U76" s="132">
        <v>0.43099999999999999</v>
      </c>
      <c r="V76" s="132">
        <v>0.44900000000000001</v>
      </c>
      <c r="W76" s="132">
        <v>0.47</v>
      </c>
      <c r="X76" s="132">
        <v>0.49099999999999999</v>
      </c>
      <c r="Y76" s="132">
        <v>0.51600000000000001</v>
      </c>
      <c r="Z76" s="132">
        <v>0.57999999999999996</v>
      </c>
      <c r="AA76" s="132">
        <v>0.68200000000000005</v>
      </c>
      <c r="AB76" s="132">
        <v>0.82599999999999996</v>
      </c>
      <c r="AC76" s="132">
        <v>0.99099999999999999</v>
      </c>
      <c r="AD76" s="132">
        <v>1.129</v>
      </c>
      <c r="AE76" s="132">
        <v>1.2410000000000001</v>
      </c>
      <c r="AF76" s="132">
        <v>1.335</v>
      </c>
      <c r="AG76" s="132">
        <v>1.411</v>
      </c>
      <c r="AH76" s="132">
        <v>1.46</v>
      </c>
      <c r="AI76" s="132">
        <v>1.532</v>
      </c>
      <c r="AJ76" s="132">
        <v>1.627</v>
      </c>
      <c r="AK76" s="132">
        <v>1.7410000000000001</v>
      </c>
      <c r="AL76" s="132">
        <v>1.849</v>
      </c>
      <c r="AM76" s="132">
        <v>1.9350000000000001</v>
      </c>
      <c r="AN76" s="132">
        <v>2.044</v>
      </c>
      <c r="AO76" s="132">
        <v>2.137</v>
      </c>
      <c r="AP76" s="132">
        <v>2.2250000000000001</v>
      </c>
      <c r="AQ76" s="132">
        <v>2.3159999999999998</v>
      </c>
      <c r="AR76" s="132">
        <v>2.431</v>
      </c>
      <c r="AS76" s="132">
        <v>2.5819999999999999</v>
      </c>
      <c r="AT76" s="132">
        <v>2.754</v>
      </c>
      <c r="AU76" s="132">
        <v>2.9340000000000002</v>
      </c>
      <c r="AV76" s="132">
        <v>3.1509999999999998</v>
      </c>
      <c r="AW76" s="132">
        <v>3.4079999999999999</v>
      </c>
      <c r="AX76" s="132">
        <v>3.6269999999999998</v>
      </c>
      <c r="AY76" s="132">
        <v>3.831</v>
      </c>
      <c r="AZ76" s="132">
        <v>4.0110000000000001</v>
      </c>
      <c r="BA76" s="132">
        <v>4.1559999999999997</v>
      </c>
      <c r="BB76" s="132">
        <v>4.351</v>
      </c>
      <c r="BC76" s="132">
        <v>4.6369999999999996</v>
      </c>
      <c r="BD76" s="132">
        <v>4.8440000000000003</v>
      </c>
      <c r="BE76" s="132">
        <v>4.9690000000000003</v>
      </c>
      <c r="BF76" s="132">
        <v>5.149</v>
      </c>
      <c r="BG76" s="132">
        <v>5.4320000000000004</v>
      </c>
      <c r="BH76" s="132">
        <v>5.6619999999999999</v>
      </c>
      <c r="BI76" s="132">
        <v>5.827</v>
      </c>
      <c r="BJ76" s="132">
        <v>6.0350000000000001</v>
      </c>
      <c r="BK76" s="132">
        <v>6.2140000000000004</v>
      </c>
      <c r="BL76" s="132">
        <v>6.28</v>
      </c>
      <c r="BM76" s="132">
        <v>6.2770000000000001</v>
      </c>
      <c r="BN76" s="132">
        <v>6.258</v>
      </c>
      <c r="BO76" s="132">
        <v>6.2709999999999999</v>
      </c>
      <c r="BP76" s="132">
        <v>6.3520000000000003</v>
      </c>
      <c r="BQ76" s="132">
        <v>6.48</v>
      </c>
      <c r="BR76" s="132">
        <v>6.6369999999999996</v>
      </c>
      <c r="BS76" s="132">
        <v>6.7960000000000003</v>
      </c>
      <c r="BT76" s="132">
        <v>6.6150000000000002</v>
      </c>
      <c r="BU76" s="132">
        <v>6.4059999999999997</v>
      </c>
      <c r="BV76" s="132">
        <v>6.2409999999999997</v>
      </c>
      <c r="BW76" s="132">
        <v>6.1879999999999997</v>
      </c>
      <c r="BX76" s="132">
        <v>6.2089999999999996</v>
      </c>
      <c r="BY76" s="132">
        <v>6.3540000000000001</v>
      </c>
      <c r="BZ76" s="132">
        <v>6.8360000000000003</v>
      </c>
      <c r="CA76" s="132">
        <v>7.5979999999999999</v>
      </c>
      <c r="CB76" s="132">
        <v>8.1080000000000005</v>
      </c>
      <c r="CC76" s="132">
        <v>8.1389999999999993</v>
      </c>
      <c r="CD76" s="132">
        <v>8.1620000000000008</v>
      </c>
      <c r="CE76" s="132">
        <v>8.4220000000000006</v>
      </c>
      <c r="CF76" s="132">
        <v>8.7710000000000008</v>
      </c>
      <c r="CG76" s="132">
        <v>9.0809999999999995</v>
      </c>
      <c r="CH76" s="132">
        <v>9.2159999999999993</v>
      </c>
      <c r="CI76" s="132">
        <v>9.1430000000000007</v>
      </c>
      <c r="CJ76" s="132">
        <v>8.8879999999999999</v>
      </c>
      <c r="CK76" s="132">
        <v>8.6349999999999998</v>
      </c>
      <c r="CL76" s="132">
        <v>8.4779999999999998</v>
      </c>
      <c r="CM76" s="132">
        <v>8.2769999999999992</v>
      </c>
      <c r="CN76" s="132">
        <v>7.9560000000000004</v>
      </c>
      <c r="CO76" s="132">
        <v>7.49</v>
      </c>
      <c r="CP76" s="132">
        <v>6.9080000000000004</v>
      </c>
      <c r="CQ76" s="132">
        <v>6.3419999999999996</v>
      </c>
      <c r="CR76" s="132">
        <v>5.79</v>
      </c>
      <c r="CS76" s="132">
        <v>5.2270000000000003</v>
      </c>
      <c r="CT76" s="132">
        <v>4.75</v>
      </c>
      <c r="CU76" s="132">
        <v>4.351</v>
      </c>
      <c r="CV76" s="132">
        <v>4.0110000000000001</v>
      </c>
      <c r="CW76" s="132">
        <v>3.746</v>
      </c>
      <c r="CX76" s="132">
        <v>3.532</v>
      </c>
      <c r="CY76" s="132">
        <v>3.2709999999999999</v>
      </c>
      <c r="CZ76" s="132">
        <v>2.952</v>
      </c>
      <c r="DA76" s="132">
        <v>2.6280000000000001</v>
      </c>
      <c r="DB76" s="132">
        <v>2.2669999999999999</v>
      </c>
      <c r="DC76" s="132">
        <v>1.8779999999999999</v>
      </c>
      <c r="DD76" s="132">
        <v>1.502</v>
      </c>
      <c r="DE76" s="132">
        <v>1.204</v>
      </c>
      <c r="DF76" s="132">
        <v>0.98799999999999999</v>
      </c>
      <c r="DG76" s="132">
        <v>0.81599999999999995</v>
      </c>
      <c r="DH76" s="132">
        <v>2.5270000000000001</v>
      </c>
    </row>
    <row r="77" spans="1:112" x14ac:dyDescent="0.75">
      <c r="A77" s="111">
        <v>8776</v>
      </c>
      <c r="B77" s="111" t="s">
        <v>217</v>
      </c>
      <c r="C77" s="129" t="s">
        <v>163</v>
      </c>
      <c r="D77" s="71" t="s">
        <v>218</v>
      </c>
      <c r="E77" s="71">
        <v>764</v>
      </c>
      <c r="F77" s="71" t="s">
        <v>219</v>
      </c>
      <c r="G77" s="71" t="s">
        <v>220</v>
      </c>
      <c r="H77" s="71">
        <v>764</v>
      </c>
      <c r="I77" s="112" t="s">
        <v>221</v>
      </c>
      <c r="J77" s="71">
        <v>920</v>
      </c>
      <c r="K77" s="71">
        <v>2009</v>
      </c>
      <c r="L77" s="132">
        <v>9.8550000000000004</v>
      </c>
      <c r="M77" s="132">
        <v>0.59199999999999997</v>
      </c>
      <c r="N77" s="132">
        <v>0.48199999999999998</v>
      </c>
      <c r="O77" s="132">
        <v>0.4</v>
      </c>
      <c r="P77" s="132">
        <v>0.32700000000000001</v>
      </c>
      <c r="Q77" s="132">
        <v>0.29399999999999998</v>
      </c>
      <c r="R77" s="132">
        <v>0.29899999999999999</v>
      </c>
      <c r="S77" s="132">
        <v>0.32800000000000001</v>
      </c>
      <c r="T77" s="132">
        <v>0.36399999999999999</v>
      </c>
      <c r="U77" s="132">
        <v>0.38900000000000001</v>
      </c>
      <c r="V77" s="132">
        <v>0.39500000000000002</v>
      </c>
      <c r="W77" s="132">
        <v>0.42899999999999999</v>
      </c>
      <c r="X77" s="132">
        <v>0.47</v>
      </c>
      <c r="Y77" s="132">
        <v>0.51200000000000001</v>
      </c>
      <c r="Z77" s="132">
        <v>0.55700000000000005</v>
      </c>
      <c r="AA77" s="132">
        <v>0.64600000000000002</v>
      </c>
      <c r="AB77" s="132">
        <v>0.77</v>
      </c>
      <c r="AC77" s="132">
        <v>0.92600000000000005</v>
      </c>
      <c r="AD77" s="132">
        <v>1.0820000000000001</v>
      </c>
      <c r="AE77" s="132">
        <v>1.1870000000000001</v>
      </c>
      <c r="AF77" s="132">
        <v>1.264</v>
      </c>
      <c r="AG77" s="132">
        <v>1.331</v>
      </c>
      <c r="AH77" s="132">
        <v>1.3919999999999999</v>
      </c>
      <c r="AI77" s="132">
        <v>1.4430000000000001</v>
      </c>
      <c r="AJ77" s="132">
        <v>1.5269999999999999</v>
      </c>
      <c r="AK77" s="132">
        <v>1.6419999999999999</v>
      </c>
      <c r="AL77" s="132">
        <v>1.7749999999999999</v>
      </c>
      <c r="AM77" s="132">
        <v>1.8939999999999999</v>
      </c>
      <c r="AN77" s="132">
        <v>1.984</v>
      </c>
      <c r="AO77" s="132">
        <v>2.0859999999999999</v>
      </c>
      <c r="AP77" s="132">
        <v>2.173</v>
      </c>
      <c r="AQ77" s="132">
        <v>2.2570000000000001</v>
      </c>
      <c r="AR77" s="132">
        <v>2.347</v>
      </c>
      <c r="AS77" s="132">
        <v>2.4649999999999999</v>
      </c>
      <c r="AT77" s="132">
        <v>2.6219999999999999</v>
      </c>
      <c r="AU77" s="132">
        <v>2.8090000000000002</v>
      </c>
      <c r="AV77" s="132">
        <v>3.0070000000000001</v>
      </c>
      <c r="AW77" s="132">
        <v>3.2349999999999999</v>
      </c>
      <c r="AX77" s="132">
        <v>3.4990000000000001</v>
      </c>
      <c r="AY77" s="132">
        <v>3.7250000000000001</v>
      </c>
      <c r="AZ77" s="132">
        <v>3.9319999999999999</v>
      </c>
      <c r="BA77" s="132">
        <v>4.1109999999999998</v>
      </c>
      <c r="BB77" s="132">
        <v>4.258</v>
      </c>
      <c r="BC77" s="132">
        <v>4.4480000000000004</v>
      </c>
      <c r="BD77" s="132">
        <v>4.7300000000000004</v>
      </c>
      <c r="BE77" s="132">
        <v>4.9509999999999996</v>
      </c>
      <c r="BF77" s="132">
        <v>5.1139999999999999</v>
      </c>
      <c r="BG77" s="132">
        <v>5.3339999999999996</v>
      </c>
      <c r="BH77" s="132">
        <v>5.6459999999999999</v>
      </c>
      <c r="BI77" s="132">
        <v>5.9</v>
      </c>
      <c r="BJ77" s="132">
        <v>6.0810000000000004</v>
      </c>
      <c r="BK77" s="132">
        <v>6.2839999999999998</v>
      </c>
      <c r="BL77" s="132">
        <v>6.4340000000000002</v>
      </c>
      <c r="BM77" s="132">
        <v>6.4740000000000002</v>
      </c>
      <c r="BN77" s="132">
        <v>6.4569999999999999</v>
      </c>
      <c r="BO77" s="132">
        <v>6.4420000000000002</v>
      </c>
      <c r="BP77" s="132">
        <v>6.48</v>
      </c>
      <c r="BQ77" s="132">
        <v>6.5979999999999999</v>
      </c>
      <c r="BR77" s="132">
        <v>6.7679999999999998</v>
      </c>
      <c r="BS77" s="132">
        <v>6.97</v>
      </c>
      <c r="BT77" s="132">
        <v>7.173</v>
      </c>
      <c r="BU77" s="132">
        <v>6.9889999999999999</v>
      </c>
      <c r="BV77" s="132">
        <v>6.7480000000000002</v>
      </c>
      <c r="BW77" s="132">
        <v>6.5510000000000002</v>
      </c>
      <c r="BX77" s="132">
        <v>6.4720000000000004</v>
      </c>
      <c r="BY77" s="132">
        <v>6.4770000000000003</v>
      </c>
      <c r="BZ77" s="132">
        <v>6.5990000000000002</v>
      </c>
      <c r="CA77" s="132">
        <v>7.0830000000000002</v>
      </c>
      <c r="CB77" s="132">
        <v>7.8570000000000002</v>
      </c>
      <c r="CC77" s="132">
        <v>8.4</v>
      </c>
      <c r="CD77" s="132">
        <v>8.4770000000000003</v>
      </c>
      <c r="CE77" s="132">
        <v>8.5269999999999992</v>
      </c>
      <c r="CF77" s="132">
        <v>8.7829999999999995</v>
      </c>
      <c r="CG77" s="132">
        <v>9.11</v>
      </c>
      <c r="CH77" s="132">
        <v>9.3629999999999995</v>
      </c>
      <c r="CI77" s="132">
        <v>9.4329999999999998</v>
      </c>
      <c r="CJ77" s="132">
        <v>9.3170000000000002</v>
      </c>
      <c r="CK77" s="132">
        <v>9.0489999999999995</v>
      </c>
      <c r="CL77" s="132">
        <v>8.782</v>
      </c>
      <c r="CM77" s="132">
        <v>8.5660000000000007</v>
      </c>
      <c r="CN77" s="132">
        <v>8.2929999999999993</v>
      </c>
      <c r="CO77" s="132">
        <v>7.92</v>
      </c>
      <c r="CP77" s="132">
        <v>7.43</v>
      </c>
      <c r="CQ77" s="132">
        <v>6.84</v>
      </c>
      <c r="CR77" s="132">
        <v>6.2359999999999998</v>
      </c>
      <c r="CS77" s="132">
        <v>5.617</v>
      </c>
      <c r="CT77" s="132">
        <v>4.9989999999999997</v>
      </c>
      <c r="CU77" s="132">
        <v>4.4829999999999997</v>
      </c>
      <c r="CV77" s="132">
        <v>4.0720000000000001</v>
      </c>
      <c r="CW77" s="132">
        <v>3.7469999999999999</v>
      </c>
      <c r="CX77" s="132">
        <v>3.4950000000000001</v>
      </c>
      <c r="CY77" s="132">
        <v>3.2869999999999999</v>
      </c>
      <c r="CZ77" s="132">
        <v>3.04</v>
      </c>
      <c r="DA77" s="132">
        <v>2.7429999999999999</v>
      </c>
      <c r="DB77" s="132">
        <v>2.4279999999999999</v>
      </c>
      <c r="DC77" s="132">
        <v>2.0990000000000002</v>
      </c>
      <c r="DD77" s="132">
        <v>1.73</v>
      </c>
      <c r="DE77" s="132">
        <v>1.387</v>
      </c>
      <c r="DF77" s="132">
        <v>1.109</v>
      </c>
      <c r="DG77" s="132">
        <v>0.90500000000000003</v>
      </c>
      <c r="DH77" s="132">
        <v>2.79</v>
      </c>
    </row>
    <row r="78" spans="1:112" x14ac:dyDescent="0.75">
      <c r="A78" s="111">
        <v>8777</v>
      </c>
      <c r="B78" s="111" t="s">
        <v>217</v>
      </c>
      <c r="C78" s="129" t="s">
        <v>163</v>
      </c>
      <c r="D78" s="71" t="s">
        <v>218</v>
      </c>
      <c r="E78" s="71">
        <v>764</v>
      </c>
      <c r="F78" s="71" t="s">
        <v>219</v>
      </c>
      <c r="G78" s="71" t="s">
        <v>220</v>
      </c>
      <c r="H78" s="71">
        <v>764</v>
      </c>
      <c r="I78" s="112" t="s">
        <v>221</v>
      </c>
      <c r="J78" s="71">
        <v>920</v>
      </c>
      <c r="K78" s="71">
        <v>2010</v>
      </c>
      <c r="L78" s="132">
        <v>9.4359999999999999</v>
      </c>
      <c r="M78" s="132">
        <v>0.57199999999999995</v>
      </c>
      <c r="N78" s="132">
        <v>0.45900000000000002</v>
      </c>
      <c r="O78" s="132">
        <v>0.379</v>
      </c>
      <c r="P78" s="132">
        <v>0.32</v>
      </c>
      <c r="Q78" s="132">
        <v>0.29399999999999998</v>
      </c>
      <c r="R78" s="132">
        <v>0.29699999999999999</v>
      </c>
      <c r="S78" s="132">
        <v>0.318</v>
      </c>
      <c r="T78" s="132">
        <v>0.34599999999999997</v>
      </c>
      <c r="U78" s="132">
        <v>0.36399999999999999</v>
      </c>
      <c r="V78" s="132">
        <v>0.35799999999999998</v>
      </c>
      <c r="W78" s="132">
        <v>0.379</v>
      </c>
      <c r="X78" s="132">
        <v>0.43</v>
      </c>
      <c r="Y78" s="132">
        <v>0.49299999999999999</v>
      </c>
      <c r="Z78" s="132">
        <v>0.55800000000000005</v>
      </c>
      <c r="AA78" s="132">
        <v>0.625</v>
      </c>
      <c r="AB78" s="132">
        <v>0.73299999999999998</v>
      </c>
      <c r="AC78" s="132">
        <v>0.86699999999999999</v>
      </c>
      <c r="AD78" s="132">
        <v>1.018</v>
      </c>
      <c r="AE78" s="132">
        <v>1.147</v>
      </c>
      <c r="AF78" s="132">
        <v>1.22</v>
      </c>
      <c r="AG78" s="132">
        <v>1.2729999999999999</v>
      </c>
      <c r="AH78" s="132">
        <v>1.327</v>
      </c>
      <c r="AI78" s="132">
        <v>1.39</v>
      </c>
      <c r="AJ78" s="132">
        <v>1.4510000000000001</v>
      </c>
      <c r="AK78" s="132">
        <v>1.552</v>
      </c>
      <c r="AL78" s="132">
        <v>1.6839999999999999</v>
      </c>
      <c r="AM78" s="132">
        <v>1.8280000000000001</v>
      </c>
      <c r="AN78" s="132">
        <v>1.9490000000000001</v>
      </c>
      <c r="AO78" s="132">
        <v>2.032</v>
      </c>
      <c r="AP78" s="132">
        <v>2.129</v>
      </c>
      <c r="AQ78" s="132">
        <v>2.2130000000000001</v>
      </c>
      <c r="AR78" s="132">
        <v>2.2999999999999998</v>
      </c>
      <c r="AS78" s="132">
        <v>2.3959999999999999</v>
      </c>
      <c r="AT78" s="132">
        <v>2.52</v>
      </c>
      <c r="AU78" s="132">
        <v>2.6869999999999998</v>
      </c>
      <c r="AV78" s="132">
        <v>2.8889999999999998</v>
      </c>
      <c r="AW78" s="132">
        <v>3.1059999999999999</v>
      </c>
      <c r="AX78" s="132">
        <v>3.3439999999999999</v>
      </c>
      <c r="AY78" s="132">
        <v>3.6120000000000001</v>
      </c>
      <c r="AZ78" s="132">
        <v>3.843</v>
      </c>
      <c r="BA78" s="132">
        <v>4.0519999999999996</v>
      </c>
      <c r="BB78" s="132">
        <v>4.2320000000000002</v>
      </c>
      <c r="BC78" s="132">
        <v>4.3810000000000002</v>
      </c>
      <c r="BD78" s="132">
        <v>4.5739999999999998</v>
      </c>
      <c r="BE78" s="132">
        <v>4.8609999999999998</v>
      </c>
      <c r="BF78" s="132">
        <v>5.1079999999999997</v>
      </c>
      <c r="BG78" s="132">
        <v>5.3179999999999996</v>
      </c>
      <c r="BH78" s="132">
        <v>5.5780000000000003</v>
      </c>
      <c r="BI78" s="132">
        <v>5.9160000000000004</v>
      </c>
      <c r="BJ78" s="132">
        <v>6.181</v>
      </c>
      <c r="BK78" s="132">
        <v>6.3609999999999998</v>
      </c>
      <c r="BL78" s="132">
        <v>6.5439999999999996</v>
      </c>
      <c r="BM78" s="132">
        <v>6.6589999999999998</v>
      </c>
      <c r="BN78" s="132">
        <v>6.6760000000000002</v>
      </c>
      <c r="BO78" s="132">
        <v>6.6660000000000004</v>
      </c>
      <c r="BP78" s="132">
        <v>6.6749999999999998</v>
      </c>
      <c r="BQ78" s="132">
        <v>6.7530000000000001</v>
      </c>
      <c r="BR78" s="132">
        <v>6.9180000000000001</v>
      </c>
      <c r="BS78" s="132">
        <v>7.13</v>
      </c>
      <c r="BT78" s="132">
        <v>7.3689999999999998</v>
      </c>
      <c r="BU78" s="132">
        <v>7.5940000000000003</v>
      </c>
      <c r="BV78" s="132">
        <v>7.3819999999999997</v>
      </c>
      <c r="BW78" s="132">
        <v>7.0960000000000001</v>
      </c>
      <c r="BX78" s="132">
        <v>6.867</v>
      </c>
      <c r="BY78" s="132">
        <v>6.7729999999999997</v>
      </c>
      <c r="BZ78" s="132">
        <v>6.7560000000000002</v>
      </c>
      <c r="CA78" s="132">
        <v>6.8940000000000001</v>
      </c>
      <c r="CB78" s="132">
        <v>7.3920000000000003</v>
      </c>
      <c r="CC78" s="132">
        <v>8.1760000000000002</v>
      </c>
      <c r="CD78" s="132">
        <v>8.7430000000000003</v>
      </c>
      <c r="CE78" s="132">
        <v>8.8439999999999994</v>
      </c>
      <c r="CF78" s="132">
        <v>8.8989999999999991</v>
      </c>
      <c r="CG78" s="132">
        <v>9.141</v>
      </c>
      <c r="CH78" s="132">
        <v>9.4290000000000003</v>
      </c>
      <c r="CI78" s="132">
        <v>9.6310000000000002</v>
      </c>
      <c r="CJ78" s="132">
        <v>9.6430000000000007</v>
      </c>
      <c r="CK78" s="132">
        <v>9.4849999999999994</v>
      </c>
      <c r="CL78" s="132">
        <v>9.2080000000000002</v>
      </c>
      <c r="CM78" s="132">
        <v>8.9260000000000002</v>
      </c>
      <c r="CN78" s="132">
        <v>8.6470000000000002</v>
      </c>
      <c r="CO78" s="132">
        <v>8.2940000000000005</v>
      </c>
      <c r="CP78" s="132">
        <v>7.8659999999999997</v>
      </c>
      <c r="CQ78" s="132">
        <v>7.3520000000000003</v>
      </c>
      <c r="CR78" s="132">
        <v>6.758</v>
      </c>
      <c r="CS78" s="132">
        <v>6.1150000000000002</v>
      </c>
      <c r="CT78" s="132">
        <v>5.4269999999999996</v>
      </c>
      <c r="CU78" s="132">
        <v>4.7489999999999997</v>
      </c>
      <c r="CV78" s="132">
        <v>4.1879999999999997</v>
      </c>
      <c r="CW78" s="132">
        <v>3.7690000000000001</v>
      </c>
      <c r="CX78" s="132">
        <v>3.4649999999999999</v>
      </c>
      <c r="CY78" s="132">
        <v>3.2330000000000001</v>
      </c>
      <c r="CZ78" s="132">
        <v>3.0350000000000001</v>
      </c>
      <c r="DA78" s="132">
        <v>2.81</v>
      </c>
      <c r="DB78" s="132">
        <v>2.54</v>
      </c>
      <c r="DC78" s="132">
        <v>2.2469999999999999</v>
      </c>
      <c r="DD78" s="132">
        <v>1.923</v>
      </c>
      <c r="DE78" s="132">
        <v>1.5880000000000001</v>
      </c>
      <c r="DF78" s="132">
        <v>1.278</v>
      </c>
      <c r="DG78" s="132">
        <v>1.0229999999999999</v>
      </c>
      <c r="DH78" s="132">
        <v>3.0950000000000002</v>
      </c>
    </row>
    <row r="79" spans="1:112" x14ac:dyDescent="0.75">
      <c r="A79" s="111">
        <v>8778</v>
      </c>
      <c r="B79" s="111" t="s">
        <v>217</v>
      </c>
      <c r="C79" s="129" t="s">
        <v>163</v>
      </c>
      <c r="D79" s="71" t="s">
        <v>218</v>
      </c>
      <c r="E79" s="71">
        <v>764</v>
      </c>
      <c r="F79" s="71" t="s">
        <v>219</v>
      </c>
      <c r="G79" s="71" t="s">
        <v>220</v>
      </c>
      <c r="H79" s="71">
        <v>764</v>
      </c>
      <c r="I79" s="112" t="s">
        <v>221</v>
      </c>
      <c r="J79" s="71">
        <v>920</v>
      </c>
      <c r="K79" s="71">
        <v>2011</v>
      </c>
      <c r="L79" s="132">
        <v>9.1449999999999996</v>
      </c>
      <c r="M79" s="132">
        <v>0.57999999999999996</v>
      </c>
      <c r="N79" s="132">
        <v>0.45200000000000001</v>
      </c>
      <c r="O79" s="132">
        <v>0.36899999999999999</v>
      </c>
      <c r="P79" s="132">
        <v>0.31</v>
      </c>
      <c r="Q79" s="132">
        <v>0.28199999999999997</v>
      </c>
      <c r="R79" s="132">
        <v>0.28199999999999997</v>
      </c>
      <c r="S79" s="132">
        <v>0.29799999999999999</v>
      </c>
      <c r="T79" s="132">
        <v>0.32100000000000001</v>
      </c>
      <c r="U79" s="132">
        <v>0.33900000000000002</v>
      </c>
      <c r="V79" s="132">
        <v>0.33500000000000002</v>
      </c>
      <c r="W79" s="132">
        <v>0.34399999999999997</v>
      </c>
      <c r="X79" s="132">
        <v>0.38</v>
      </c>
      <c r="Y79" s="132">
        <v>0.45100000000000001</v>
      </c>
      <c r="Z79" s="132">
        <v>0.53800000000000003</v>
      </c>
      <c r="AA79" s="132">
        <v>0.628</v>
      </c>
      <c r="AB79" s="132">
        <v>0.71299999999999997</v>
      </c>
      <c r="AC79" s="132">
        <v>0.83</v>
      </c>
      <c r="AD79" s="132">
        <v>0.95799999999999996</v>
      </c>
      <c r="AE79" s="132">
        <v>1.0840000000000001</v>
      </c>
      <c r="AF79" s="132">
        <v>1.1850000000000001</v>
      </c>
      <c r="AG79" s="132">
        <v>1.2350000000000001</v>
      </c>
      <c r="AH79" s="132">
        <v>1.278</v>
      </c>
      <c r="AI79" s="132">
        <v>1.3360000000000001</v>
      </c>
      <c r="AJ79" s="132">
        <v>1.41</v>
      </c>
      <c r="AK79" s="132">
        <v>1.486</v>
      </c>
      <c r="AL79" s="132">
        <v>1.6020000000000001</v>
      </c>
      <c r="AM79" s="132">
        <v>1.7430000000000001</v>
      </c>
      <c r="AN79" s="132">
        <v>1.885</v>
      </c>
      <c r="AO79" s="132">
        <v>1.9930000000000001</v>
      </c>
      <c r="AP79" s="132">
        <v>2.0630000000000002</v>
      </c>
      <c r="AQ79" s="132">
        <v>2.1509999999999998</v>
      </c>
      <c r="AR79" s="132">
        <v>2.2320000000000002</v>
      </c>
      <c r="AS79" s="132">
        <v>2.3239999999999998</v>
      </c>
      <c r="AT79" s="132">
        <v>2.4260000000000002</v>
      </c>
      <c r="AU79" s="132">
        <v>2.5609999999999999</v>
      </c>
      <c r="AV79" s="132">
        <v>2.738</v>
      </c>
      <c r="AW79" s="132">
        <v>2.9510000000000001</v>
      </c>
      <c r="AX79" s="132">
        <v>3.177</v>
      </c>
      <c r="AY79" s="132">
        <v>3.4220000000000002</v>
      </c>
      <c r="AZ79" s="132">
        <v>3.6970000000000001</v>
      </c>
      <c r="BA79" s="132">
        <v>3.9319999999999999</v>
      </c>
      <c r="BB79" s="132">
        <v>4.1440000000000001</v>
      </c>
      <c r="BC79" s="132">
        <v>4.3280000000000003</v>
      </c>
      <c r="BD79" s="132">
        <v>4.4870000000000001</v>
      </c>
      <c r="BE79" s="132">
        <v>4.6989999999999998</v>
      </c>
      <c r="BF79" s="132">
        <v>5.0179999999999998</v>
      </c>
      <c r="BG79" s="132">
        <v>5.3029999999999999</v>
      </c>
      <c r="BH79" s="132">
        <v>5.5510000000000002</v>
      </c>
      <c r="BI79" s="132">
        <v>5.8449999999999998</v>
      </c>
      <c r="BJ79" s="132">
        <v>6.2089999999999996</v>
      </c>
      <c r="BK79" s="132">
        <v>6.4779999999999998</v>
      </c>
      <c r="BL79" s="132">
        <v>6.6429999999999998</v>
      </c>
      <c r="BM79" s="132">
        <v>6.806</v>
      </c>
      <c r="BN79" s="132">
        <v>6.9029999999999996</v>
      </c>
      <c r="BO79" s="132">
        <v>6.92</v>
      </c>
      <c r="BP79" s="132">
        <v>6.9290000000000003</v>
      </c>
      <c r="BQ79" s="132">
        <v>6.9720000000000004</v>
      </c>
      <c r="BR79" s="132">
        <v>7.0960000000000001</v>
      </c>
      <c r="BS79" s="132">
        <v>7.3070000000000004</v>
      </c>
      <c r="BT79" s="132">
        <v>7.5540000000000003</v>
      </c>
      <c r="BU79" s="132">
        <v>7.8049999999999997</v>
      </c>
      <c r="BV79" s="132">
        <v>8.0169999999999995</v>
      </c>
      <c r="BW79" s="132">
        <v>7.7569999999999997</v>
      </c>
      <c r="BX79" s="132">
        <v>7.4249999999999998</v>
      </c>
      <c r="BY79" s="132">
        <v>7.1680000000000001</v>
      </c>
      <c r="BZ79" s="132">
        <v>7.0469999999999997</v>
      </c>
      <c r="CA79" s="132">
        <v>7.0490000000000004</v>
      </c>
      <c r="CB79" s="132">
        <v>7.2240000000000002</v>
      </c>
      <c r="CC79" s="132">
        <v>7.7750000000000004</v>
      </c>
      <c r="CD79" s="132">
        <v>8.6159999999999997</v>
      </c>
      <c r="CE79" s="132">
        <v>9.2040000000000006</v>
      </c>
      <c r="CF79" s="132">
        <v>9.2729999999999997</v>
      </c>
      <c r="CG79" s="132">
        <v>9.2829999999999995</v>
      </c>
      <c r="CH79" s="132">
        <v>9.4749999999999996</v>
      </c>
      <c r="CI79" s="132">
        <v>9.7249999999999996</v>
      </c>
      <c r="CJ79" s="132">
        <v>9.8919999999999995</v>
      </c>
      <c r="CK79" s="132">
        <v>9.8659999999999997</v>
      </c>
      <c r="CL79" s="132">
        <v>9.6690000000000005</v>
      </c>
      <c r="CM79" s="132">
        <v>9.3510000000000009</v>
      </c>
      <c r="CN79" s="132">
        <v>9.0269999999999992</v>
      </c>
      <c r="CO79" s="132">
        <v>8.7080000000000002</v>
      </c>
      <c r="CP79" s="132">
        <v>8.3140000000000001</v>
      </c>
      <c r="CQ79" s="132">
        <v>7.8470000000000004</v>
      </c>
      <c r="CR79" s="132">
        <v>7.298</v>
      </c>
      <c r="CS79" s="132">
        <v>6.6719999999999997</v>
      </c>
      <c r="CT79" s="132">
        <v>6.0019999999999998</v>
      </c>
      <c r="CU79" s="132">
        <v>5.29</v>
      </c>
      <c r="CV79" s="132">
        <v>4.593</v>
      </c>
      <c r="CW79" s="132">
        <v>4.016</v>
      </c>
      <c r="CX79" s="132">
        <v>3.58</v>
      </c>
      <c r="CY79" s="132">
        <v>3.2589999999999999</v>
      </c>
      <c r="CZ79" s="132">
        <v>3.01</v>
      </c>
      <c r="DA79" s="132">
        <v>2.798</v>
      </c>
      <c r="DB79" s="132">
        <v>2.5649999999999999</v>
      </c>
      <c r="DC79" s="132">
        <v>2.3010000000000002</v>
      </c>
      <c r="DD79" s="132">
        <v>2.008</v>
      </c>
      <c r="DE79" s="132">
        <v>1.698</v>
      </c>
      <c r="DF79" s="132">
        <v>1.3839999999999999</v>
      </c>
      <c r="DG79" s="132">
        <v>1.1000000000000001</v>
      </c>
      <c r="DH79" s="132">
        <v>3.35</v>
      </c>
    </row>
    <row r="80" spans="1:112" x14ac:dyDescent="0.75">
      <c r="A80" s="111">
        <v>8779</v>
      </c>
      <c r="B80" s="111" t="s">
        <v>217</v>
      </c>
      <c r="C80" s="129" t="s">
        <v>163</v>
      </c>
      <c r="D80" s="71" t="s">
        <v>218</v>
      </c>
      <c r="E80" s="71">
        <v>764</v>
      </c>
      <c r="F80" s="71" t="s">
        <v>219</v>
      </c>
      <c r="G80" s="71" t="s">
        <v>220</v>
      </c>
      <c r="H80" s="71">
        <v>764</v>
      </c>
      <c r="I80" s="112" t="s">
        <v>221</v>
      </c>
      <c r="J80" s="71">
        <v>920</v>
      </c>
      <c r="K80" s="71">
        <v>2012</v>
      </c>
      <c r="L80" s="132">
        <v>8.593</v>
      </c>
      <c r="M80" s="132">
        <v>0.51200000000000001</v>
      </c>
      <c r="N80" s="132">
        <v>0.41</v>
      </c>
      <c r="O80" s="132">
        <v>0.33900000000000002</v>
      </c>
      <c r="P80" s="132">
        <v>0.28499999999999998</v>
      </c>
      <c r="Q80" s="132">
        <v>0.25900000000000001</v>
      </c>
      <c r="R80" s="132">
        <v>0.25700000000000001</v>
      </c>
      <c r="S80" s="132">
        <v>0.27</v>
      </c>
      <c r="T80" s="132">
        <v>0.28899999999999998</v>
      </c>
      <c r="U80" s="132">
        <v>0.30399999999999999</v>
      </c>
      <c r="V80" s="132">
        <v>0.30499999999999999</v>
      </c>
      <c r="W80" s="132">
        <v>0.315</v>
      </c>
      <c r="X80" s="132">
        <v>0.33900000000000002</v>
      </c>
      <c r="Y80" s="132">
        <v>0.39300000000000002</v>
      </c>
      <c r="Z80" s="132">
        <v>0.48599999999999999</v>
      </c>
      <c r="AA80" s="132">
        <v>0.59899999999999998</v>
      </c>
      <c r="AB80" s="132">
        <v>0.71</v>
      </c>
      <c r="AC80" s="132">
        <v>0.80100000000000005</v>
      </c>
      <c r="AD80" s="132">
        <v>0.91100000000000003</v>
      </c>
      <c r="AE80" s="132">
        <v>1.0149999999999999</v>
      </c>
      <c r="AF80" s="132">
        <v>1.115</v>
      </c>
      <c r="AG80" s="132">
        <v>1.194</v>
      </c>
      <c r="AH80" s="132">
        <v>1.2350000000000001</v>
      </c>
      <c r="AI80" s="132">
        <v>1.2809999999999999</v>
      </c>
      <c r="AJ80" s="132">
        <v>1.349</v>
      </c>
      <c r="AK80" s="132">
        <v>1.4390000000000001</v>
      </c>
      <c r="AL80" s="132">
        <v>1.5289999999999999</v>
      </c>
      <c r="AM80" s="132">
        <v>1.6519999999999999</v>
      </c>
      <c r="AN80" s="132">
        <v>1.7909999999999999</v>
      </c>
      <c r="AO80" s="132">
        <v>1.923</v>
      </c>
      <c r="AP80" s="132">
        <v>2.0179999999999998</v>
      </c>
      <c r="AQ80" s="132">
        <v>2.0779999999999998</v>
      </c>
      <c r="AR80" s="132">
        <v>2.1629999999999998</v>
      </c>
      <c r="AS80" s="132">
        <v>2.2490000000000001</v>
      </c>
      <c r="AT80" s="132">
        <v>2.347</v>
      </c>
      <c r="AU80" s="132">
        <v>2.4590000000000001</v>
      </c>
      <c r="AV80" s="132">
        <v>2.6030000000000002</v>
      </c>
      <c r="AW80" s="132">
        <v>2.79</v>
      </c>
      <c r="AX80" s="132">
        <v>3.0110000000000001</v>
      </c>
      <c r="AY80" s="132">
        <v>3.2440000000000002</v>
      </c>
      <c r="AZ80" s="132">
        <v>3.4940000000000002</v>
      </c>
      <c r="BA80" s="132">
        <v>3.774</v>
      </c>
      <c r="BB80" s="132">
        <v>4.0119999999999996</v>
      </c>
      <c r="BC80" s="132">
        <v>4.2279999999999998</v>
      </c>
      <c r="BD80" s="132">
        <v>4.4219999999999997</v>
      </c>
      <c r="BE80" s="132">
        <v>4.5979999999999999</v>
      </c>
      <c r="BF80" s="132">
        <v>4.8390000000000004</v>
      </c>
      <c r="BG80" s="132">
        <v>5.1970000000000001</v>
      </c>
      <c r="BH80" s="132">
        <v>5.5220000000000002</v>
      </c>
      <c r="BI80" s="132">
        <v>5.8040000000000003</v>
      </c>
      <c r="BJ80" s="132">
        <v>6.1210000000000004</v>
      </c>
      <c r="BK80" s="132">
        <v>6.4930000000000003</v>
      </c>
      <c r="BL80" s="132">
        <v>6.75</v>
      </c>
      <c r="BM80" s="132">
        <v>6.8929999999999998</v>
      </c>
      <c r="BN80" s="132">
        <v>7.04</v>
      </c>
      <c r="BO80" s="132">
        <v>7.14</v>
      </c>
      <c r="BP80" s="132">
        <v>7.1779999999999999</v>
      </c>
      <c r="BQ80" s="132">
        <v>7.2220000000000004</v>
      </c>
      <c r="BR80" s="132">
        <v>7.3109999999999999</v>
      </c>
      <c r="BS80" s="132">
        <v>7.4790000000000001</v>
      </c>
      <c r="BT80" s="132">
        <v>7.726</v>
      </c>
      <c r="BU80" s="132">
        <v>7.9859999999999998</v>
      </c>
      <c r="BV80" s="132">
        <v>8.2219999999999995</v>
      </c>
      <c r="BW80" s="132">
        <v>8.4060000000000006</v>
      </c>
      <c r="BX80" s="132">
        <v>8.1</v>
      </c>
      <c r="BY80" s="132">
        <v>7.7350000000000003</v>
      </c>
      <c r="BZ80" s="132">
        <v>7.444</v>
      </c>
      <c r="CA80" s="132">
        <v>7.34</v>
      </c>
      <c r="CB80" s="132">
        <v>7.3739999999999997</v>
      </c>
      <c r="CC80" s="132">
        <v>7.5860000000000003</v>
      </c>
      <c r="CD80" s="132">
        <v>8.1809999999999992</v>
      </c>
      <c r="CE80" s="132">
        <v>9.0579999999999998</v>
      </c>
      <c r="CF80" s="132">
        <v>9.6379999999999999</v>
      </c>
      <c r="CG80" s="132">
        <v>9.6609999999999996</v>
      </c>
      <c r="CH80" s="132">
        <v>9.61</v>
      </c>
      <c r="CI80" s="132">
        <v>9.76</v>
      </c>
      <c r="CJ80" s="132">
        <v>9.9789999999999992</v>
      </c>
      <c r="CK80" s="132">
        <v>10.114000000000001</v>
      </c>
      <c r="CL80" s="132">
        <v>10.052</v>
      </c>
      <c r="CM80" s="132">
        <v>9.8149999999999995</v>
      </c>
      <c r="CN80" s="132">
        <v>9.4540000000000006</v>
      </c>
      <c r="CO80" s="132">
        <v>9.09</v>
      </c>
      <c r="CP80" s="132">
        <v>8.7289999999999992</v>
      </c>
      <c r="CQ80" s="132">
        <v>8.2959999999999994</v>
      </c>
      <c r="CR80" s="132">
        <v>7.7939999999999996</v>
      </c>
      <c r="CS80" s="132">
        <v>7.2119999999999997</v>
      </c>
      <c r="CT80" s="132">
        <v>6.5570000000000004</v>
      </c>
      <c r="CU80" s="132">
        <v>5.8609999999999998</v>
      </c>
      <c r="CV80" s="132">
        <v>5.1260000000000003</v>
      </c>
      <c r="CW80" s="132">
        <v>4.4130000000000003</v>
      </c>
      <c r="CX80" s="132">
        <v>3.8239999999999998</v>
      </c>
      <c r="CY80" s="132">
        <v>3.3769999999999998</v>
      </c>
      <c r="CZ80" s="132">
        <v>3.0430000000000001</v>
      </c>
      <c r="DA80" s="132">
        <v>2.7829999999999999</v>
      </c>
      <c r="DB80" s="132">
        <v>2.5619999999999998</v>
      </c>
      <c r="DC80" s="132">
        <v>2.327</v>
      </c>
      <c r="DD80" s="132">
        <v>2.06</v>
      </c>
      <c r="DE80" s="132">
        <v>1.7749999999999999</v>
      </c>
      <c r="DF80" s="132">
        <v>1.482</v>
      </c>
      <c r="DG80" s="132">
        <v>1.1919999999999999</v>
      </c>
      <c r="DH80" s="132">
        <v>3.6240000000000001</v>
      </c>
    </row>
    <row r="81" spans="1:112" x14ac:dyDescent="0.75">
      <c r="A81" s="111">
        <v>8780</v>
      </c>
      <c r="B81" s="111" t="s">
        <v>217</v>
      </c>
      <c r="C81" s="129" t="s">
        <v>163</v>
      </c>
      <c r="D81" s="71" t="s">
        <v>218</v>
      </c>
      <c r="E81" s="71">
        <v>764</v>
      </c>
      <c r="F81" s="71" t="s">
        <v>219</v>
      </c>
      <c r="G81" s="71" t="s">
        <v>220</v>
      </c>
      <c r="H81" s="71">
        <v>764</v>
      </c>
      <c r="I81" s="112" t="s">
        <v>221</v>
      </c>
      <c r="J81" s="71">
        <v>920</v>
      </c>
      <c r="K81" s="71">
        <v>2013</v>
      </c>
      <c r="L81" s="132">
        <v>8.0210000000000008</v>
      </c>
      <c r="M81" s="132">
        <v>0.48799999999999999</v>
      </c>
      <c r="N81" s="132">
        <v>0.39200000000000002</v>
      </c>
      <c r="O81" s="132">
        <v>0.32100000000000001</v>
      </c>
      <c r="P81" s="132">
        <v>0.27</v>
      </c>
      <c r="Q81" s="132">
        <v>0.246</v>
      </c>
      <c r="R81" s="132">
        <v>0.245</v>
      </c>
      <c r="S81" s="132">
        <v>0.255</v>
      </c>
      <c r="T81" s="132">
        <v>0.27</v>
      </c>
      <c r="U81" s="132">
        <v>0.28100000000000003</v>
      </c>
      <c r="V81" s="132">
        <v>0.27800000000000002</v>
      </c>
      <c r="W81" s="132">
        <v>0.28999999999999998</v>
      </c>
      <c r="X81" s="132">
        <v>0.314</v>
      </c>
      <c r="Y81" s="132">
        <v>0.35399999999999998</v>
      </c>
      <c r="Z81" s="132">
        <v>0.42699999999999999</v>
      </c>
      <c r="AA81" s="132">
        <v>0.54600000000000004</v>
      </c>
      <c r="AB81" s="132">
        <v>0.68300000000000005</v>
      </c>
      <c r="AC81" s="132">
        <v>0.80300000000000005</v>
      </c>
      <c r="AD81" s="132">
        <v>0.88400000000000001</v>
      </c>
      <c r="AE81" s="132">
        <v>0.97</v>
      </c>
      <c r="AF81" s="132">
        <v>1.0489999999999999</v>
      </c>
      <c r="AG81" s="132">
        <v>1.1299999999999999</v>
      </c>
      <c r="AH81" s="132">
        <v>1.2</v>
      </c>
      <c r="AI81" s="132">
        <v>1.244</v>
      </c>
      <c r="AJ81" s="132">
        <v>1.3</v>
      </c>
      <c r="AK81" s="132">
        <v>1.3839999999999999</v>
      </c>
      <c r="AL81" s="132">
        <v>1.4870000000000001</v>
      </c>
      <c r="AM81" s="132">
        <v>1.5840000000000001</v>
      </c>
      <c r="AN81" s="132">
        <v>1.7050000000000001</v>
      </c>
      <c r="AO81" s="132">
        <v>1.833</v>
      </c>
      <c r="AP81" s="132">
        <v>1.9530000000000001</v>
      </c>
      <c r="AQ81" s="132">
        <v>2.04</v>
      </c>
      <c r="AR81" s="132">
        <v>2.097</v>
      </c>
      <c r="AS81" s="132">
        <v>2.1859999999999999</v>
      </c>
      <c r="AT81" s="132">
        <v>2.278</v>
      </c>
      <c r="AU81" s="132">
        <v>2.3860000000000001</v>
      </c>
      <c r="AV81" s="132">
        <v>2.5070000000000001</v>
      </c>
      <c r="AW81" s="132">
        <v>2.6589999999999998</v>
      </c>
      <c r="AX81" s="132">
        <v>2.8540000000000001</v>
      </c>
      <c r="AY81" s="132">
        <v>3.0819999999999999</v>
      </c>
      <c r="AZ81" s="132">
        <v>3.32</v>
      </c>
      <c r="BA81" s="132">
        <v>3.5750000000000002</v>
      </c>
      <c r="BB81" s="132">
        <v>3.859</v>
      </c>
      <c r="BC81" s="132">
        <v>4.1020000000000003</v>
      </c>
      <c r="BD81" s="132">
        <v>4.3280000000000003</v>
      </c>
      <c r="BE81" s="132">
        <v>4.5419999999999998</v>
      </c>
      <c r="BF81" s="132">
        <v>4.7450000000000001</v>
      </c>
      <c r="BG81" s="132">
        <v>5.0220000000000002</v>
      </c>
      <c r="BH81" s="132">
        <v>5.423</v>
      </c>
      <c r="BI81" s="132">
        <v>5.7850000000000001</v>
      </c>
      <c r="BJ81" s="132">
        <v>6.0880000000000001</v>
      </c>
      <c r="BK81" s="132">
        <v>6.4119999999999999</v>
      </c>
      <c r="BL81" s="132">
        <v>6.7770000000000001</v>
      </c>
      <c r="BM81" s="132">
        <v>7.016</v>
      </c>
      <c r="BN81" s="132">
        <v>7.1420000000000003</v>
      </c>
      <c r="BO81" s="132">
        <v>7.2939999999999996</v>
      </c>
      <c r="BP81" s="132">
        <v>7.4180000000000001</v>
      </c>
      <c r="BQ81" s="132">
        <v>7.4939999999999998</v>
      </c>
      <c r="BR81" s="132">
        <v>7.585</v>
      </c>
      <c r="BS81" s="132">
        <v>7.718</v>
      </c>
      <c r="BT81" s="132">
        <v>7.9210000000000003</v>
      </c>
      <c r="BU81" s="132">
        <v>8.18</v>
      </c>
      <c r="BV81" s="132">
        <v>8.4250000000000007</v>
      </c>
      <c r="BW81" s="132">
        <v>8.6319999999999997</v>
      </c>
      <c r="BX81" s="132">
        <v>8.7870000000000008</v>
      </c>
      <c r="BY81" s="132">
        <v>8.4469999999999992</v>
      </c>
      <c r="BZ81" s="132">
        <v>8.0429999999999993</v>
      </c>
      <c r="CA81" s="132">
        <v>7.7640000000000002</v>
      </c>
      <c r="CB81" s="132">
        <v>7.69</v>
      </c>
      <c r="CC81" s="132">
        <v>7.7560000000000002</v>
      </c>
      <c r="CD81" s="132">
        <v>7.9960000000000004</v>
      </c>
      <c r="CE81" s="132">
        <v>8.6140000000000008</v>
      </c>
      <c r="CF81" s="132">
        <v>9.5</v>
      </c>
      <c r="CG81" s="132">
        <v>10.057</v>
      </c>
      <c r="CH81" s="132">
        <v>10.018000000000001</v>
      </c>
      <c r="CI81" s="132">
        <v>9.9149999999999991</v>
      </c>
      <c r="CJ81" s="132">
        <v>10.031000000000001</v>
      </c>
      <c r="CK81" s="132">
        <v>10.220000000000001</v>
      </c>
      <c r="CL81" s="132">
        <v>10.323</v>
      </c>
      <c r="CM81" s="132">
        <v>10.221</v>
      </c>
      <c r="CN81" s="132">
        <v>9.94</v>
      </c>
      <c r="CO81" s="132">
        <v>9.5350000000000001</v>
      </c>
      <c r="CP81" s="132">
        <v>9.1259999999999994</v>
      </c>
      <c r="CQ81" s="132">
        <v>8.7230000000000008</v>
      </c>
      <c r="CR81" s="132">
        <v>8.2530000000000001</v>
      </c>
      <c r="CS81" s="132">
        <v>7.7149999999999999</v>
      </c>
      <c r="CT81" s="132">
        <v>7.1020000000000003</v>
      </c>
      <c r="CU81" s="132">
        <v>6.4169999999999998</v>
      </c>
      <c r="CV81" s="132">
        <v>5.6929999999999996</v>
      </c>
      <c r="CW81" s="132">
        <v>4.9390000000000001</v>
      </c>
      <c r="CX81" s="132">
        <v>4.2140000000000004</v>
      </c>
      <c r="CY81" s="132">
        <v>3.617</v>
      </c>
      <c r="CZ81" s="132">
        <v>3.1619999999999999</v>
      </c>
      <c r="DA81" s="132">
        <v>2.8220000000000001</v>
      </c>
      <c r="DB81" s="132">
        <v>2.5550000000000002</v>
      </c>
      <c r="DC81" s="132">
        <v>2.323</v>
      </c>
      <c r="DD81" s="132">
        <v>2.085</v>
      </c>
      <c r="DE81" s="132">
        <v>1.823</v>
      </c>
      <c r="DF81" s="132">
        <v>1.55</v>
      </c>
      <c r="DG81" s="132">
        <v>1.2769999999999999</v>
      </c>
      <c r="DH81" s="132">
        <v>3.92</v>
      </c>
    </row>
    <row r="82" spans="1:112" x14ac:dyDescent="0.75">
      <c r="A82" s="111">
        <v>8781</v>
      </c>
      <c r="B82" s="111" t="s">
        <v>217</v>
      </c>
      <c r="C82" s="129" t="s">
        <v>163</v>
      </c>
      <c r="D82" s="71" t="s">
        <v>218</v>
      </c>
      <c r="E82" s="71">
        <v>764</v>
      </c>
      <c r="F82" s="71" t="s">
        <v>219</v>
      </c>
      <c r="G82" s="71" t="s">
        <v>220</v>
      </c>
      <c r="H82" s="71">
        <v>764</v>
      </c>
      <c r="I82" s="112" t="s">
        <v>221</v>
      </c>
      <c r="J82" s="71">
        <v>920</v>
      </c>
      <c r="K82" s="71">
        <v>2014</v>
      </c>
      <c r="L82" s="132">
        <v>7.4509999999999996</v>
      </c>
      <c r="M82" s="132">
        <v>0.45300000000000001</v>
      </c>
      <c r="N82" s="132">
        <v>0.371</v>
      </c>
      <c r="O82" s="132">
        <v>0.30399999999999999</v>
      </c>
      <c r="P82" s="132">
        <v>0.253</v>
      </c>
      <c r="Q82" s="132">
        <v>0.23</v>
      </c>
      <c r="R82" s="132">
        <v>0.22800000000000001</v>
      </c>
      <c r="S82" s="132">
        <v>0.23899999999999999</v>
      </c>
      <c r="T82" s="132">
        <v>0.253</v>
      </c>
      <c r="U82" s="132">
        <v>0.26100000000000001</v>
      </c>
      <c r="V82" s="132">
        <v>0.255</v>
      </c>
      <c r="W82" s="132">
        <v>0.26400000000000001</v>
      </c>
      <c r="X82" s="132">
        <v>0.28799999999999998</v>
      </c>
      <c r="Y82" s="132">
        <v>0.32700000000000001</v>
      </c>
      <c r="Z82" s="132">
        <v>0.38400000000000001</v>
      </c>
      <c r="AA82" s="132">
        <v>0.47899999999999998</v>
      </c>
      <c r="AB82" s="132">
        <v>0.62</v>
      </c>
      <c r="AC82" s="132">
        <v>0.76900000000000002</v>
      </c>
      <c r="AD82" s="132">
        <v>0.88200000000000001</v>
      </c>
      <c r="AE82" s="132">
        <v>0.93700000000000006</v>
      </c>
      <c r="AF82" s="132">
        <v>0.998</v>
      </c>
      <c r="AG82" s="132">
        <v>1.0569999999999999</v>
      </c>
      <c r="AH82" s="132">
        <v>1.129</v>
      </c>
      <c r="AI82" s="132">
        <v>1.202</v>
      </c>
      <c r="AJ82" s="132">
        <v>1.256</v>
      </c>
      <c r="AK82" s="132">
        <v>1.327</v>
      </c>
      <c r="AL82" s="132">
        <v>1.4239999999999999</v>
      </c>
      <c r="AM82" s="132">
        <v>1.534</v>
      </c>
      <c r="AN82" s="132">
        <v>1.6279999999999999</v>
      </c>
      <c r="AO82" s="132">
        <v>1.738</v>
      </c>
      <c r="AP82" s="132">
        <v>1.8560000000000001</v>
      </c>
      <c r="AQ82" s="132">
        <v>1.9670000000000001</v>
      </c>
      <c r="AR82" s="132">
        <v>2.052</v>
      </c>
      <c r="AS82" s="132">
        <v>2.113</v>
      </c>
      <c r="AT82" s="132">
        <v>2.2090000000000001</v>
      </c>
      <c r="AU82" s="132">
        <v>2.31</v>
      </c>
      <c r="AV82" s="132">
        <v>2.4260000000000002</v>
      </c>
      <c r="AW82" s="132">
        <v>2.5539999999999998</v>
      </c>
      <c r="AX82" s="132">
        <v>2.714</v>
      </c>
      <c r="AY82" s="132">
        <v>2.915</v>
      </c>
      <c r="AZ82" s="132">
        <v>3.1480000000000001</v>
      </c>
      <c r="BA82" s="132">
        <v>3.39</v>
      </c>
      <c r="BB82" s="132">
        <v>3.6480000000000001</v>
      </c>
      <c r="BC82" s="132">
        <v>3.9380000000000002</v>
      </c>
      <c r="BD82" s="132">
        <v>4.1920000000000002</v>
      </c>
      <c r="BE82" s="132">
        <v>4.4379999999999997</v>
      </c>
      <c r="BF82" s="132">
        <v>4.6779999999999999</v>
      </c>
      <c r="BG82" s="132">
        <v>4.9160000000000004</v>
      </c>
      <c r="BH82" s="132">
        <v>5.2320000000000002</v>
      </c>
      <c r="BI82" s="132">
        <v>5.6710000000000003</v>
      </c>
      <c r="BJ82" s="132">
        <v>6.0590000000000002</v>
      </c>
      <c r="BK82" s="132">
        <v>6.3680000000000003</v>
      </c>
      <c r="BL82" s="132">
        <v>6.6829999999999998</v>
      </c>
      <c r="BM82" s="132">
        <v>7.0339999999999998</v>
      </c>
      <c r="BN82" s="132">
        <v>7.26</v>
      </c>
      <c r="BO82" s="132">
        <v>7.39</v>
      </c>
      <c r="BP82" s="132">
        <v>7.5679999999999996</v>
      </c>
      <c r="BQ82" s="132">
        <v>7.7350000000000003</v>
      </c>
      <c r="BR82" s="132">
        <v>7.8609999999999998</v>
      </c>
      <c r="BS82" s="132">
        <v>7.9980000000000002</v>
      </c>
      <c r="BT82" s="132">
        <v>8.1639999999999997</v>
      </c>
      <c r="BU82" s="132">
        <v>8.3770000000000007</v>
      </c>
      <c r="BV82" s="132">
        <v>8.6210000000000004</v>
      </c>
      <c r="BW82" s="132">
        <v>8.8360000000000003</v>
      </c>
      <c r="BX82" s="132">
        <v>9.0120000000000005</v>
      </c>
      <c r="BY82" s="132">
        <v>9.1519999999999992</v>
      </c>
      <c r="BZ82" s="132">
        <v>8.7720000000000002</v>
      </c>
      <c r="CA82" s="132">
        <v>8.3800000000000008</v>
      </c>
      <c r="CB82" s="132">
        <v>8.1270000000000007</v>
      </c>
      <c r="CC82" s="132">
        <v>8.0809999999999995</v>
      </c>
      <c r="CD82" s="132">
        <v>8.1679999999999993</v>
      </c>
      <c r="CE82" s="132">
        <v>8.4139999999999997</v>
      </c>
      <c r="CF82" s="132">
        <v>9.0299999999999994</v>
      </c>
      <c r="CG82" s="132">
        <v>9.9090000000000007</v>
      </c>
      <c r="CH82" s="132">
        <v>10.425000000000001</v>
      </c>
      <c r="CI82" s="132">
        <v>10.332000000000001</v>
      </c>
      <c r="CJ82" s="132">
        <v>10.186999999999999</v>
      </c>
      <c r="CK82" s="132">
        <v>10.273</v>
      </c>
      <c r="CL82" s="132">
        <v>10.430999999999999</v>
      </c>
      <c r="CM82" s="132">
        <v>10.497999999999999</v>
      </c>
      <c r="CN82" s="132">
        <v>10.353999999999999</v>
      </c>
      <c r="CO82" s="132">
        <v>10.026999999999999</v>
      </c>
      <c r="CP82" s="132">
        <v>9.5749999999999993</v>
      </c>
      <c r="CQ82" s="132">
        <v>9.1229999999999993</v>
      </c>
      <c r="CR82" s="132">
        <v>8.6809999999999992</v>
      </c>
      <c r="CS82" s="132">
        <v>8.1739999999999995</v>
      </c>
      <c r="CT82" s="132">
        <v>7.6029999999999998</v>
      </c>
      <c r="CU82" s="132">
        <v>6.9580000000000002</v>
      </c>
      <c r="CV82" s="132">
        <v>6.2430000000000003</v>
      </c>
      <c r="CW82" s="132">
        <v>5.4950000000000001</v>
      </c>
      <c r="CX82" s="132">
        <v>4.7249999999999996</v>
      </c>
      <c r="CY82" s="132">
        <v>3.9950000000000001</v>
      </c>
      <c r="CZ82" s="132">
        <v>3.395</v>
      </c>
      <c r="DA82" s="132">
        <v>2.94</v>
      </c>
      <c r="DB82" s="132">
        <v>2.5990000000000002</v>
      </c>
      <c r="DC82" s="132">
        <v>2.3180000000000001</v>
      </c>
      <c r="DD82" s="132">
        <v>2.0859999999999999</v>
      </c>
      <c r="DE82" s="132">
        <v>1.849</v>
      </c>
      <c r="DF82" s="132">
        <v>1.5960000000000001</v>
      </c>
      <c r="DG82" s="132">
        <v>1.339</v>
      </c>
      <c r="DH82" s="132">
        <v>4.2380000000000004</v>
      </c>
    </row>
    <row r="83" spans="1:112" x14ac:dyDescent="0.75">
      <c r="A83" s="111">
        <v>8782</v>
      </c>
      <c r="B83" s="111" t="s">
        <v>217</v>
      </c>
      <c r="C83" s="129" t="s">
        <v>163</v>
      </c>
      <c r="D83" s="71" t="s">
        <v>218</v>
      </c>
      <c r="E83" s="71">
        <v>764</v>
      </c>
      <c r="F83" s="71" t="s">
        <v>219</v>
      </c>
      <c r="G83" s="71" t="s">
        <v>220</v>
      </c>
      <c r="H83" s="71">
        <v>764</v>
      </c>
      <c r="I83" s="112" t="s">
        <v>221</v>
      </c>
      <c r="J83" s="71">
        <v>920</v>
      </c>
      <c r="K83" s="71">
        <v>2015</v>
      </c>
      <c r="L83" s="132">
        <v>6.8959999999999999</v>
      </c>
      <c r="M83" s="132">
        <v>0.41799999999999998</v>
      </c>
      <c r="N83" s="132">
        <v>0.34599999999999997</v>
      </c>
      <c r="O83" s="132">
        <v>0.28799999999999998</v>
      </c>
      <c r="P83" s="132">
        <v>0.24</v>
      </c>
      <c r="Q83" s="132">
        <v>0.219</v>
      </c>
      <c r="R83" s="132">
        <v>0.221</v>
      </c>
      <c r="S83" s="132">
        <v>0.23400000000000001</v>
      </c>
      <c r="T83" s="132">
        <v>0.248</v>
      </c>
      <c r="U83" s="132">
        <v>0.252</v>
      </c>
      <c r="V83" s="132">
        <v>0.23799999999999999</v>
      </c>
      <c r="W83" s="132">
        <v>0.24299999999999999</v>
      </c>
      <c r="X83" s="132">
        <v>0.26300000000000001</v>
      </c>
      <c r="Y83" s="132">
        <v>0.30099999999999999</v>
      </c>
      <c r="Z83" s="132">
        <v>0.35599999999999998</v>
      </c>
      <c r="AA83" s="132">
        <v>0.43099999999999999</v>
      </c>
      <c r="AB83" s="132">
        <v>0.54500000000000004</v>
      </c>
      <c r="AC83" s="132">
        <v>0.70099999999999996</v>
      </c>
      <c r="AD83" s="132">
        <v>0.84799999999999998</v>
      </c>
      <c r="AE83" s="132">
        <v>0.93700000000000006</v>
      </c>
      <c r="AF83" s="132">
        <v>0.96599999999999997</v>
      </c>
      <c r="AG83" s="132">
        <v>1.008</v>
      </c>
      <c r="AH83" s="132">
        <v>1.0589999999999999</v>
      </c>
      <c r="AI83" s="132">
        <v>1.1339999999999999</v>
      </c>
      <c r="AJ83" s="132">
        <v>1.2170000000000001</v>
      </c>
      <c r="AK83" s="132">
        <v>1.2849999999999999</v>
      </c>
      <c r="AL83" s="132">
        <v>1.369</v>
      </c>
      <c r="AM83" s="132">
        <v>1.472</v>
      </c>
      <c r="AN83" s="132">
        <v>1.58</v>
      </c>
      <c r="AO83" s="132">
        <v>1.6639999999999999</v>
      </c>
      <c r="AP83" s="132">
        <v>1.764</v>
      </c>
      <c r="AQ83" s="132">
        <v>1.8740000000000001</v>
      </c>
      <c r="AR83" s="132">
        <v>1.984</v>
      </c>
      <c r="AS83" s="132">
        <v>2.0720000000000001</v>
      </c>
      <c r="AT83" s="132">
        <v>2.1389999999999998</v>
      </c>
      <c r="AU83" s="132">
        <v>2.2440000000000002</v>
      </c>
      <c r="AV83" s="132">
        <v>2.3530000000000002</v>
      </c>
      <c r="AW83" s="132">
        <v>2.4769999999999999</v>
      </c>
      <c r="AX83" s="132">
        <v>2.613</v>
      </c>
      <c r="AY83" s="132">
        <v>2.778</v>
      </c>
      <c r="AZ83" s="132">
        <v>2.984</v>
      </c>
      <c r="BA83" s="132">
        <v>3.2210000000000001</v>
      </c>
      <c r="BB83" s="132">
        <v>3.4670000000000001</v>
      </c>
      <c r="BC83" s="132">
        <v>3.7320000000000002</v>
      </c>
      <c r="BD83" s="132">
        <v>4.0330000000000004</v>
      </c>
      <c r="BE83" s="132">
        <v>4.3070000000000004</v>
      </c>
      <c r="BF83" s="132">
        <v>4.5810000000000004</v>
      </c>
      <c r="BG83" s="132">
        <v>4.8570000000000002</v>
      </c>
      <c r="BH83" s="132">
        <v>5.1319999999999997</v>
      </c>
      <c r="BI83" s="132">
        <v>5.4829999999999997</v>
      </c>
      <c r="BJ83" s="132">
        <v>5.9530000000000003</v>
      </c>
      <c r="BK83" s="132">
        <v>6.351</v>
      </c>
      <c r="BL83" s="132">
        <v>6.6509999999999998</v>
      </c>
      <c r="BM83" s="132">
        <v>6.9509999999999996</v>
      </c>
      <c r="BN83" s="132">
        <v>7.2939999999999996</v>
      </c>
      <c r="BO83" s="132">
        <v>7.5270000000000001</v>
      </c>
      <c r="BP83" s="132">
        <v>7.6840000000000002</v>
      </c>
      <c r="BQ83" s="132">
        <v>7.9080000000000004</v>
      </c>
      <c r="BR83" s="132">
        <v>8.1300000000000008</v>
      </c>
      <c r="BS83" s="132">
        <v>8.3059999999999992</v>
      </c>
      <c r="BT83" s="132">
        <v>8.4779999999999998</v>
      </c>
      <c r="BU83" s="132">
        <v>8.6519999999999992</v>
      </c>
      <c r="BV83" s="132">
        <v>8.8469999999999995</v>
      </c>
      <c r="BW83" s="132">
        <v>9.0609999999999999</v>
      </c>
      <c r="BX83" s="132">
        <v>9.2449999999999992</v>
      </c>
      <c r="BY83" s="132">
        <v>9.4039999999999999</v>
      </c>
      <c r="BZ83" s="132">
        <v>9.5210000000000008</v>
      </c>
      <c r="CA83" s="132">
        <v>9.1549999999999994</v>
      </c>
      <c r="CB83" s="132">
        <v>8.7880000000000003</v>
      </c>
      <c r="CC83" s="132">
        <v>8.5579999999999998</v>
      </c>
      <c r="CD83" s="132">
        <v>8.5289999999999999</v>
      </c>
      <c r="CE83" s="132">
        <v>8.6140000000000008</v>
      </c>
      <c r="CF83" s="132">
        <v>8.84</v>
      </c>
      <c r="CG83" s="132">
        <v>9.44</v>
      </c>
      <c r="CH83" s="132">
        <v>10.295</v>
      </c>
      <c r="CI83" s="132">
        <v>10.778</v>
      </c>
      <c r="CJ83" s="132">
        <v>10.641999999999999</v>
      </c>
      <c r="CK83" s="132">
        <v>10.458</v>
      </c>
      <c r="CL83" s="132">
        <v>10.512</v>
      </c>
      <c r="CM83" s="132">
        <v>10.635999999999999</v>
      </c>
      <c r="CN83" s="132">
        <v>10.663</v>
      </c>
      <c r="CO83" s="132">
        <v>10.473000000000001</v>
      </c>
      <c r="CP83" s="132">
        <v>10.098000000000001</v>
      </c>
      <c r="CQ83" s="132">
        <v>9.5980000000000008</v>
      </c>
      <c r="CR83" s="132">
        <v>9.1029999999999998</v>
      </c>
      <c r="CS83" s="132">
        <v>8.6219999999999999</v>
      </c>
      <c r="CT83" s="132">
        <v>8.0790000000000006</v>
      </c>
      <c r="CU83" s="132">
        <v>7.4720000000000004</v>
      </c>
      <c r="CV83" s="132">
        <v>6.7910000000000004</v>
      </c>
      <c r="CW83" s="132">
        <v>6.0469999999999997</v>
      </c>
      <c r="CX83" s="132">
        <v>5.2779999999999996</v>
      </c>
      <c r="CY83" s="132">
        <v>4.4980000000000002</v>
      </c>
      <c r="CZ83" s="132">
        <v>3.766</v>
      </c>
      <c r="DA83" s="132">
        <v>3.17</v>
      </c>
      <c r="DB83" s="132">
        <v>2.7189999999999999</v>
      </c>
      <c r="DC83" s="132">
        <v>2.359</v>
      </c>
      <c r="DD83" s="132">
        <v>2.0880000000000001</v>
      </c>
      <c r="DE83" s="132">
        <v>1.8560000000000001</v>
      </c>
      <c r="DF83" s="132">
        <v>1.6240000000000001</v>
      </c>
      <c r="DG83" s="132">
        <v>1.3819999999999999</v>
      </c>
      <c r="DH83" s="132">
        <v>4.5599999999999996</v>
      </c>
    </row>
    <row r="84" spans="1:112" x14ac:dyDescent="0.75">
      <c r="A84" s="111">
        <v>8783</v>
      </c>
      <c r="B84" s="111" t="s">
        <v>217</v>
      </c>
      <c r="C84" s="129" t="s">
        <v>163</v>
      </c>
      <c r="D84" s="71" t="s">
        <v>218</v>
      </c>
      <c r="E84" s="71">
        <v>764</v>
      </c>
      <c r="F84" s="71" t="s">
        <v>219</v>
      </c>
      <c r="G84" s="71" t="s">
        <v>220</v>
      </c>
      <c r="H84" s="71">
        <v>764</v>
      </c>
      <c r="I84" s="112" t="s">
        <v>221</v>
      </c>
      <c r="J84" s="71">
        <v>920</v>
      </c>
      <c r="K84" s="71">
        <v>2016</v>
      </c>
      <c r="L84" s="132">
        <v>6.4059999999999997</v>
      </c>
      <c r="M84" s="132">
        <v>0.38900000000000001</v>
      </c>
      <c r="N84" s="132">
        <v>0.32200000000000001</v>
      </c>
      <c r="O84" s="132">
        <v>0.27</v>
      </c>
      <c r="P84" s="132">
        <v>0.22800000000000001</v>
      </c>
      <c r="Q84" s="132">
        <v>0.20599999999999999</v>
      </c>
      <c r="R84" s="132">
        <v>0.20399999999999999</v>
      </c>
      <c r="S84" s="132">
        <v>0.215</v>
      </c>
      <c r="T84" s="132">
        <v>0.22800000000000001</v>
      </c>
      <c r="U84" s="132">
        <v>0.23599999999999999</v>
      </c>
      <c r="V84" s="132">
        <v>0.23</v>
      </c>
      <c r="W84" s="132">
        <v>0.22600000000000001</v>
      </c>
      <c r="X84" s="132">
        <v>0.24199999999999999</v>
      </c>
      <c r="Y84" s="132">
        <v>0.27400000000000002</v>
      </c>
      <c r="Z84" s="132">
        <v>0.32700000000000001</v>
      </c>
      <c r="AA84" s="132">
        <v>0.4</v>
      </c>
      <c r="AB84" s="132">
        <v>0.49099999999999999</v>
      </c>
      <c r="AC84" s="132">
        <v>0.61799999999999999</v>
      </c>
      <c r="AD84" s="132">
        <v>0.77400000000000002</v>
      </c>
      <c r="AE84" s="132">
        <v>0.90300000000000002</v>
      </c>
      <c r="AF84" s="132">
        <v>0.96799999999999997</v>
      </c>
      <c r="AG84" s="132">
        <v>0.97799999999999998</v>
      </c>
      <c r="AH84" s="132">
        <v>1.012</v>
      </c>
      <c r="AI84" s="132">
        <v>1.0660000000000001</v>
      </c>
      <c r="AJ84" s="132">
        <v>1.151</v>
      </c>
      <c r="AK84" s="132">
        <v>1.248</v>
      </c>
      <c r="AL84" s="132">
        <v>1.3280000000000001</v>
      </c>
      <c r="AM84" s="132">
        <v>1.417</v>
      </c>
      <c r="AN84" s="132">
        <v>1.5189999999999999</v>
      </c>
      <c r="AO84" s="132">
        <v>1.6180000000000001</v>
      </c>
      <c r="AP84" s="132">
        <v>1.6910000000000001</v>
      </c>
      <c r="AQ84" s="132">
        <v>1.784</v>
      </c>
      <c r="AR84" s="132">
        <v>1.893</v>
      </c>
      <c r="AS84" s="132">
        <v>2.0070000000000001</v>
      </c>
      <c r="AT84" s="132">
        <v>2.101</v>
      </c>
      <c r="AU84" s="132">
        <v>2.177</v>
      </c>
      <c r="AV84" s="132">
        <v>2.29</v>
      </c>
      <c r="AW84" s="132">
        <v>2.4079999999999999</v>
      </c>
      <c r="AX84" s="132">
        <v>2.5379999999999998</v>
      </c>
      <c r="AY84" s="132">
        <v>2.6779999999999999</v>
      </c>
      <c r="AZ84" s="132">
        <v>2.8479999999999999</v>
      </c>
      <c r="BA84" s="132">
        <v>3.0569999999999999</v>
      </c>
      <c r="BB84" s="132">
        <v>3.2989999999999999</v>
      </c>
      <c r="BC84" s="132">
        <v>3.55</v>
      </c>
      <c r="BD84" s="132">
        <v>3.8260000000000001</v>
      </c>
      <c r="BE84" s="132">
        <v>4.1479999999999997</v>
      </c>
      <c r="BF84" s="132">
        <v>4.45</v>
      </c>
      <c r="BG84" s="132">
        <v>4.76</v>
      </c>
      <c r="BH84" s="132">
        <v>5.0739999999999998</v>
      </c>
      <c r="BI84" s="132">
        <v>5.3819999999999997</v>
      </c>
      <c r="BJ84" s="132">
        <v>5.758</v>
      </c>
      <c r="BK84" s="132">
        <v>6.242</v>
      </c>
      <c r="BL84" s="132">
        <v>6.6349999999999998</v>
      </c>
      <c r="BM84" s="132">
        <v>6.9189999999999996</v>
      </c>
      <c r="BN84" s="132">
        <v>7.2080000000000002</v>
      </c>
      <c r="BO84" s="132">
        <v>7.5609999999999999</v>
      </c>
      <c r="BP84" s="132">
        <v>7.8259999999999996</v>
      </c>
      <c r="BQ84" s="132">
        <v>8.0289999999999999</v>
      </c>
      <c r="BR84" s="132">
        <v>8.3119999999999994</v>
      </c>
      <c r="BS84" s="132">
        <v>8.5879999999999992</v>
      </c>
      <c r="BT84" s="132">
        <v>8.8000000000000007</v>
      </c>
      <c r="BU84" s="132">
        <v>8.98</v>
      </c>
      <c r="BV84" s="132">
        <v>9.1319999999999997</v>
      </c>
      <c r="BW84" s="132">
        <v>9.2919999999999998</v>
      </c>
      <c r="BX84" s="132">
        <v>9.4719999999999995</v>
      </c>
      <c r="BY84" s="132">
        <v>9.6389999999999993</v>
      </c>
      <c r="BZ84" s="132">
        <v>9.7710000000000008</v>
      </c>
      <c r="CA84" s="132">
        <v>9.9190000000000005</v>
      </c>
      <c r="CB84" s="132">
        <v>9.5809999999999995</v>
      </c>
      <c r="CC84" s="132">
        <v>9.2330000000000005</v>
      </c>
      <c r="CD84" s="132">
        <v>9.01</v>
      </c>
      <c r="CE84" s="132">
        <v>8.9710000000000001</v>
      </c>
      <c r="CF84" s="132">
        <v>9.0250000000000004</v>
      </c>
      <c r="CG84" s="132">
        <v>9.2140000000000004</v>
      </c>
      <c r="CH84" s="132">
        <v>9.7769999999999992</v>
      </c>
      <c r="CI84" s="132">
        <v>10.608000000000001</v>
      </c>
      <c r="CJ84" s="132">
        <v>11.063000000000001</v>
      </c>
      <c r="CK84" s="132">
        <v>10.888</v>
      </c>
      <c r="CL84" s="132">
        <v>10.666</v>
      </c>
      <c r="CM84" s="132">
        <v>10.683</v>
      </c>
      <c r="CN84" s="132">
        <v>10.766999999999999</v>
      </c>
      <c r="CO84" s="132">
        <v>10.749000000000001</v>
      </c>
      <c r="CP84" s="132">
        <v>10.51</v>
      </c>
      <c r="CQ84" s="132">
        <v>10.085000000000001</v>
      </c>
      <c r="CR84" s="132">
        <v>9.5399999999999991</v>
      </c>
      <c r="CS84" s="132">
        <v>9.0030000000000001</v>
      </c>
      <c r="CT84" s="132">
        <v>8.484</v>
      </c>
      <c r="CU84" s="132">
        <v>7.9039999999999999</v>
      </c>
      <c r="CV84" s="132">
        <v>7.2610000000000001</v>
      </c>
      <c r="CW84" s="132">
        <v>6.5490000000000004</v>
      </c>
      <c r="CX84" s="132">
        <v>5.7839999999999998</v>
      </c>
      <c r="CY84" s="132">
        <v>5.0039999999999996</v>
      </c>
      <c r="CZ84" s="132">
        <v>4.2240000000000002</v>
      </c>
      <c r="DA84" s="132">
        <v>3.5019999999999998</v>
      </c>
      <c r="DB84" s="132">
        <v>2.92</v>
      </c>
      <c r="DC84" s="132">
        <v>2.4550000000000001</v>
      </c>
      <c r="DD84" s="132">
        <v>2.1120000000000001</v>
      </c>
      <c r="DE84" s="132">
        <v>1.8460000000000001</v>
      </c>
      <c r="DF84" s="132">
        <v>1.6180000000000001</v>
      </c>
      <c r="DG84" s="132">
        <v>1.3959999999999999</v>
      </c>
      <c r="DH84" s="132">
        <v>4.819</v>
      </c>
    </row>
    <row r="85" spans="1:112" x14ac:dyDescent="0.75">
      <c r="A85" s="111">
        <v>8784</v>
      </c>
      <c r="B85" s="111" t="s">
        <v>217</v>
      </c>
      <c r="C85" s="129" t="s">
        <v>163</v>
      </c>
      <c r="D85" s="71" t="s">
        <v>218</v>
      </c>
      <c r="E85" s="71">
        <v>764</v>
      </c>
      <c r="F85" s="71" t="s">
        <v>219</v>
      </c>
      <c r="G85" s="71" t="s">
        <v>220</v>
      </c>
      <c r="H85" s="71">
        <v>764</v>
      </c>
      <c r="I85" s="112" t="s">
        <v>221</v>
      </c>
      <c r="J85" s="71">
        <v>920</v>
      </c>
      <c r="K85" s="71">
        <v>2017</v>
      </c>
      <c r="L85" s="132">
        <v>5.9909999999999997</v>
      </c>
      <c r="M85" s="132">
        <v>0.36899999999999999</v>
      </c>
      <c r="N85" s="132">
        <v>0.30099999999999999</v>
      </c>
      <c r="O85" s="132">
        <v>0.252</v>
      </c>
      <c r="P85" s="132">
        <v>0.215</v>
      </c>
      <c r="Q85" s="132">
        <v>0.19700000000000001</v>
      </c>
      <c r="R85" s="132">
        <v>0.19400000000000001</v>
      </c>
      <c r="S85" s="132">
        <v>0.20200000000000001</v>
      </c>
      <c r="T85" s="132">
        <v>0.215</v>
      </c>
      <c r="U85" s="132">
        <v>0.222</v>
      </c>
      <c r="V85" s="132">
        <v>0.215</v>
      </c>
      <c r="W85" s="132">
        <v>0.219</v>
      </c>
      <c r="X85" s="132">
        <v>0.22500000000000001</v>
      </c>
      <c r="Y85" s="132">
        <v>0.252</v>
      </c>
      <c r="Z85" s="132">
        <v>0.29699999999999999</v>
      </c>
      <c r="AA85" s="132">
        <v>0.36699999999999999</v>
      </c>
      <c r="AB85" s="132">
        <v>0.45400000000000001</v>
      </c>
      <c r="AC85" s="132">
        <v>0.55400000000000005</v>
      </c>
      <c r="AD85" s="132">
        <v>0.67900000000000005</v>
      </c>
      <c r="AE85" s="132">
        <v>0.82</v>
      </c>
      <c r="AF85" s="132">
        <v>0.92700000000000005</v>
      </c>
      <c r="AG85" s="132">
        <v>0.97399999999999998</v>
      </c>
      <c r="AH85" s="132">
        <v>0.97699999999999998</v>
      </c>
      <c r="AI85" s="132">
        <v>1.014</v>
      </c>
      <c r="AJ85" s="132">
        <v>1.0760000000000001</v>
      </c>
      <c r="AK85" s="132">
        <v>1.173</v>
      </c>
      <c r="AL85" s="132">
        <v>1.2829999999999999</v>
      </c>
      <c r="AM85" s="132">
        <v>1.3680000000000001</v>
      </c>
      <c r="AN85" s="132">
        <v>1.4550000000000001</v>
      </c>
      <c r="AO85" s="132">
        <v>1.5469999999999999</v>
      </c>
      <c r="AP85" s="132">
        <v>1.6359999999999999</v>
      </c>
      <c r="AQ85" s="132">
        <v>1.7010000000000001</v>
      </c>
      <c r="AR85" s="132">
        <v>1.792</v>
      </c>
      <c r="AS85" s="132">
        <v>1.903</v>
      </c>
      <c r="AT85" s="132">
        <v>2.0230000000000001</v>
      </c>
      <c r="AU85" s="132">
        <v>2.1259999999999999</v>
      </c>
      <c r="AV85" s="132">
        <v>2.2090000000000001</v>
      </c>
      <c r="AW85" s="132">
        <v>2.3290000000000002</v>
      </c>
      <c r="AX85" s="132">
        <v>2.452</v>
      </c>
      <c r="AY85" s="132">
        <v>2.5870000000000002</v>
      </c>
      <c r="AZ85" s="132">
        <v>2.73</v>
      </c>
      <c r="BA85" s="132">
        <v>2.9009999999999998</v>
      </c>
      <c r="BB85" s="132">
        <v>3.1139999999999999</v>
      </c>
      <c r="BC85" s="132">
        <v>3.359</v>
      </c>
      <c r="BD85" s="132">
        <v>3.62</v>
      </c>
      <c r="BE85" s="132">
        <v>3.9140000000000001</v>
      </c>
      <c r="BF85" s="132">
        <v>4.2629999999999999</v>
      </c>
      <c r="BG85" s="132">
        <v>4.5999999999999996</v>
      </c>
      <c r="BH85" s="132">
        <v>4.9470000000000001</v>
      </c>
      <c r="BI85" s="132">
        <v>5.2939999999999996</v>
      </c>
      <c r="BJ85" s="132">
        <v>5.6239999999999997</v>
      </c>
      <c r="BK85" s="132">
        <v>6.0090000000000003</v>
      </c>
      <c r="BL85" s="132">
        <v>6.4909999999999997</v>
      </c>
      <c r="BM85" s="132">
        <v>6.8710000000000004</v>
      </c>
      <c r="BN85" s="132">
        <v>7.1429999999999998</v>
      </c>
      <c r="BO85" s="132">
        <v>7.44</v>
      </c>
      <c r="BP85" s="132">
        <v>7.827</v>
      </c>
      <c r="BQ85" s="132">
        <v>8.141</v>
      </c>
      <c r="BR85" s="132">
        <v>8.4019999999999992</v>
      </c>
      <c r="BS85" s="132">
        <v>8.7430000000000003</v>
      </c>
      <c r="BT85" s="132">
        <v>9.0640000000000001</v>
      </c>
      <c r="BU85" s="132">
        <v>9.2870000000000008</v>
      </c>
      <c r="BV85" s="132">
        <v>9.4450000000000003</v>
      </c>
      <c r="BW85" s="132">
        <v>9.5589999999999993</v>
      </c>
      <c r="BX85" s="132">
        <v>9.6829999999999998</v>
      </c>
      <c r="BY85" s="132">
        <v>9.8450000000000006</v>
      </c>
      <c r="BZ85" s="132">
        <v>9.9860000000000007</v>
      </c>
      <c r="CA85" s="132">
        <v>10.153</v>
      </c>
      <c r="CB85" s="132">
        <v>10.355</v>
      </c>
      <c r="CC85" s="132">
        <v>10.045999999999999</v>
      </c>
      <c r="CD85" s="132">
        <v>9.7080000000000002</v>
      </c>
      <c r="CE85" s="132">
        <v>9.4710000000000001</v>
      </c>
      <c r="CF85" s="132">
        <v>9.3979999999999997</v>
      </c>
      <c r="CG85" s="132">
        <v>9.41</v>
      </c>
      <c r="CH85" s="132">
        <v>9.5510000000000002</v>
      </c>
      <c r="CI85" s="132">
        <v>10.087</v>
      </c>
      <c r="CJ85" s="132">
        <v>10.906000000000001</v>
      </c>
      <c r="CK85" s="132">
        <v>11.339</v>
      </c>
      <c r="CL85" s="132">
        <v>11.125999999999999</v>
      </c>
      <c r="CM85" s="132">
        <v>10.864000000000001</v>
      </c>
      <c r="CN85" s="132">
        <v>10.842000000000001</v>
      </c>
      <c r="CO85" s="132">
        <v>10.882</v>
      </c>
      <c r="CP85" s="132">
        <v>10.816000000000001</v>
      </c>
      <c r="CQ85" s="132">
        <v>10.526999999999999</v>
      </c>
      <c r="CR85" s="132">
        <v>10.055999999999999</v>
      </c>
      <c r="CS85" s="132">
        <v>9.4700000000000006</v>
      </c>
      <c r="CT85" s="132">
        <v>8.8960000000000008</v>
      </c>
      <c r="CU85" s="132">
        <v>8.3379999999999992</v>
      </c>
      <c r="CV85" s="132">
        <v>7.72</v>
      </c>
      <c r="CW85" s="132">
        <v>7.0419999999999998</v>
      </c>
      <c r="CX85" s="132">
        <v>6.3040000000000003</v>
      </c>
      <c r="CY85" s="132">
        <v>5.5209999999999999</v>
      </c>
      <c r="CZ85" s="132">
        <v>4.734</v>
      </c>
      <c r="DA85" s="132">
        <v>3.96</v>
      </c>
      <c r="DB85" s="132">
        <v>3.254</v>
      </c>
      <c r="DC85" s="132">
        <v>2.66</v>
      </c>
      <c r="DD85" s="132">
        <v>2.2229999999999999</v>
      </c>
      <c r="DE85" s="132">
        <v>1.89</v>
      </c>
      <c r="DF85" s="132">
        <v>1.6319999999999999</v>
      </c>
      <c r="DG85" s="132">
        <v>1.413</v>
      </c>
      <c r="DH85" s="132">
        <v>5.13</v>
      </c>
    </row>
    <row r="86" spans="1:112" x14ac:dyDescent="0.75">
      <c r="A86" s="111">
        <v>8785</v>
      </c>
      <c r="B86" s="111" t="s">
        <v>217</v>
      </c>
      <c r="C86" s="129" t="s">
        <v>163</v>
      </c>
      <c r="D86" s="71" t="s">
        <v>218</v>
      </c>
      <c r="E86" s="71">
        <v>764</v>
      </c>
      <c r="F86" s="71" t="s">
        <v>219</v>
      </c>
      <c r="G86" s="71" t="s">
        <v>220</v>
      </c>
      <c r="H86" s="71">
        <v>764</v>
      </c>
      <c r="I86" s="112" t="s">
        <v>221</v>
      </c>
      <c r="J86" s="71">
        <v>920</v>
      </c>
      <c r="K86" s="71">
        <v>2018</v>
      </c>
      <c r="L86" s="132">
        <v>5.556</v>
      </c>
      <c r="M86" s="132">
        <v>0.33900000000000002</v>
      </c>
      <c r="N86" s="132">
        <v>0.27700000000000002</v>
      </c>
      <c r="O86" s="132">
        <v>0.23200000000000001</v>
      </c>
      <c r="P86" s="132">
        <v>0.19800000000000001</v>
      </c>
      <c r="Q86" s="132">
        <v>0.183</v>
      </c>
      <c r="R86" s="132">
        <v>0.184</v>
      </c>
      <c r="S86" s="132">
        <v>0.192</v>
      </c>
      <c r="T86" s="132">
        <v>0.20300000000000001</v>
      </c>
      <c r="U86" s="132">
        <v>0.20899999999999999</v>
      </c>
      <c r="V86" s="132">
        <v>0.20300000000000001</v>
      </c>
      <c r="W86" s="132">
        <v>0.20499999999999999</v>
      </c>
      <c r="X86" s="132">
        <v>0.218</v>
      </c>
      <c r="Y86" s="132">
        <v>0.23499999999999999</v>
      </c>
      <c r="Z86" s="132">
        <v>0.27400000000000002</v>
      </c>
      <c r="AA86" s="132">
        <v>0.33400000000000002</v>
      </c>
      <c r="AB86" s="132">
        <v>0.41899999999999998</v>
      </c>
      <c r="AC86" s="132">
        <v>0.51500000000000001</v>
      </c>
      <c r="AD86" s="132">
        <v>0.61299999999999999</v>
      </c>
      <c r="AE86" s="132">
        <v>0.72399999999999998</v>
      </c>
      <c r="AF86" s="132">
        <v>0.84899999999999998</v>
      </c>
      <c r="AG86" s="132">
        <v>0.94099999999999995</v>
      </c>
      <c r="AH86" s="132">
        <v>0.98099999999999998</v>
      </c>
      <c r="AI86" s="132">
        <v>0.98499999999999999</v>
      </c>
      <c r="AJ86" s="132">
        <v>1.0309999999999999</v>
      </c>
      <c r="AK86" s="132">
        <v>1.1060000000000001</v>
      </c>
      <c r="AL86" s="132">
        <v>1.2150000000000001</v>
      </c>
      <c r="AM86" s="132">
        <v>1.331</v>
      </c>
      <c r="AN86" s="132">
        <v>1.415</v>
      </c>
      <c r="AO86" s="132">
        <v>1.492</v>
      </c>
      <c r="AP86" s="132">
        <v>1.575</v>
      </c>
      <c r="AQ86" s="132">
        <v>1.657</v>
      </c>
      <c r="AR86" s="132">
        <v>1.72</v>
      </c>
      <c r="AS86" s="132">
        <v>1.8149999999999999</v>
      </c>
      <c r="AT86" s="132">
        <v>1.9330000000000001</v>
      </c>
      <c r="AU86" s="132">
        <v>2.0609999999999999</v>
      </c>
      <c r="AV86" s="132">
        <v>2.1720000000000002</v>
      </c>
      <c r="AW86" s="132">
        <v>2.262</v>
      </c>
      <c r="AX86" s="132">
        <v>2.3889999999999998</v>
      </c>
      <c r="AY86" s="132">
        <v>2.5169999999999999</v>
      </c>
      <c r="AZ86" s="132">
        <v>2.6549999999999998</v>
      </c>
      <c r="BA86" s="132">
        <v>2.8010000000000002</v>
      </c>
      <c r="BB86" s="132">
        <v>2.9750000000000001</v>
      </c>
      <c r="BC86" s="132">
        <v>3.1930000000000001</v>
      </c>
      <c r="BD86" s="132">
        <v>3.45</v>
      </c>
      <c r="BE86" s="132">
        <v>3.73</v>
      </c>
      <c r="BF86" s="132">
        <v>4.05</v>
      </c>
      <c r="BG86" s="132">
        <v>4.4370000000000003</v>
      </c>
      <c r="BH86" s="132">
        <v>4.8140000000000001</v>
      </c>
      <c r="BI86" s="132">
        <v>5.1970000000000001</v>
      </c>
      <c r="BJ86" s="132">
        <v>5.569</v>
      </c>
      <c r="BK86" s="132">
        <v>5.9089999999999998</v>
      </c>
      <c r="BL86" s="132">
        <v>6.2910000000000004</v>
      </c>
      <c r="BM86" s="132">
        <v>6.7670000000000003</v>
      </c>
      <c r="BN86" s="132">
        <v>7.141</v>
      </c>
      <c r="BO86" s="132">
        <v>7.4240000000000004</v>
      </c>
      <c r="BP86" s="132">
        <v>7.7539999999999996</v>
      </c>
      <c r="BQ86" s="132">
        <v>8.1969999999999992</v>
      </c>
      <c r="BR86" s="132">
        <v>8.5760000000000005</v>
      </c>
      <c r="BS86" s="132">
        <v>8.8979999999999997</v>
      </c>
      <c r="BT86" s="132">
        <v>9.2889999999999997</v>
      </c>
      <c r="BU86" s="132">
        <v>9.6280000000000001</v>
      </c>
      <c r="BV86" s="132">
        <v>9.8320000000000007</v>
      </c>
      <c r="BW86" s="132">
        <v>9.952</v>
      </c>
      <c r="BX86" s="132">
        <v>10.026</v>
      </c>
      <c r="BY86" s="132">
        <v>10.130000000000001</v>
      </c>
      <c r="BZ86" s="132">
        <v>10.266999999999999</v>
      </c>
      <c r="CA86" s="132">
        <v>10.443</v>
      </c>
      <c r="CB86" s="132">
        <v>10.663</v>
      </c>
      <c r="CC86" s="132">
        <v>10.92</v>
      </c>
      <c r="CD86" s="132">
        <v>10.621</v>
      </c>
      <c r="CE86" s="132">
        <v>10.260999999999999</v>
      </c>
      <c r="CF86" s="132">
        <v>9.9789999999999992</v>
      </c>
      <c r="CG86" s="132">
        <v>9.8559999999999999</v>
      </c>
      <c r="CH86" s="132">
        <v>9.81</v>
      </c>
      <c r="CI86" s="132">
        <v>9.9109999999999996</v>
      </c>
      <c r="CJ86" s="132">
        <v>10.432</v>
      </c>
      <c r="CK86" s="132">
        <v>11.244</v>
      </c>
      <c r="CL86" s="132">
        <v>11.656000000000001</v>
      </c>
      <c r="CM86" s="132">
        <v>11.401</v>
      </c>
      <c r="CN86" s="132">
        <v>11.090999999999999</v>
      </c>
      <c r="CO86" s="132">
        <v>11.025</v>
      </c>
      <c r="CP86" s="132">
        <v>11.018000000000001</v>
      </c>
      <c r="CQ86" s="132">
        <v>10.901</v>
      </c>
      <c r="CR86" s="132">
        <v>10.563000000000001</v>
      </c>
      <c r="CS86" s="132">
        <v>10.044</v>
      </c>
      <c r="CT86" s="132">
        <v>9.4139999999999997</v>
      </c>
      <c r="CU86" s="132">
        <v>8.7949999999999999</v>
      </c>
      <c r="CV86" s="132">
        <v>8.1929999999999996</v>
      </c>
      <c r="CW86" s="132">
        <v>7.532</v>
      </c>
      <c r="CX86" s="132">
        <v>6.8209999999999997</v>
      </c>
      <c r="CY86" s="132">
        <v>6.0570000000000004</v>
      </c>
      <c r="CZ86" s="132">
        <v>5.2590000000000003</v>
      </c>
      <c r="DA86" s="132">
        <v>4.47</v>
      </c>
      <c r="DB86" s="132">
        <v>3.706</v>
      </c>
      <c r="DC86" s="132">
        <v>2.988</v>
      </c>
      <c r="DD86" s="132">
        <v>2.4249999999999998</v>
      </c>
      <c r="DE86" s="132">
        <v>2.0030000000000001</v>
      </c>
      <c r="DF86" s="132">
        <v>1.6830000000000001</v>
      </c>
      <c r="DG86" s="132">
        <v>1.4350000000000001</v>
      </c>
      <c r="DH86" s="132">
        <v>5.4329999999999998</v>
      </c>
    </row>
    <row r="87" spans="1:112" x14ac:dyDescent="0.75">
      <c r="A87" s="111">
        <v>8786</v>
      </c>
      <c r="B87" s="111" t="s">
        <v>217</v>
      </c>
      <c r="C87" s="129" t="s">
        <v>163</v>
      </c>
      <c r="D87" s="71" t="s">
        <v>218</v>
      </c>
      <c r="E87" s="71">
        <v>764</v>
      </c>
      <c r="F87" s="71" t="s">
        <v>219</v>
      </c>
      <c r="G87" s="71" t="s">
        <v>220</v>
      </c>
      <c r="H87" s="71">
        <v>764</v>
      </c>
      <c r="I87" s="112" t="s">
        <v>221</v>
      </c>
      <c r="J87" s="71">
        <v>920</v>
      </c>
      <c r="K87" s="71">
        <v>2019</v>
      </c>
      <c r="L87" s="132">
        <v>5.1680000000000001</v>
      </c>
      <c r="M87" s="132">
        <v>0.317</v>
      </c>
      <c r="N87" s="132">
        <v>0.25800000000000001</v>
      </c>
      <c r="O87" s="132">
        <v>0.214</v>
      </c>
      <c r="P87" s="132">
        <v>0.182</v>
      </c>
      <c r="Q87" s="132">
        <v>0.16800000000000001</v>
      </c>
      <c r="R87" s="132">
        <v>0.17</v>
      </c>
      <c r="S87" s="132">
        <v>0.18099999999999999</v>
      </c>
      <c r="T87" s="132">
        <v>0.191</v>
      </c>
      <c r="U87" s="132">
        <v>0.19600000000000001</v>
      </c>
      <c r="V87" s="132">
        <v>0.191</v>
      </c>
      <c r="W87" s="132">
        <v>0.192</v>
      </c>
      <c r="X87" s="132">
        <v>0.20399999999999999</v>
      </c>
      <c r="Y87" s="132">
        <v>0.22700000000000001</v>
      </c>
      <c r="Z87" s="132">
        <v>0.255</v>
      </c>
      <c r="AA87" s="132">
        <v>0.307</v>
      </c>
      <c r="AB87" s="132">
        <v>0.38</v>
      </c>
      <c r="AC87" s="132">
        <v>0.47299999999999998</v>
      </c>
      <c r="AD87" s="132">
        <v>0.56699999999999995</v>
      </c>
      <c r="AE87" s="132">
        <v>0.65</v>
      </c>
      <c r="AF87" s="132">
        <v>0.745</v>
      </c>
      <c r="AG87" s="132">
        <v>0.85499999999999998</v>
      </c>
      <c r="AH87" s="132">
        <v>0.94</v>
      </c>
      <c r="AI87" s="132">
        <v>0.98299999999999998</v>
      </c>
      <c r="AJ87" s="132">
        <v>0.995</v>
      </c>
      <c r="AK87" s="132">
        <v>1.052</v>
      </c>
      <c r="AL87" s="132">
        <v>1.137</v>
      </c>
      <c r="AM87" s="132">
        <v>1.252</v>
      </c>
      <c r="AN87" s="132">
        <v>1.367</v>
      </c>
      <c r="AO87" s="132">
        <v>1.4419999999999999</v>
      </c>
      <c r="AP87" s="132">
        <v>1.51</v>
      </c>
      <c r="AQ87" s="132">
        <v>1.585</v>
      </c>
      <c r="AR87" s="132">
        <v>1.6659999999999999</v>
      </c>
      <c r="AS87" s="132">
        <v>1.732</v>
      </c>
      <c r="AT87" s="132">
        <v>1.8320000000000001</v>
      </c>
      <c r="AU87" s="132">
        <v>1.958</v>
      </c>
      <c r="AV87" s="132">
        <v>2.0950000000000002</v>
      </c>
      <c r="AW87" s="132">
        <v>2.2130000000000001</v>
      </c>
      <c r="AX87" s="132">
        <v>2.3079999999999998</v>
      </c>
      <c r="AY87" s="132">
        <v>2.4390000000000001</v>
      </c>
      <c r="AZ87" s="132">
        <v>2.57</v>
      </c>
      <c r="BA87" s="132">
        <v>2.7109999999999999</v>
      </c>
      <c r="BB87" s="132">
        <v>2.859</v>
      </c>
      <c r="BC87" s="132">
        <v>3.0369999999999999</v>
      </c>
      <c r="BD87" s="132">
        <v>3.2639999999999998</v>
      </c>
      <c r="BE87" s="132">
        <v>3.5369999999999999</v>
      </c>
      <c r="BF87" s="132">
        <v>3.8420000000000001</v>
      </c>
      <c r="BG87" s="132">
        <v>4.1970000000000001</v>
      </c>
      <c r="BH87" s="132">
        <v>4.6230000000000002</v>
      </c>
      <c r="BI87" s="132">
        <v>5.0350000000000001</v>
      </c>
      <c r="BJ87" s="132">
        <v>5.444</v>
      </c>
      <c r="BK87" s="132">
        <v>5.8259999999999996</v>
      </c>
      <c r="BL87" s="132">
        <v>6.1589999999999998</v>
      </c>
      <c r="BM87" s="132">
        <v>6.5309999999999997</v>
      </c>
      <c r="BN87" s="132">
        <v>7.0030000000000001</v>
      </c>
      <c r="BO87" s="132">
        <v>7.39</v>
      </c>
      <c r="BP87" s="132">
        <v>7.7039999999999997</v>
      </c>
      <c r="BQ87" s="132">
        <v>8.0860000000000003</v>
      </c>
      <c r="BR87" s="132">
        <v>8.5990000000000002</v>
      </c>
      <c r="BS87" s="132">
        <v>9.0449999999999999</v>
      </c>
      <c r="BT87" s="132">
        <v>9.4139999999999997</v>
      </c>
      <c r="BU87" s="132">
        <v>9.827</v>
      </c>
      <c r="BV87" s="132">
        <v>10.151999999999999</v>
      </c>
      <c r="BW87" s="132">
        <v>10.319000000000001</v>
      </c>
      <c r="BX87" s="132">
        <v>10.398999999999999</v>
      </c>
      <c r="BY87" s="132">
        <v>10.449</v>
      </c>
      <c r="BZ87" s="132">
        <v>10.523999999999999</v>
      </c>
      <c r="CA87" s="132">
        <v>10.696999999999999</v>
      </c>
      <c r="CB87" s="132">
        <v>10.928000000000001</v>
      </c>
      <c r="CC87" s="132">
        <v>11.199</v>
      </c>
      <c r="CD87" s="132">
        <v>11.499000000000001</v>
      </c>
      <c r="CE87" s="132">
        <v>11.180999999999999</v>
      </c>
      <c r="CF87" s="132">
        <v>10.771000000000001</v>
      </c>
      <c r="CG87" s="132">
        <v>10.43</v>
      </c>
      <c r="CH87" s="132">
        <v>10.243</v>
      </c>
      <c r="CI87" s="132">
        <v>10.151</v>
      </c>
      <c r="CJ87" s="132">
        <v>10.221</v>
      </c>
      <c r="CK87" s="132">
        <v>10.726000000000001</v>
      </c>
      <c r="CL87" s="132">
        <v>11.528</v>
      </c>
      <c r="CM87" s="132">
        <v>11.913</v>
      </c>
      <c r="CN87" s="132">
        <v>11.611000000000001</v>
      </c>
      <c r="CO87" s="132">
        <v>11.252000000000001</v>
      </c>
      <c r="CP87" s="132">
        <v>11.135999999999999</v>
      </c>
      <c r="CQ87" s="132">
        <v>11.08</v>
      </c>
      <c r="CR87" s="132">
        <v>10.916</v>
      </c>
      <c r="CS87" s="132">
        <v>10.529</v>
      </c>
      <c r="CT87" s="132">
        <v>9.9659999999999993</v>
      </c>
      <c r="CU87" s="132">
        <v>9.2910000000000004</v>
      </c>
      <c r="CV87" s="132">
        <v>8.6270000000000007</v>
      </c>
      <c r="CW87" s="132">
        <v>7.9809999999999999</v>
      </c>
      <c r="CX87" s="132">
        <v>7.2859999999999996</v>
      </c>
      <c r="CY87" s="132">
        <v>6.5460000000000003</v>
      </c>
      <c r="CZ87" s="132">
        <v>5.7649999999999997</v>
      </c>
      <c r="DA87" s="132">
        <v>4.9640000000000004</v>
      </c>
      <c r="DB87" s="132">
        <v>4.1840000000000002</v>
      </c>
      <c r="DC87" s="132">
        <v>3.411</v>
      </c>
      <c r="DD87" s="132">
        <v>2.7290000000000001</v>
      </c>
      <c r="DE87" s="132">
        <v>2.19</v>
      </c>
      <c r="DF87" s="132">
        <v>1.7889999999999999</v>
      </c>
      <c r="DG87" s="132">
        <v>1.4850000000000001</v>
      </c>
      <c r="DH87" s="132">
        <v>5.7240000000000002</v>
      </c>
    </row>
    <row r="88" spans="1:112" x14ac:dyDescent="0.75">
      <c r="A88" s="111">
        <v>8787</v>
      </c>
      <c r="B88" s="111" t="s">
        <v>217</v>
      </c>
      <c r="C88" s="129" t="s">
        <v>163</v>
      </c>
      <c r="D88" s="71" t="s">
        <v>218</v>
      </c>
      <c r="E88" s="71">
        <v>764</v>
      </c>
      <c r="F88" s="71" t="s">
        <v>219</v>
      </c>
      <c r="G88" s="71" t="s">
        <v>220</v>
      </c>
      <c r="H88" s="71">
        <v>764</v>
      </c>
      <c r="I88" s="112" t="s">
        <v>221</v>
      </c>
      <c r="J88" s="71">
        <v>920</v>
      </c>
      <c r="K88" s="71">
        <v>2020</v>
      </c>
      <c r="L88" s="132">
        <v>4.8520000000000003</v>
      </c>
      <c r="M88" s="132">
        <v>0.29899999999999999</v>
      </c>
      <c r="N88" s="132">
        <v>0.24099999999999999</v>
      </c>
      <c r="O88" s="132">
        <v>0.19900000000000001</v>
      </c>
      <c r="P88" s="132">
        <v>0.16800000000000001</v>
      </c>
      <c r="Q88" s="132">
        <v>0.155</v>
      </c>
      <c r="R88" s="132">
        <v>0.157</v>
      </c>
      <c r="S88" s="132">
        <v>0.16900000000000001</v>
      </c>
      <c r="T88" s="132">
        <v>0.182</v>
      </c>
      <c r="U88" s="132">
        <v>0.187</v>
      </c>
      <c r="V88" s="132">
        <v>0.17899999999999999</v>
      </c>
      <c r="W88" s="132">
        <v>0.18099999999999999</v>
      </c>
      <c r="X88" s="132">
        <v>0.191</v>
      </c>
      <c r="Y88" s="132">
        <v>0.21199999999999999</v>
      </c>
      <c r="Z88" s="132">
        <v>0.246</v>
      </c>
      <c r="AA88" s="132">
        <v>0.28599999999999998</v>
      </c>
      <c r="AB88" s="132">
        <v>0.34899999999999998</v>
      </c>
      <c r="AC88" s="132">
        <v>0.42899999999999999</v>
      </c>
      <c r="AD88" s="132">
        <v>0.51900000000000002</v>
      </c>
      <c r="AE88" s="132">
        <v>0.60099999999999998</v>
      </c>
      <c r="AF88" s="132">
        <v>0.66800000000000004</v>
      </c>
      <c r="AG88" s="132">
        <v>0.75</v>
      </c>
      <c r="AH88" s="132">
        <v>0.85299999999999998</v>
      </c>
      <c r="AI88" s="132">
        <v>0.94099999999999995</v>
      </c>
      <c r="AJ88" s="132">
        <v>0.99099999999999999</v>
      </c>
      <c r="AK88" s="132">
        <v>1.014</v>
      </c>
      <c r="AL88" s="132">
        <v>1.08</v>
      </c>
      <c r="AM88" s="132">
        <v>1.171</v>
      </c>
      <c r="AN88" s="132">
        <v>1.2849999999999999</v>
      </c>
      <c r="AO88" s="132">
        <v>1.3919999999999999</v>
      </c>
      <c r="AP88" s="132">
        <v>1.4570000000000001</v>
      </c>
      <c r="AQ88" s="132">
        <v>1.5189999999999999</v>
      </c>
      <c r="AR88" s="132">
        <v>1.593</v>
      </c>
      <c r="AS88" s="132">
        <v>1.6759999999999999</v>
      </c>
      <c r="AT88" s="132">
        <v>1.748</v>
      </c>
      <c r="AU88" s="132">
        <v>1.8560000000000001</v>
      </c>
      <c r="AV88" s="132">
        <v>1.9890000000000001</v>
      </c>
      <c r="AW88" s="132">
        <v>2.133</v>
      </c>
      <c r="AX88" s="132">
        <v>2.2570000000000001</v>
      </c>
      <c r="AY88" s="132">
        <v>2.3559999999999999</v>
      </c>
      <c r="AZ88" s="132">
        <v>2.4900000000000002</v>
      </c>
      <c r="BA88" s="132">
        <v>2.6230000000000002</v>
      </c>
      <c r="BB88" s="132">
        <v>2.766</v>
      </c>
      <c r="BC88" s="132">
        <v>2.9169999999999998</v>
      </c>
      <c r="BD88" s="132">
        <v>3.1030000000000002</v>
      </c>
      <c r="BE88" s="132">
        <v>3.3460000000000001</v>
      </c>
      <c r="BF88" s="132">
        <v>3.6440000000000001</v>
      </c>
      <c r="BG88" s="132">
        <v>3.9809999999999999</v>
      </c>
      <c r="BH88" s="132">
        <v>4.3710000000000004</v>
      </c>
      <c r="BI88" s="132">
        <v>4.835</v>
      </c>
      <c r="BJ88" s="132">
        <v>5.274</v>
      </c>
      <c r="BK88" s="132">
        <v>5.694</v>
      </c>
      <c r="BL88" s="132">
        <v>6.0720000000000001</v>
      </c>
      <c r="BM88" s="132">
        <v>6.3929999999999998</v>
      </c>
      <c r="BN88" s="132">
        <v>6.7590000000000003</v>
      </c>
      <c r="BO88" s="132">
        <v>7.2469999999999999</v>
      </c>
      <c r="BP88" s="132">
        <v>7.6689999999999996</v>
      </c>
      <c r="BQ88" s="132">
        <v>8.0329999999999995</v>
      </c>
      <c r="BR88" s="132">
        <v>8.4819999999999993</v>
      </c>
      <c r="BS88" s="132">
        <v>9.0690000000000008</v>
      </c>
      <c r="BT88" s="132">
        <v>9.57</v>
      </c>
      <c r="BU88" s="132">
        <v>9.9600000000000009</v>
      </c>
      <c r="BV88" s="132">
        <v>10.363</v>
      </c>
      <c r="BW88" s="132">
        <v>10.656000000000001</v>
      </c>
      <c r="BX88" s="132">
        <v>10.782999999999999</v>
      </c>
      <c r="BY88" s="132">
        <v>10.84</v>
      </c>
      <c r="BZ88" s="132">
        <v>10.858000000000001</v>
      </c>
      <c r="CA88" s="132">
        <v>10.967000000000001</v>
      </c>
      <c r="CB88" s="132">
        <v>11.196</v>
      </c>
      <c r="CC88" s="132">
        <v>11.481999999999999</v>
      </c>
      <c r="CD88" s="132">
        <v>11.79</v>
      </c>
      <c r="CE88" s="132">
        <v>12.102</v>
      </c>
      <c r="CF88" s="132">
        <v>11.733000000000001</v>
      </c>
      <c r="CG88" s="132">
        <v>11.257999999999999</v>
      </c>
      <c r="CH88" s="132">
        <v>10.843</v>
      </c>
      <c r="CI88" s="132">
        <v>10.603999999999999</v>
      </c>
      <c r="CJ88" s="132">
        <v>10.475</v>
      </c>
      <c r="CK88" s="132">
        <v>10.518000000000001</v>
      </c>
      <c r="CL88" s="132">
        <v>11.015000000000001</v>
      </c>
      <c r="CM88" s="132">
        <v>11.821</v>
      </c>
      <c r="CN88" s="132">
        <v>12.193</v>
      </c>
      <c r="CO88" s="132">
        <v>11.851000000000001</v>
      </c>
      <c r="CP88" s="132">
        <v>11.436</v>
      </c>
      <c r="CQ88" s="132">
        <v>11.260999999999999</v>
      </c>
      <c r="CR88" s="132">
        <v>11.146000000000001</v>
      </c>
      <c r="CS88" s="132">
        <v>10.922000000000001</v>
      </c>
      <c r="CT88" s="132">
        <v>10.48</v>
      </c>
      <c r="CU88" s="132">
        <v>9.8640000000000008</v>
      </c>
      <c r="CV88" s="132">
        <v>9.1379999999999999</v>
      </c>
      <c r="CW88" s="132">
        <v>8.4269999999999996</v>
      </c>
      <c r="CX88" s="132">
        <v>7.7409999999999997</v>
      </c>
      <c r="CY88" s="132">
        <v>7.0119999999999996</v>
      </c>
      <c r="CZ88" s="132">
        <v>6.25</v>
      </c>
      <c r="DA88" s="132">
        <v>5.46</v>
      </c>
      <c r="DB88" s="132">
        <v>4.6630000000000003</v>
      </c>
      <c r="DC88" s="132">
        <v>3.8769999999999998</v>
      </c>
      <c r="DD88" s="132">
        <v>3.1320000000000001</v>
      </c>
      <c r="DE88" s="132">
        <v>2.4780000000000002</v>
      </c>
      <c r="DF88" s="132">
        <v>1.966</v>
      </c>
      <c r="DG88" s="132">
        <v>1.587</v>
      </c>
      <c r="DH88" s="132">
        <v>6.0449999999999999</v>
      </c>
    </row>
    <row r="89" spans="1:112" x14ac:dyDescent="0.75">
      <c r="A89" s="111">
        <v>8788</v>
      </c>
      <c r="B89" s="111" t="s">
        <v>217</v>
      </c>
      <c r="C89" s="129" t="s">
        <v>163</v>
      </c>
      <c r="D89" s="71" t="s">
        <v>218</v>
      </c>
      <c r="E89" s="71">
        <v>764</v>
      </c>
      <c r="F89" s="71" t="s">
        <v>219</v>
      </c>
      <c r="G89" s="71" t="s">
        <v>220</v>
      </c>
      <c r="H89" s="71">
        <v>764</v>
      </c>
      <c r="I89" s="112" t="s">
        <v>221</v>
      </c>
      <c r="J89" s="71">
        <v>920</v>
      </c>
      <c r="K89" s="71">
        <v>2021</v>
      </c>
      <c r="L89" s="132">
        <v>4.5730000000000004</v>
      </c>
      <c r="M89" s="132">
        <v>0.28599999999999998</v>
      </c>
      <c r="N89" s="132">
        <v>0.224</v>
      </c>
      <c r="O89" s="132">
        <v>0.183</v>
      </c>
      <c r="P89" s="132">
        <v>0.154</v>
      </c>
      <c r="Q89" s="132">
        <v>0.14099999999999999</v>
      </c>
      <c r="R89" s="132">
        <v>0.14399999999999999</v>
      </c>
      <c r="S89" s="132">
        <v>0.156</v>
      </c>
      <c r="T89" s="132">
        <v>0.16900000000000001</v>
      </c>
      <c r="U89" s="132">
        <v>0.17699999999999999</v>
      </c>
      <c r="V89" s="132">
        <v>0.17</v>
      </c>
      <c r="W89" s="132">
        <v>0.17</v>
      </c>
      <c r="X89" s="132">
        <v>0.18</v>
      </c>
      <c r="Y89" s="132">
        <v>0.19900000000000001</v>
      </c>
      <c r="Z89" s="132">
        <v>0.23</v>
      </c>
      <c r="AA89" s="132">
        <v>0.27500000000000002</v>
      </c>
      <c r="AB89" s="132">
        <v>0.32500000000000001</v>
      </c>
      <c r="AC89" s="132">
        <v>0.39400000000000002</v>
      </c>
      <c r="AD89" s="132">
        <v>0.47199999999999998</v>
      </c>
      <c r="AE89" s="132">
        <v>0.55200000000000005</v>
      </c>
      <c r="AF89" s="132">
        <v>0.61899999999999999</v>
      </c>
      <c r="AG89" s="132">
        <v>0.67500000000000004</v>
      </c>
      <c r="AH89" s="132">
        <v>0.751</v>
      </c>
      <c r="AI89" s="132">
        <v>0.85699999999999998</v>
      </c>
      <c r="AJ89" s="132">
        <v>0.95199999999999996</v>
      </c>
      <c r="AK89" s="132">
        <v>1.014</v>
      </c>
      <c r="AL89" s="132">
        <v>1.0449999999999999</v>
      </c>
      <c r="AM89" s="132">
        <v>1.117</v>
      </c>
      <c r="AN89" s="132">
        <v>1.206</v>
      </c>
      <c r="AO89" s="132">
        <v>1.3140000000000001</v>
      </c>
      <c r="AP89" s="132">
        <v>1.413</v>
      </c>
      <c r="AQ89" s="132">
        <v>1.472</v>
      </c>
      <c r="AR89" s="132">
        <v>1.5309999999999999</v>
      </c>
      <c r="AS89" s="132">
        <v>1.6080000000000001</v>
      </c>
      <c r="AT89" s="132">
        <v>1.6970000000000001</v>
      </c>
      <c r="AU89" s="132">
        <v>1.776</v>
      </c>
      <c r="AV89" s="132">
        <v>1.891</v>
      </c>
      <c r="AW89" s="132">
        <v>2.032</v>
      </c>
      <c r="AX89" s="132">
        <v>2.1840000000000002</v>
      </c>
      <c r="AY89" s="132">
        <v>2.3159999999999998</v>
      </c>
      <c r="AZ89" s="132">
        <v>2.4239999999999999</v>
      </c>
      <c r="BA89" s="132">
        <v>2.5659999999999998</v>
      </c>
      <c r="BB89" s="132">
        <v>2.7040000000000002</v>
      </c>
      <c r="BC89" s="132">
        <v>2.8530000000000002</v>
      </c>
      <c r="BD89" s="132">
        <v>3.0139999999999998</v>
      </c>
      <c r="BE89" s="132">
        <v>3.2170000000000001</v>
      </c>
      <c r="BF89" s="132">
        <v>3.4849999999999999</v>
      </c>
      <c r="BG89" s="132">
        <v>3.8170000000000002</v>
      </c>
      <c r="BH89" s="132">
        <v>4.1929999999999996</v>
      </c>
      <c r="BI89" s="132">
        <v>4.6210000000000004</v>
      </c>
      <c r="BJ89" s="132">
        <v>5.1180000000000003</v>
      </c>
      <c r="BK89" s="132">
        <v>5.5750000000000002</v>
      </c>
      <c r="BL89" s="132">
        <v>5.9969999999999999</v>
      </c>
      <c r="BM89" s="132">
        <v>6.3730000000000002</v>
      </c>
      <c r="BN89" s="132">
        <v>6.702</v>
      </c>
      <c r="BO89" s="132">
        <v>7.101</v>
      </c>
      <c r="BP89" s="132">
        <v>7.6539999999999999</v>
      </c>
      <c r="BQ89" s="132">
        <v>8.1590000000000007</v>
      </c>
      <c r="BR89" s="132">
        <v>8.6210000000000004</v>
      </c>
      <c r="BS89" s="132">
        <v>9.18</v>
      </c>
      <c r="BT89" s="132">
        <v>9.8810000000000002</v>
      </c>
      <c r="BU89" s="132">
        <v>10.468</v>
      </c>
      <c r="BV89" s="132">
        <v>10.903</v>
      </c>
      <c r="BW89" s="132">
        <v>11.340999999999999</v>
      </c>
      <c r="BX89" s="132">
        <v>11.677</v>
      </c>
      <c r="BY89" s="132">
        <v>11.861000000000001</v>
      </c>
      <c r="BZ89" s="132">
        <v>11.957000000000001</v>
      </c>
      <c r="CA89" s="132">
        <v>12.076000000000001</v>
      </c>
      <c r="CB89" s="132">
        <v>12.308</v>
      </c>
      <c r="CC89" s="132">
        <v>12.664999999999999</v>
      </c>
      <c r="CD89" s="132">
        <v>13.065</v>
      </c>
      <c r="CE89" s="132">
        <v>13.448</v>
      </c>
      <c r="CF89" s="132">
        <v>13.797000000000001</v>
      </c>
      <c r="CG89" s="132">
        <v>13.404</v>
      </c>
      <c r="CH89" s="132">
        <v>12.874000000000001</v>
      </c>
      <c r="CI89" s="132">
        <v>12.419</v>
      </c>
      <c r="CJ89" s="132">
        <v>12.161</v>
      </c>
      <c r="CK89" s="132">
        <v>12.019</v>
      </c>
      <c r="CL89" s="132">
        <v>12.058</v>
      </c>
      <c r="CM89" s="132">
        <v>12.593</v>
      </c>
      <c r="CN89" s="132">
        <v>13.458</v>
      </c>
      <c r="CO89" s="132">
        <v>13.824999999999999</v>
      </c>
      <c r="CP89" s="132">
        <v>13.395</v>
      </c>
      <c r="CQ89" s="132">
        <v>12.967000000000001</v>
      </c>
      <c r="CR89" s="132">
        <v>12.875999999999999</v>
      </c>
      <c r="CS89" s="132">
        <v>12.824999999999999</v>
      </c>
      <c r="CT89" s="132">
        <v>12.558999999999999</v>
      </c>
      <c r="CU89" s="132">
        <v>11.919</v>
      </c>
      <c r="CV89" s="132">
        <v>11.031000000000001</v>
      </c>
      <c r="CW89" s="132">
        <v>10.051</v>
      </c>
      <c r="CX89" s="132">
        <v>9.1219999999999999</v>
      </c>
      <c r="CY89" s="132">
        <v>8.25</v>
      </c>
      <c r="CZ89" s="132">
        <v>7.359</v>
      </c>
      <c r="DA89" s="132">
        <v>6.4640000000000004</v>
      </c>
      <c r="DB89" s="132">
        <v>5.5670000000000002</v>
      </c>
      <c r="DC89" s="132">
        <v>4.6779999999999999</v>
      </c>
      <c r="DD89" s="132">
        <v>3.8250000000000002</v>
      </c>
      <c r="DE89" s="132">
        <v>3.0409999999999999</v>
      </c>
      <c r="DF89" s="132">
        <v>2.3679999999999999</v>
      </c>
      <c r="DG89" s="132">
        <v>1.849</v>
      </c>
      <c r="DH89" s="132">
        <v>6.7439999999999998</v>
      </c>
    </row>
    <row r="91" spans="1:112" x14ac:dyDescent="0.75">
      <c r="A91" t="s">
        <v>254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36E56-ADC0-4F73-B8EA-32BABF2032F8}">
  <dimension ref="A1:AD199"/>
  <sheetViews>
    <sheetView zoomScale="70" zoomScaleNormal="70" workbookViewId="0">
      <selection activeCell="J212" sqref="J212"/>
    </sheetView>
  </sheetViews>
  <sheetFormatPr defaultRowHeight="14.75" x14ac:dyDescent="0.75"/>
  <cols>
    <col min="1" max="1" width="14.6328125" style="65" bestFit="1" customWidth="1"/>
    <col min="3" max="3" width="14.6328125" style="65" customWidth="1"/>
    <col min="4" max="4" width="12.7265625" bestFit="1" customWidth="1"/>
    <col min="5" max="5" width="12.7265625" customWidth="1"/>
    <col min="6" max="6" width="30.90625" bestFit="1" customWidth="1"/>
    <col min="7" max="7" width="10.90625" customWidth="1"/>
    <col min="8" max="8" width="21.453125" customWidth="1"/>
    <col min="9" max="9" width="22.6328125" bestFit="1" customWidth="1"/>
    <col min="10" max="10" width="63.26953125" bestFit="1" customWidth="1"/>
    <col min="27" max="27" width="10.453125" bestFit="1" customWidth="1"/>
    <col min="28" max="28" width="30.36328125" bestFit="1" customWidth="1"/>
  </cols>
  <sheetData>
    <row r="1" spans="1:30" x14ac:dyDescent="0.75">
      <c r="A1" s="158" t="s">
        <v>262</v>
      </c>
      <c r="B1" s="149" t="s">
        <v>34</v>
      </c>
      <c r="C1" s="158" t="s">
        <v>320</v>
      </c>
      <c r="D1" s="158" t="s">
        <v>194</v>
      </c>
      <c r="E1" s="158" t="s">
        <v>318</v>
      </c>
      <c r="F1" s="158" t="s">
        <v>319</v>
      </c>
      <c r="G1" s="158" t="s">
        <v>266</v>
      </c>
      <c r="H1" s="158" t="s">
        <v>317</v>
      </c>
      <c r="I1" s="158" t="s">
        <v>264</v>
      </c>
      <c r="J1" s="158" t="s">
        <v>265</v>
      </c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</row>
    <row r="2" spans="1:30" x14ac:dyDescent="0.75">
      <c r="A2" s="161" t="s">
        <v>154</v>
      </c>
      <c r="B2" s="162">
        <v>2017</v>
      </c>
      <c r="C2" s="161" t="s">
        <v>325</v>
      </c>
      <c r="D2" s="72">
        <v>27.5</v>
      </c>
      <c r="E2" t="s">
        <v>315</v>
      </c>
      <c r="F2" t="s">
        <v>309</v>
      </c>
      <c r="G2" t="s">
        <v>286</v>
      </c>
      <c r="H2" t="s">
        <v>289</v>
      </c>
      <c r="J2" t="s">
        <v>287</v>
      </c>
    </row>
    <row r="3" spans="1:30" x14ac:dyDescent="0.75">
      <c r="A3" s="161" t="s">
        <v>155</v>
      </c>
      <c r="B3" s="162">
        <v>2017</v>
      </c>
      <c r="C3" s="161" t="s">
        <v>326</v>
      </c>
      <c r="D3" s="72">
        <v>27.5</v>
      </c>
      <c r="E3" t="s">
        <v>315</v>
      </c>
      <c r="F3" t="s">
        <v>309</v>
      </c>
      <c r="G3" t="s">
        <v>286</v>
      </c>
      <c r="H3" t="s">
        <v>289</v>
      </c>
      <c r="J3" t="s">
        <v>287</v>
      </c>
    </row>
    <row r="4" spans="1:30" x14ac:dyDescent="0.75">
      <c r="A4" s="161" t="s">
        <v>75</v>
      </c>
      <c r="B4" s="162">
        <v>2017</v>
      </c>
      <c r="C4" s="161" t="s">
        <v>331</v>
      </c>
      <c r="D4" s="72">
        <v>22</v>
      </c>
      <c r="E4" t="s">
        <v>315</v>
      </c>
      <c r="F4" t="s">
        <v>309</v>
      </c>
      <c r="G4" t="s">
        <v>282</v>
      </c>
      <c r="H4" t="s">
        <v>289</v>
      </c>
      <c r="J4" t="s">
        <v>287</v>
      </c>
    </row>
    <row r="5" spans="1:30" x14ac:dyDescent="0.75">
      <c r="A5" s="161" t="s">
        <v>75</v>
      </c>
      <c r="B5" s="162">
        <v>2017</v>
      </c>
      <c r="C5" s="161" t="s">
        <v>331</v>
      </c>
      <c r="D5" s="72">
        <v>22</v>
      </c>
      <c r="E5" t="s">
        <v>316</v>
      </c>
      <c r="F5" t="s">
        <v>309</v>
      </c>
      <c r="G5" t="s">
        <v>163</v>
      </c>
      <c r="H5" t="s">
        <v>289</v>
      </c>
      <c r="J5" s="160" t="s">
        <v>287</v>
      </c>
    </row>
    <row r="6" spans="1:30" x14ac:dyDescent="0.75">
      <c r="A6" s="161" t="s">
        <v>74</v>
      </c>
      <c r="B6" s="162">
        <v>2017</v>
      </c>
      <c r="C6" s="161" t="s">
        <v>330</v>
      </c>
      <c r="D6" s="72">
        <v>19.600000000000001</v>
      </c>
      <c r="E6" t="s">
        <v>315</v>
      </c>
      <c r="F6" t="s">
        <v>309</v>
      </c>
      <c r="G6" t="s">
        <v>282</v>
      </c>
      <c r="H6" t="s">
        <v>289</v>
      </c>
      <c r="J6" t="s">
        <v>287</v>
      </c>
    </row>
    <row r="7" spans="1:30" x14ac:dyDescent="0.75">
      <c r="A7" s="161" t="s">
        <v>74</v>
      </c>
      <c r="B7" s="162">
        <v>2017</v>
      </c>
      <c r="C7" s="161" t="s">
        <v>330</v>
      </c>
      <c r="D7" s="72">
        <v>19.5</v>
      </c>
      <c r="E7" t="s">
        <v>316</v>
      </c>
      <c r="F7" t="s">
        <v>309</v>
      </c>
      <c r="G7" t="s">
        <v>163</v>
      </c>
      <c r="H7" t="s">
        <v>289</v>
      </c>
      <c r="J7" t="s">
        <v>287</v>
      </c>
    </row>
    <row r="8" spans="1:30" x14ac:dyDescent="0.75">
      <c r="A8" s="161" t="s">
        <v>72</v>
      </c>
      <c r="B8" s="162">
        <v>2017</v>
      </c>
      <c r="C8" s="161" t="s">
        <v>328</v>
      </c>
      <c r="D8" s="72">
        <v>19</v>
      </c>
      <c r="E8" t="s">
        <v>316</v>
      </c>
      <c r="F8" t="s">
        <v>309</v>
      </c>
      <c r="G8" t="s">
        <v>163</v>
      </c>
      <c r="H8" t="s">
        <v>289</v>
      </c>
      <c r="J8" t="s">
        <v>287</v>
      </c>
    </row>
    <row r="9" spans="1:30" x14ac:dyDescent="0.75">
      <c r="A9" s="161" t="s">
        <v>156</v>
      </c>
      <c r="B9" s="162">
        <v>2017</v>
      </c>
      <c r="C9" s="161" t="s">
        <v>327</v>
      </c>
      <c r="D9" s="72">
        <v>18.7</v>
      </c>
      <c r="E9" t="s">
        <v>316</v>
      </c>
      <c r="F9" t="s">
        <v>309</v>
      </c>
      <c r="G9" t="s">
        <v>163</v>
      </c>
      <c r="H9" t="s">
        <v>289</v>
      </c>
      <c r="J9" t="s">
        <v>287</v>
      </c>
    </row>
    <row r="10" spans="1:30" x14ac:dyDescent="0.75">
      <c r="A10" s="161" t="s">
        <v>73</v>
      </c>
      <c r="B10" s="162">
        <v>2017</v>
      </c>
      <c r="C10" s="161" t="s">
        <v>329</v>
      </c>
      <c r="D10" s="72">
        <v>18.100000000000001</v>
      </c>
      <c r="E10" t="s">
        <v>316</v>
      </c>
      <c r="F10" t="s">
        <v>309</v>
      </c>
      <c r="G10" t="s">
        <v>163</v>
      </c>
      <c r="H10" t="s">
        <v>289</v>
      </c>
      <c r="J10" t="s">
        <v>287</v>
      </c>
    </row>
    <row r="11" spans="1:30" x14ac:dyDescent="0.75">
      <c r="A11" s="161" t="s">
        <v>154</v>
      </c>
      <c r="B11" s="162">
        <v>2017</v>
      </c>
      <c r="C11" s="161" t="s">
        <v>325</v>
      </c>
      <c r="D11" s="72">
        <v>18</v>
      </c>
      <c r="E11" t="s">
        <v>316</v>
      </c>
      <c r="F11" t="s">
        <v>309</v>
      </c>
      <c r="G11" t="s">
        <v>163</v>
      </c>
      <c r="H11" t="s">
        <v>289</v>
      </c>
      <c r="J11" t="s">
        <v>287</v>
      </c>
    </row>
    <row r="12" spans="1:30" x14ac:dyDescent="0.75">
      <c r="A12" s="161" t="s">
        <v>75</v>
      </c>
      <c r="B12" s="162">
        <v>2017</v>
      </c>
      <c r="C12" s="161" t="s">
        <v>331</v>
      </c>
      <c r="D12" s="72">
        <v>17.600000000000001</v>
      </c>
      <c r="E12" t="s">
        <v>315</v>
      </c>
      <c r="F12" t="s">
        <v>309</v>
      </c>
      <c r="G12" t="s">
        <v>286</v>
      </c>
      <c r="H12" t="s">
        <v>289</v>
      </c>
      <c r="J12" t="s">
        <v>287</v>
      </c>
    </row>
    <row r="13" spans="1:30" x14ac:dyDescent="0.75">
      <c r="A13" s="161" t="s">
        <v>74</v>
      </c>
      <c r="B13" s="162">
        <v>2017</v>
      </c>
      <c r="C13" s="161" t="s">
        <v>330</v>
      </c>
      <c r="D13" s="72">
        <v>17</v>
      </c>
      <c r="E13" t="s">
        <v>315</v>
      </c>
      <c r="F13" t="s">
        <v>309</v>
      </c>
      <c r="G13" t="s">
        <v>286</v>
      </c>
      <c r="H13" t="s">
        <v>289</v>
      </c>
      <c r="J13" t="s">
        <v>287</v>
      </c>
    </row>
    <row r="14" spans="1:30" x14ac:dyDescent="0.75">
      <c r="A14" s="161" t="s">
        <v>76</v>
      </c>
      <c r="B14" s="162">
        <v>2017</v>
      </c>
      <c r="C14" s="161" t="s">
        <v>332</v>
      </c>
      <c r="D14" s="72">
        <v>16.600000000000001</v>
      </c>
      <c r="E14" t="s">
        <v>316</v>
      </c>
      <c r="F14" t="s">
        <v>309</v>
      </c>
      <c r="G14" t="s">
        <v>163</v>
      </c>
      <c r="H14" t="s">
        <v>289</v>
      </c>
      <c r="J14" t="s">
        <v>287</v>
      </c>
    </row>
    <row r="15" spans="1:30" x14ac:dyDescent="0.75">
      <c r="A15" s="161" t="s">
        <v>76</v>
      </c>
      <c r="B15" s="162">
        <v>2017</v>
      </c>
      <c r="C15" s="161" t="s">
        <v>332</v>
      </c>
      <c r="D15" s="72">
        <v>16.5</v>
      </c>
      <c r="E15" t="s">
        <v>315</v>
      </c>
      <c r="F15" t="s">
        <v>309</v>
      </c>
      <c r="G15" t="s">
        <v>282</v>
      </c>
      <c r="H15" t="s">
        <v>289</v>
      </c>
      <c r="J15" t="s">
        <v>287</v>
      </c>
    </row>
    <row r="16" spans="1:30" x14ac:dyDescent="0.75">
      <c r="A16" s="161" t="s">
        <v>155</v>
      </c>
      <c r="B16" s="162">
        <v>2017</v>
      </c>
      <c r="C16" s="161" t="s">
        <v>326</v>
      </c>
      <c r="D16" s="72">
        <v>16.5</v>
      </c>
      <c r="E16" t="s">
        <v>316</v>
      </c>
      <c r="F16" t="s">
        <v>309</v>
      </c>
      <c r="G16" t="s">
        <v>163</v>
      </c>
      <c r="H16" t="s">
        <v>289</v>
      </c>
      <c r="J16" t="s">
        <v>287</v>
      </c>
    </row>
    <row r="17" spans="1:10" x14ac:dyDescent="0.75">
      <c r="A17" s="161" t="s">
        <v>156</v>
      </c>
      <c r="B17" s="162">
        <v>2015</v>
      </c>
      <c r="C17" s="161" t="s">
        <v>327</v>
      </c>
      <c r="D17" s="72">
        <v>15.5</v>
      </c>
      <c r="E17" t="s">
        <v>315</v>
      </c>
      <c r="F17" t="s">
        <v>310</v>
      </c>
      <c r="G17" t="s">
        <v>286</v>
      </c>
      <c r="H17" t="s">
        <v>278</v>
      </c>
      <c r="J17" s="160" t="s">
        <v>284</v>
      </c>
    </row>
    <row r="18" spans="1:10" x14ac:dyDescent="0.75">
      <c r="A18" s="161" t="s">
        <v>72</v>
      </c>
      <c r="B18" s="162">
        <v>2015</v>
      </c>
      <c r="C18" s="161" t="s">
        <v>328</v>
      </c>
      <c r="D18" s="72">
        <v>15.5</v>
      </c>
      <c r="E18" t="s">
        <v>315</v>
      </c>
      <c r="F18" t="s">
        <v>310</v>
      </c>
      <c r="G18" t="s">
        <v>286</v>
      </c>
      <c r="H18" t="s">
        <v>278</v>
      </c>
      <c r="J18" s="160" t="s">
        <v>284</v>
      </c>
    </row>
    <row r="19" spans="1:10" x14ac:dyDescent="0.75">
      <c r="A19" s="161" t="s">
        <v>73</v>
      </c>
      <c r="B19" s="162">
        <v>2015</v>
      </c>
      <c r="C19" s="161" t="s">
        <v>329</v>
      </c>
      <c r="D19" s="72">
        <v>15.5</v>
      </c>
      <c r="E19" t="s">
        <v>315</v>
      </c>
      <c r="F19" t="s">
        <v>310</v>
      </c>
      <c r="G19" t="s">
        <v>286</v>
      </c>
      <c r="H19" t="s">
        <v>278</v>
      </c>
      <c r="J19" s="160" t="s">
        <v>284</v>
      </c>
    </row>
    <row r="20" spans="1:10" x14ac:dyDescent="0.75">
      <c r="A20" s="161" t="s">
        <v>74</v>
      </c>
      <c r="B20" s="162">
        <v>2015</v>
      </c>
      <c r="C20" s="161" t="s">
        <v>330</v>
      </c>
      <c r="D20" s="72">
        <v>15.5</v>
      </c>
      <c r="E20" t="s">
        <v>315</v>
      </c>
      <c r="F20" t="s">
        <v>310</v>
      </c>
      <c r="G20" t="s">
        <v>286</v>
      </c>
      <c r="H20" t="s">
        <v>278</v>
      </c>
      <c r="J20" s="160" t="s">
        <v>284</v>
      </c>
    </row>
    <row r="21" spans="1:10" x14ac:dyDescent="0.75">
      <c r="A21" s="161" t="s">
        <v>75</v>
      </c>
      <c r="B21" s="162">
        <v>2015</v>
      </c>
      <c r="C21" s="161" t="s">
        <v>331</v>
      </c>
      <c r="D21" s="72">
        <v>15.5</v>
      </c>
      <c r="E21" t="s">
        <v>315</v>
      </c>
      <c r="F21" t="s">
        <v>310</v>
      </c>
      <c r="G21" t="s">
        <v>286</v>
      </c>
      <c r="H21" t="s">
        <v>278</v>
      </c>
      <c r="J21" s="160" t="s">
        <v>284</v>
      </c>
    </row>
    <row r="22" spans="1:10" x14ac:dyDescent="0.75">
      <c r="A22" s="161" t="s">
        <v>76</v>
      </c>
      <c r="B22" s="162">
        <v>2015</v>
      </c>
      <c r="C22" s="161" t="s">
        <v>332</v>
      </c>
      <c r="D22" s="72">
        <v>15.5</v>
      </c>
      <c r="E22" t="s">
        <v>315</v>
      </c>
      <c r="F22" t="s">
        <v>310</v>
      </c>
      <c r="G22" t="s">
        <v>286</v>
      </c>
      <c r="H22" t="s">
        <v>278</v>
      </c>
      <c r="J22" s="160" t="s">
        <v>284</v>
      </c>
    </row>
    <row r="23" spans="1:10" x14ac:dyDescent="0.75">
      <c r="A23" s="161" t="s">
        <v>77</v>
      </c>
      <c r="B23" s="162">
        <v>2015</v>
      </c>
      <c r="C23" s="161" t="s">
        <v>333</v>
      </c>
      <c r="D23" s="72">
        <v>15.5</v>
      </c>
      <c r="E23" t="s">
        <v>315</v>
      </c>
      <c r="F23" t="s">
        <v>310</v>
      </c>
      <c r="G23" t="s">
        <v>286</v>
      </c>
      <c r="H23" t="s">
        <v>278</v>
      </c>
      <c r="J23" s="160" t="s">
        <v>284</v>
      </c>
    </row>
    <row r="24" spans="1:10" x14ac:dyDescent="0.75">
      <c r="A24" s="161" t="s">
        <v>73</v>
      </c>
      <c r="B24" s="162">
        <v>2017</v>
      </c>
      <c r="C24" s="161" t="s">
        <v>329</v>
      </c>
      <c r="D24" s="72">
        <v>15</v>
      </c>
      <c r="E24" t="s">
        <v>315</v>
      </c>
      <c r="F24" t="s">
        <v>309</v>
      </c>
      <c r="G24" t="s">
        <v>282</v>
      </c>
      <c r="H24" t="s">
        <v>289</v>
      </c>
      <c r="J24" t="s">
        <v>287</v>
      </c>
    </row>
    <row r="25" spans="1:10" x14ac:dyDescent="0.75">
      <c r="A25" s="161" t="s">
        <v>73</v>
      </c>
      <c r="B25" s="162">
        <v>2017</v>
      </c>
      <c r="C25" s="161" t="s">
        <v>329</v>
      </c>
      <c r="D25" s="72">
        <v>15</v>
      </c>
      <c r="E25" t="s">
        <v>315</v>
      </c>
      <c r="F25" t="s">
        <v>309</v>
      </c>
      <c r="G25" t="s">
        <v>286</v>
      </c>
      <c r="H25" t="s">
        <v>289</v>
      </c>
      <c r="J25" t="s">
        <v>287</v>
      </c>
    </row>
    <row r="26" spans="1:10" x14ac:dyDescent="0.75">
      <c r="A26" s="161" t="s">
        <v>76</v>
      </c>
      <c r="B26" s="162">
        <v>2017</v>
      </c>
      <c r="C26" s="161" t="s">
        <v>332</v>
      </c>
      <c r="D26" s="72">
        <v>13.7</v>
      </c>
      <c r="E26" t="s">
        <v>315</v>
      </c>
      <c r="F26" t="s">
        <v>309</v>
      </c>
      <c r="G26" t="s">
        <v>286</v>
      </c>
      <c r="H26" t="s">
        <v>289</v>
      </c>
      <c r="J26" t="s">
        <v>287</v>
      </c>
    </row>
    <row r="27" spans="1:10" x14ac:dyDescent="0.75">
      <c r="A27" s="161" t="s">
        <v>72</v>
      </c>
      <c r="B27" s="162">
        <v>2017</v>
      </c>
      <c r="C27" s="161" t="s">
        <v>328</v>
      </c>
      <c r="D27" s="72">
        <v>10.6</v>
      </c>
      <c r="E27" t="s">
        <v>315</v>
      </c>
      <c r="F27" t="s">
        <v>309</v>
      </c>
      <c r="G27" t="s">
        <v>282</v>
      </c>
      <c r="H27" t="s">
        <v>289</v>
      </c>
      <c r="J27" t="s">
        <v>287</v>
      </c>
    </row>
    <row r="28" spans="1:10" x14ac:dyDescent="0.75">
      <c r="A28" s="161" t="s">
        <v>72</v>
      </c>
      <c r="B28" s="162">
        <v>2016</v>
      </c>
      <c r="C28" s="161" t="s">
        <v>328</v>
      </c>
      <c r="D28" s="72">
        <v>10</v>
      </c>
      <c r="E28" t="s">
        <v>315</v>
      </c>
      <c r="F28" t="s">
        <v>310</v>
      </c>
      <c r="G28" t="s">
        <v>268</v>
      </c>
      <c r="H28" t="s">
        <v>277</v>
      </c>
      <c r="I28" t="s">
        <v>311</v>
      </c>
      <c r="J28" s="159" t="s">
        <v>270</v>
      </c>
    </row>
    <row r="29" spans="1:10" x14ac:dyDescent="0.75">
      <c r="A29" s="161" t="s">
        <v>73</v>
      </c>
      <c r="B29" s="162">
        <v>2016</v>
      </c>
      <c r="C29" s="161" t="s">
        <v>329</v>
      </c>
      <c r="D29" s="72">
        <v>10</v>
      </c>
      <c r="E29" t="s">
        <v>315</v>
      </c>
      <c r="F29" t="s">
        <v>310</v>
      </c>
      <c r="G29" t="s">
        <v>268</v>
      </c>
      <c r="H29" t="s">
        <v>277</v>
      </c>
      <c r="I29" t="s">
        <v>311</v>
      </c>
      <c r="J29" s="159" t="s">
        <v>270</v>
      </c>
    </row>
    <row r="30" spans="1:10" x14ac:dyDescent="0.75">
      <c r="A30" s="161" t="s">
        <v>74</v>
      </c>
      <c r="B30" s="162">
        <v>2016</v>
      </c>
      <c r="C30" s="161" t="s">
        <v>330</v>
      </c>
      <c r="D30" s="72">
        <v>10</v>
      </c>
      <c r="E30" t="s">
        <v>315</v>
      </c>
      <c r="F30" t="s">
        <v>310</v>
      </c>
      <c r="G30" t="s">
        <v>268</v>
      </c>
      <c r="H30" t="s">
        <v>277</v>
      </c>
      <c r="I30" t="s">
        <v>311</v>
      </c>
      <c r="J30" s="159" t="s">
        <v>270</v>
      </c>
    </row>
    <row r="31" spans="1:10" x14ac:dyDescent="0.75">
      <c r="A31" s="161" t="s">
        <v>75</v>
      </c>
      <c r="B31" s="162">
        <v>2016</v>
      </c>
      <c r="C31" s="161" t="s">
        <v>331</v>
      </c>
      <c r="D31" s="72">
        <v>10</v>
      </c>
      <c r="E31" t="s">
        <v>315</v>
      </c>
      <c r="F31" t="s">
        <v>310</v>
      </c>
      <c r="G31" t="s">
        <v>268</v>
      </c>
      <c r="H31" t="s">
        <v>277</v>
      </c>
      <c r="I31" t="s">
        <v>311</v>
      </c>
      <c r="J31" s="159" t="s">
        <v>270</v>
      </c>
    </row>
    <row r="32" spans="1:10" x14ac:dyDescent="0.75">
      <c r="A32" s="161" t="s">
        <v>76</v>
      </c>
      <c r="B32" s="162">
        <v>2016</v>
      </c>
      <c r="C32" s="161" t="s">
        <v>332</v>
      </c>
      <c r="D32" s="72">
        <v>10</v>
      </c>
      <c r="E32" t="s">
        <v>315</v>
      </c>
      <c r="F32" t="s">
        <v>310</v>
      </c>
      <c r="G32" t="s">
        <v>268</v>
      </c>
      <c r="H32" t="s">
        <v>277</v>
      </c>
      <c r="I32" t="s">
        <v>311</v>
      </c>
      <c r="J32" s="159" t="s">
        <v>270</v>
      </c>
    </row>
    <row r="33" spans="1:10" x14ac:dyDescent="0.75">
      <c r="A33" s="161" t="s">
        <v>77</v>
      </c>
      <c r="B33" s="162">
        <v>2016</v>
      </c>
      <c r="C33" s="161" t="s">
        <v>333</v>
      </c>
      <c r="D33" s="72">
        <v>10</v>
      </c>
      <c r="E33" t="s">
        <v>315</v>
      </c>
      <c r="F33" t="s">
        <v>310</v>
      </c>
      <c r="G33" t="s">
        <v>268</v>
      </c>
      <c r="H33" t="s">
        <v>277</v>
      </c>
      <c r="I33" t="s">
        <v>311</v>
      </c>
      <c r="J33" s="159" t="s">
        <v>270</v>
      </c>
    </row>
    <row r="34" spans="1:10" x14ac:dyDescent="0.75">
      <c r="A34" s="161" t="s">
        <v>157</v>
      </c>
      <c r="B34" s="162">
        <v>2016</v>
      </c>
      <c r="C34" s="161" t="s">
        <v>334</v>
      </c>
      <c r="D34" s="72">
        <v>10</v>
      </c>
      <c r="E34" t="s">
        <v>315</v>
      </c>
      <c r="F34" t="s">
        <v>310</v>
      </c>
      <c r="G34" t="s">
        <v>268</v>
      </c>
      <c r="H34" t="s">
        <v>277</v>
      </c>
      <c r="I34" t="s">
        <v>311</v>
      </c>
      <c r="J34" s="159" t="s">
        <v>270</v>
      </c>
    </row>
    <row r="35" spans="1:10" x14ac:dyDescent="0.75">
      <c r="A35" s="161" t="s">
        <v>158</v>
      </c>
      <c r="B35" s="162">
        <v>2016</v>
      </c>
      <c r="C35" s="161" t="s">
        <v>335</v>
      </c>
      <c r="D35" s="72">
        <v>10</v>
      </c>
      <c r="E35" t="s">
        <v>315</v>
      </c>
      <c r="F35" t="s">
        <v>310</v>
      </c>
      <c r="G35" t="s">
        <v>268</v>
      </c>
      <c r="H35" t="s">
        <v>277</v>
      </c>
      <c r="I35" t="s">
        <v>311</v>
      </c>
      <c r="J35" s="159" t="s">
        <v>270</v>
      </c>
    </row>
    <row r="36" spans="1:10" x14ac:dyDescent="0.75">
      <c r="A36" s="161" t="s">
        <v>159</v>
      </c>
      <c r="B36" s="162">
        <v>2016</v>
      </c>
      <c r="C36" s="161" t="s">
        <v>336</v>
      </c>
      <c r="D36" s="72">
        <v>10</v>
      </c>
      <c r="E36" t="s">
        <v>315</v>
      </c>
      <c r="F36" t="s">
        <v>310</v>
      </c>
      <c r="G36" t="s">
        <v>268</v>
      </c>
      <c r="H36" t="s">
        <v>277</v>
      </c>
      <c r="I36" t="s">
        <v>311</v>
      </c>
      <c r="J36" s="159" t="s">
        <v>270</v>
      </c>
    </row>
    <row r="37" spans="1:10" x14ac:dyDescent="0.75">
      <c r="A37" s="161" t="s">
        <v>160</v>
      </c>
      <c r="B37" s="162">
        <v>2016</v>
      </c>
      <c r="C37" s="161" t="s">
        <v>337</v>
      </c>
      <c r="D37" s="72">
        <v>10</v>
      </c>
      <c r="E37" t="s">
        <v>315</v>
      </c>
      <c r="F37" t="s">
        <v>310</v>
      </c>
      <c r="G37" t="s">
        <v>268</v>
      </c>
      <c r="H37" t="s">
        <v>277</v>
      </c>
      <c r="I37" t="s">
        <v>311</v>
      </c>
      <c r="J37" s="159" t="s">
        <v>270</v>
      </c>
    </row>
    <row r="38" spans="1:10" x14ac:dyDescent="0.75">
      <c r="A38" s="161" t="s">
        <v>161</v>
      </c>
      <c r="B38" s="162">
        <v>2016</v>
      </c>
      <c r="C38" s="161" t="s">
        <v>338</v>
      </c>
      <c r="D38" s="72">
        <v>10</v>
      </c>
      <c r="E38" t="s">
        <v>315</v>
      </c>
      <c r="F38" t="s">
        <v>310</v>
      </c>
      <c r="G38" t="s">
        <v>268</v>
      </c>
      <c r="H38" t="s">
        <v>277</v>
      </c>
      <c r="I38" t="s">
        <v>311</v>
      </c>
      <c r="J38" s="159" t="s">
        <v>270</v>
      </c>
    </row>
    <row r="39" spans="1:10" x14ac:dyDescent="0.75">
      <c r="A39" s="161" t="s">
        <v>162</v>
      </c>
      <c r="B39" s="162">
        <v>2016</v>
      </c>
      <c r="C39" s="161" t="s">
        <v>339</v>
      </c>
      <c r="D39" s="72">
        <v>10</v>
      </c>
      <c r="E39" t="s">
        <v>315</v>
      </c>
      <c r="F39" t="s">
        <v>310</v>
      </c>
      <c r="G39" t="s">
        <v>268</v>
      </c>
      <c r="H39" t="s">
        <v>277</v>
      </c>
      <c r="I39" t="s">
        <v>311</v>
      </c>
      <c r="J39" s="159" t="s">
        <v>270</v>
      </c>
    </row>
    <row r="40" spans="1:10" x14ac:dyDescent="0.75">
      <c r="A40" s="161" t="s">
        <v>314</v>
      </c>
      <c r="B40" s="162">
        <v>2016</v>
      </c>
      <c r="C40" s="161" t="s">
        <v>340</v>
      </c>
      <c r="D40" s="72">
        <v>10</v>
      </c>
      <c r="E40" t="s">
        <v>315</v>
      </c>
      <c r="F40" t="s">
        <v>310</v>
      </c>
      <c r="G40" t="s">
        <v>268</v>
      </c>
      <c r="H40" t="s">
        <v>277</v>
      </c>
      <c r="I40" t="s">
        <v>311</v>
      </c>
      <c r="J40" s="159" t="s">
        <v>270</v>
      </c>
    </row>
    <row r="41" spans="1:10" x14ac:dyDescent="0.75">
      <c r="A41" s="161" t="s">
        <v>216</v>
      </c>
      <c r="B41" s="162">
        <v>2016</v>
      </c>
      <c r="C41" s="161" t="s">
        <v>341</v>
      </c>
      <c r="D41" s="72">
        <v>10</v>
      </c>
      <c r="E41" t="s">
        <v>315</v>
      </c>
      <c r="F41" t="s">
        <v>310</v>
      </c>
      <c r="G41" t="s">
        <v>268</v>
      </c>
      <c r="H41" t="s">
        <v>277</v>
      </c>
      <c r="I41" t="s">
        <v>311</v>
      </c>
      <c r="J41" s="159" t="s">
        <v>270</v>
      </c>
    </row>
    <row r="42" spans="1:10" x14ac:dyDescent="0.75">
      <c r="A42" s="161" t="s">
        <v>72</v>
      </c>
      <c r="B42" s="162">
        <v>2017</v>
      </c>
      <c r="C42" s="161" t="s">
        <v>328</v>
      </c>
      <c r="D42" s="72">
        <v>9.3000000000000007</v>
      </c>
      <c r="E42" t="s">
        <v>315</v>
      </c>
      <c r="F42" t="s">
        <v>309</v>
      </c>
      <c r="G42" t="s">
        <v>286</v>
      </c>
      <c r="H42" t="s">
        <v>289</v>
      </c>
      <c r="J42" t="s">
        <v>287</v>
      </c>
    </row>
    <row r="43" spans="1:10" x14ac:dyDescent="0.75">
      <c r="A43" s="161" t="s">
        <v>156</v>
      </c>
      <c r="B43" s="162">
        <v>2017</v>
      </c>
      <c r="C43" s="161" t="s">
        <v>327</v>
      </c>
      <c r="D43" s="72">
        <v>9</v>
      </c>
      <c r="E43" t="s">
        <v>315</v>
      </c>
      <c r="F43" t="s">
        <v>309</v>
      </c>
      <c r="G43" t="s">
        <v>282</v>
      </c>
      <c r="H43" t="s">
        <v>289</v>
      </c>
      <c r="J43" t="s">
        <v>287</v>
      </c>
    </row>
    <row r="44" spans="1:10" x14ac:dyDescent="0.75">
      <c r="A44" s="161" t="s">
        <v>156</v>
      </c>
      <c r="B44" s="162">
        <v>2017</v>
      </c>
      <c r="C44" s="161" t="s">
        <v>327</v>
      </c>
      <c r="D44" s="72">
        <v>9</v>
      </c>
      <c r="E44" t="s">
        <v>315</v>
      </c>
      <c r="F44" t="s">
        <v>309</v>
      </c>
      <c r="G44" t="s">
        <v>286</v>
      </c>
      <c r="H44" t="s">
        <v>289</v>
      </c>
      <c r="J44" t="s">
        <v>287</v>
      </c>
    </row>
    <row r="45" spans="1:10" x14ac:dyDescent="0.75">
      <c r="A45" s="161" t="s">
        <v>267</v>
      </c>
      <c r="B45" s="162">
        <v>2017</v>
      </c>
      <c r="C45" s="161" t="s">
        <v>342</v>
      </c>
      <c r="D45" s="72">
        <v>8.8000000000000007</v>
      </c>
      <c r="E45" t="s">
        <v>315</v>
      </c>
      <c r="F45" t="s">
        <v>309</v>
      </c>
      <c r="G45" t="s">
        <v>286</v>
      </c>
      <c r="H45" t="s">
        <v>278</v>
      </c>
      <c r="J45" t="s">
        <v>287</v>
      </c>
    </row>
    <row r="46" spans="1:10" x14ac:dyDescent="0.75">
      <c r="A46" s="161" t="s">
        <v>75</v>
      </c>
      <c r="B46" s="162">
        <v>2020</v>
      </c>
      <c r="C46" s="161" t="s">
        <v>331</v>
      </c>
      <c r="D46" s="72">
        <v>8.6999999999999993</v>
      </c>
      <c r="E46" t="s">
        <v>315</v>
      </c>
      <c r="F46" t="s">
        <v>309</v>
      </c>
      <c r="G46" t="s">
        <v>286</v>
      </c>
      <c r="H46" t="s">
        <v>278</v>
      </c>
      <c r="J46" t="s">
        <v>296</v>
      </c>
    </row>
    <row r="47" spans="1:10" x14ac:dyDescent="0.75">
      <c r="A47" s="161" t="s">
        <v>267</v>
      </c>
      <c r="B47" s="162">
        <v>2016</v>
      </c>
      <c r="C47" s="161" t="s">
        <v>342</v>
      </c>
      <c r="D47" s="72">
        <v>8.4</v>
      </c>
      <c r="E47" t="s">
        <v>315</v>
      </c>
      <c r="F47" t="s">
        <v>310</v>
      </c>
      <c r="G47" t="s">
        <v>268</v>
      </c>
      <c r="H47" t="s">
        <v>277</v>
      </c>
      <c r="I47" t="s">
        <v>311</v>
      </c>
      <c r="J47" s="159" t="s">
        <v>270</v>
      </c>
    </row>
    <row r="48" spans="1:10" x14ac:dyDescent="0.75">
      <c r="A48" s="161" t="s">
        <v>77</v>
      </c>
      <c r="B48" s="162">
        <v>2020</v>
      </c>
      <c r="C48" s="161" t="s">
        <v>333</v>
      </c>
      <c r="D48" s="72">
        <v>7.6</v>
      </c>
      <c r="E48" t="s">
        <v>315</v>
      </c>
      <c r="F48" t="s">
        <v>309</v>
      </c>
      <c r="G48" t="s">
        <v>286</v>
      </c>
      <c r="H48" t="s">
        <v>278</v>
      </c>
      <c r="J48" t="s">
        <v>296</v>
      </c>
    </row>
    <row r="49" spans="1:10" x14ac:dyDescent="0.75">
      <c r="A49" s="161" t="s">
        <v>76</v>
      </c>
      <c r="B49" s="162">
        <v>2020</v>
      </c>
      <c r="C49" s="161" t="s">
        <v>332</v>
      </c>
      <c r="D49" s="72">
        <v>7.4</v>
      </c>
      <c r="E49" t="s">
        <v>315</v>
      </c>
      <c r="F49" t="s">
        <v>309</v>
      </c>
      <c r="G49" t="s">
        <v>286</v>
      </c>
      <c r="H49" t="s">
        <v>278</v>
      </c>
      <c r="J49" t="s">
        <v>296</v>
      </c>
    </row>
    <row r="50" spans="1:10" x14ac:dyDescent="0.75">
      <c r="A50" s="161" t="s">
        <v>77</v>
      </c>
      <c r="B50" s="162">
        <v>2017</v>
      </c>
      <c r="C50" s="161" t="s">
        <v>333</v>
      </c>
      <c r="D50" s="72">
        <v>6.6</v>
      </c>
      <c r="E50" t="s">
        <v>315</v>
      </c>
      <c r="F50" t="s">
        <v>309</v>
      </c>
      <c r="G50" t="s">
        <v>282</v>
      </c>
      <c r="H50" t="s">
        <v>289</v>
      </c>
      <c r="J50" t="s">
        <v>287</v>
      </c>
    </row>
    <row r="51" spans="1:10" x14ac:dyDescent="0.75">
      <c r="A51" s="161" t="s">
        <v>150</v>
      </c>
      <c r="B51" s="162">
        <v>2016</v>
      </c>
      <c r="C51" s="161" t="s">
        <v>321</v>
      </c>
      <c r="D51" s="72">
        <v>6</v>
      </c>
      <c r="E51" t="s">
        <v>315</v>
      </c>
      <c r="F51" t="s">
        <v>310</v>
      </c>
      <c r="G51" t="s">
        <v>268</v>
      </c>
      <c r="H51" t="s">
        <v>277</v>
      </c>
      <c r="I51" t="s">
        <v>311</v>
      </c>
      <c r="J51" s="159" t="s">
        <v>270</v>
      </c>
    </row>
    <row r="52" spans="1:10" x14ac:dyDescent="0.75">
      <c r="A52" s="161" t="s">
        <v>151</v>
      </c>
      <c r="B52" s="162">
        <v>2016</v>
      </c>
      <c r="C52" s="161" t="s">
        <v>322</v>
      </c>
      <c r="D52" s="72">
        <v>6</v>
      </c>
      <c r="E52" t="s">
        <v>315</v>
      </c>
      <c r="F52" t="s">
        <v>310</v>
      </c>
      <c r="G52" t="s">
        <v>268</v>
      </c>
      <c r="H52" t="s">
        <v>277</v>
      </c>
      <c r="I52" t="s">
        <v>311</v>
      </c>
      <c r="J52" s="159" t="s">
        <v>270</v>
      </c>
    </row>
    <row r="53" spans="1:10" x14ac:dyDescent="0.75">
      <c r="A53" s="161" t="s">
        <v>152</v>
      </c>
      <c r="B53" s="162">
        <v>2016</v>
      </c>
      <c r="C53" s="161" t="s">
        <v>323</v>
      </c>
      <c r="D53" s="72">
        <v>6</v>
      </c>
      <c r="E53" t="s">
        <v>315</v>
      </c>
      <c r="F53" t="s">
        <v>310</v>
      </c>
      <c r="G53" t="s">
        <v>268</v>
      </c>
      <c r="H53" t="s">
        <v>277</v>
      </c>
      <c r="I53" t="s">
        <v>311</v>
      </c>
      <c r="J53" s="159" t="s">
        <v>270</v>
      </c>
    </row>
    <row r="54" spans="1:10" x14ac:dyDescent="0.75">
      <c r="A54" s="161" t="s">
        <v>153</v>
      </c>
      <c r="B54" s="162">
        <v>2016</v>
      </c>
      <c r="C54" s="161" t="s">
        <v>324</v>
      </c>
      <c r="D54" s="72">
        <v>6</v>
      </c>
      <c r="E54" t="s">
        <v>315</v>
      </c>
      <c r="F54" t="s">
        <v>310</v>
      </c>
      <c r="G54" t="s">
        <v>268</v>
      </c>
      <c r="H54" t="s">
        <v>277</v>
      </c>
      <c r="I54" t="s">
        <v>311</v>
      </c>
      <c r="J54" s="159" t="s">
        <v>270</v>
      </c>
    </row>
    <row r="55" spans="1:10" x14ac:dyDescent="0.75">
      <c r="A55" s="161" t="s">
        <v>154</v>
      </c>
      <c r="B55" s="162">
        <v>2016</v>
      </c>
      <c r="C55" s="161" t="s">
        <v>325</v>
      </c>
      <c r="D55" s="72">
        <v>6</v>
      </c>
      <c r="E55" t="s">
        <v>315</v>
      </c>
      <c r="F55" t="s">
        <v>310</v>
      </c>
      <c r="G55" t="s">
        <v>268</v>
      </c>
      <c r="H55" t="s">
        <v>277</v>
      </c>
      <c r="I55" t="s">
        <v>311</v>
      </c>
      <c r="J55" s="159" t="s">
        <v>270</v>
      </c>
    </row>
    <row r="56" spans="1:10" x14ac:dyDescent="0.75">
      <c r="A56" s="161" t="s">
        <v>155</v>
      </c>
      <c r="B56" s="162">
        <v>2016</v>
      </c>
      <c r="C56" s="161" t="s">
        <v>326</v>
      </c>
      <c r="D56" s="72">
        <v>6</v>
      </c>
      <c r="E56" t="s">
        <v>315</v>
      </c>
      <c r="F56" t="s">
        <v>310</v>
      </c>
      <c r="G56" t="s">
        <v>268</v>
      </c>
      <c r="H56" t="s">
        <v>277</v>
      </c>
      <c r="I56" t="s">
        <v>311</v>
      </c>
      <c r="J56" s="159" t="s">
        <v>270</v>
      </c>
    </row>
    <row r="57" spans="1:10" x14ac:dyDescent="0.75">
      <c r="A57" s="161" t="s">
        <v>156</v>
      </c>
      <c r="B57" s="162">
        <v>2016</v>
      </c>
      <c r="C57" s="161" t="s">
        <v>327</v>
      </c>
      <c r="D57" s="72">
        <v>6</v>
      </c>
      <c r="E57" t="s">
        <v>315</v>
      </c>
      <c r="F57" t="s">
        <v>310</v>
      </c>
      <c r="G57" t="s">
        <v>268</v>
      </c>
      <c r="H57" t="s">
        <v>277</v>
      </c>
      <c r="I57" t="s">
        <v>311</v>
      </c>
      <c r="J57" s="159" t="s">
        <v>270</v>
      </c>
    </row>
    <row r="58" spans="1:10" x14ac:dyDescent="0.75">
      <c r="A58" s="161" t="s">
        <v>74</v>
      </c>
      <c r="B58" s="162">
        <v>2020</v>
      </c>
      <c r="C58" s="161" t="s">
        <v>330</v>
      </c>
      <c r="D58" s="72">
        <v>5.9</v>
      </c>
      <c r="E58" t="s">
        <v>315</v>
      </c>
      <c r="F58" t="s">
        <v>309</v>
      </c>
      <c r="G58" t="s">
        <v>286</v>
      </c>
      <c r="H58" t="s">
        <v>278</v>
      </c>
      <c r="J58" t="s">
        <v>296</v>
      </c>
    </row>
    <row r="59" spans="1:10" x14ac:dyDescent="0.75">
      <c r="A59" s="161" t="s">
        <v>154</v>
      </c>
      <c r="B59" s="162">
        <v>2017</v>
      </c>
      <c r="C59" s="161" t="s">
        <v>325</v>
      </c>
      <c r="D59" s="72">
        <v>5.6</v>
      </c>
      <c r="E59" t="s">
        <v>315</v>
      </c>
      <c r="F59" t="s">
        <v>309</v>
      </c>
      <c r="G59" t="s">
        <v>282</v>
      </c>
      <c r="H59" t="s">
        <v>289</v>
      </c>
      <c r="J59" t="s">
        <v>287</v>
      </c>
    </row>
    <row r="60" spans="1:10" x14ac:dyDescent="0.75">
      <c r="A60" s="161" t="s">
        <v>77</v>
      </c>
      <c r="B60" s="162">
        <v>2017</v>
      </c>
      <c r="C60" s="161" t="s">
        <v>333</v>
      </c>
      <c r="D60" s="72">
        <v>5.6</v>
      </c>
      <c r="E60" t="s">
        <v>315</v>
      </c>
      <c r="F60" t="s">
        <v>309</v>
      </c>
      <c r="G60" t="s">
        <v>286</v>
      </c>
      <c r="H60" t="s">
        <v>289</v>
      </c>
      <c r="J60" t="s">
        <v>287</v>
      </c>
    </row>
    <row r="61" spans="1:10" x14ac:dyDescent="0.75">
      <c r="A61" s="161" t="s">
        <v>73</v>
      </c>
      <c r="B61" s="162">
        <v>2020</v>
      </c>
      <c r="C61" s="161" t="s">
        <v>329</v>
      </c>
      <c r="D61" s="72">
        <v>5.5</v>
      </c>
      <c r="E61" t="s">
        <v>315</v>
      </c>
      <c r="F61" t="s">
        <v>309</v>
      </c>
      <c r="G61" t="s">
        <v>286</v>
      </c>
      <c r="H61" t="s">
        <v>278</v>
      </c>
      <c r="J61" t="s">
        <v>296</v>
      </c>
    </row>
    <row r="62" spans="1:10" x14ac:dyDescent="0.75">
      <c r="A62" s="161" t="s">
        <v>153</v>
      </c>
      <c r="B62" s="162">
        <v>2017</v>
      </c>
      <c r="C62" s="161" t="s">
        <v>324</v>
      </c>
      <c r="D62" s="72">
        <f>13*2/5</f>
        <v>5.2</v>
      </c>
      <c r="E62" t="s">
        <v>315</v>
      </c>
      <c r="F62" t="s">
        <v>310</v>
      </c>
      <c r="G62" t="s">
        <v>286</v>
      </c>
      <c r="H62" t="s">
        <v>289</v>
      </c>
      <c r="J62" t="s">
        <v>287</v>
      </c>
    </row>
    <row r="63" spans="1:10" x14ac:dyDescent="0.75">
      <c r="A63" s="161" t="s">
        <v>72</v>
      </c>
      <c r="B63" s="162">
        <v>2020</v>
      </c>
      <c r="C63" s="161" t="s">
        <v>328</v>
      </c>
      <c r="D63" s="72">
        <v>5.2</v>
      </c>
      <c r="E63" t="s">
        <v>315</v>
      </c>
      <c r="F63" t="s">
        <v>309</v>
      </c>
      <c r="G63" t="s">
        <v>286</v>
      </c>
      <c r="H63" t="s">
        <v>278</v>
      </c>
      <c r="J63" t="s">
        <v>296</v>
      </c>
    </row>
    <row r="64" spans="1:10" x14ac:dyDescent="0.75">
      <c r="A64" s="161" t="s">
        <v>267</v>
      </c>
      <c r="B64" s="162">
        <v>2016</v>
      </c>
      <c r="C64" s="161" t="s">
        <v>342</v>
      </c>
      <c r="D64" s="72">
        <v>4.2</v>
      </c>
      <c r="E64" t="s">
        <v>315</v>
      </c>
      <c r="F64" t="s">
        <v>309</v>
      </c>
      <c r="G64" t="s">
        <v>268</v>
      </c>
      <c r="H64" t="s">
        <v>277</v>
      </c>
      <c r="I64" t="s">
        <v>269</v>
      </c>
      <c r="J64" s="159" t="s">
        <v>270</v>
      </c>
    </row>
    <row r="65" spans="1:10" x14ac:dyDescent="0.75">
      <c r="A65" s="161" t="s">
        <v>72</v>
      </c>
      <c r="B65" s="162">
        <v>2016</v>
      </c>
      <c r="C65" s="161" t="s">
        <v>328</v>
      </c>
      <c r="D65" s="72">
        <v>4</v>
      </c>
      <c r="E65" t="s">
        <v>315</v>
      </c>
      <c r="F65" t="s">
        <v>310</v>
      </c>
      <c r="G65" t="s">
        <v>272</v>
      </c>
      <c r="H65" t="s">
        <v>277</v>
      </c>
      <c r="I65" t="s">
        <v>311</v>
      </c>
      <c r="J65" s="159" t="s">
        <v>270</v>
      </c>
    </row>
    <row r="66" spans="1:10" x14ac:dyDescent="0.75">
      <c r="A66" s="161" t="s">
        <v>73</v>
      </c>
      <c r="B66" s="162">
        <v>2016</v>
      </c>
      <c r="C66" s="161" t="s">
        <v>329</v>
      </c>
      <c r="D66" s="72">
        <v>4</v>
      </c>
      <c r="E66" t="s">
        <v>315</v>
      </c>
      <c r="F66" t="s">
        <v>310</v>
      </c>
      <c r="G66" t="s">
        <v>272</v>
      </c>
      <c r="H66" t="s">
        <v>277</v>
      </c>
      <c r="I66" t="s">
        <v>311</v>
      </c>
      <c r="J66" s="159" t="s">
        <v>270</v>
      </c>
    </row>
    <row r="67" spans="1:10" x14ac:dyDescent="0.75">
      <c r="A67" s="161" t="s">
        <v>153</v>
      </c>
      <c r="B67" s="162">
        <v>2017</v>
      </c>
      <c r="C67" s="161" t="s">
        <v>324</v>
      </c>
      <c r="D67" s="72">
        <f>10*2/5</f>
        <v>4</v>
      </c>
      <c r="E67" t="s">
        <v>316</v>
      </c>
      <c r="F67" t="s">
        <v>310</v>
      </c>
      <c r="G67" t="s">
        <v>163</v>
      </c>
      <c r="H67" t="s">
        <v>289</v>
      </c>
      <c r="J67" t="s">
        <v>287</v>
      </c>
    </row>
    <row r="68" spans="1:10" x14ac:dyDescent="0.75">
      <c r="A68" s="161" t="s">
        <v>150</v>
      </c>
      <c r="B68" s="162">
        <v>2014</v>
      </c>
      <c r="C68" s="161" t="s">
        <v>321</v>
      </c>
      <c r="D68" s="72">
        <v>4</v>
      </c>
      <c r="E68" t="s">
        <v>316</v>
      </c>
      <c r="F68" t="s">
        <v>310</v>
      </c>
      <c r="G68" t="s">
        <v>163</v>
      </c>
      <c r="H68" t="s">
        <v>303</v>
      </c>
      <c r="J68" t="s">
        <v>304</v>
      </c>
    </row>
    <row r="69" spans="1:10" x14ac:dyDescent="0.75">
      <c r="A69" s="161" t="s">
        <v>151</v>
      </c>
      <c r="B69" s="162">
        <v>2014</v>
      </c>
      <c r="C69" s="161" t="s">
        <v>322</v>
      </c>
      <c r="D69" s="72">
        <v>4</v>
      </c>
      <c r="E69" t="s">
        <v>316</v>
      </c>
      <c r="F69" t="s">
        <v>310</v>
      </c>
      <c r="G69" t="s">
        <v>163</v>
      </c>
      <c r="H69" t="s">
        <v>303</v>
      </c>
      <c r="J69" t="s">
        <v>304</v>
      </c>
    </row>
    <row r="70" spans="1:10" x14ac:dyDescent="0.75">
      <c r="A70" s="161" t="s">
        <v>156</v>
      </c>
      <c r="B70" s="162">
        <v>2015</v>
      </c>
      <c r="C70" s="161" t="s">
        <v>327</v>
      </c>
      <c r="D70" s="72">
        <v>3.6</v>
      </c>
      <c r="E70" t="s">
        <v>315</v>
      </c>
      <c r="F70" t="s">
        <v>310</v>
      </c>
      <c r="G70" t="s">
        <v>282</v>
      </c>
      <c r="H70" t="s">
        <v>278</v>
      </c>
      <c r="J70" s="160" t="s">
        <v>284</v>
      </c>
    </row>
    <row r="71" spans="1:10" x14ac:dyDescent="0.75">
      <c r="A71" s="161" t="s">
        <v>72</v>
      </c>
      <c r="B71" s="162">
        <v>2015</v>
      </c>
      <c r="C71" s="161" t="s">
        <v>328</v>
      </c>
      <c r="D71" s="72">
        <v>3.6</v>
      </c>
      <c r="E71" t="s">
        <v>315</v>
      </c>
      <c r="F71" t="s">
        <v>310</v>
      </c>
      <c r="G71" t="s">
        <v>282</v>
      </c>
      <c r="H71" t="s">
        <v>278</v>
      </c>
      <c r="J71" s="160" t="s">
        <v>284</v>
      </c>
    </row>
    <row r="72" spans="1:10" x14ac:dyDescent="0.75">
      <c r="A72" s="161" t="s">
        <v>73</v>
      </c>
      <c r="B72" s="162">
        <v>2015</v>
      </c>
      <c r="C72" s="161" t="s">
        <v>329</v>
      </c>
      <c r="D72" s="72">
        <v>3.6</v>
      </c>
      <c r="E72" t="s">
        <v>315</v>
      </c>
      <c r="F72" t="s">
        <v>310</v>
      </c>
      <c r="G72" t="s">
        <v>282</v>
      </c>
      <c r="H72" t="s">
        <v>278</v>
      </c>
      <c r="J72" s="160" t="s">
        <v>284</v>
      </c>
    </row>
    <row r="73" spans="1:10" x14ac:dyDescent="0.75">
      <c r="A73" s="161" t="s">
        <v>74</v>
      </c>
      <c r="B73" s="162">
        <v>2015</v>
      </c>
      <c r="C73" s="161" t="s">
        <v>330</v>
      </c>
      <c r="D73" s="72">
        <v>3.6</v>
      </c>
      <c r="E73" t="s">
        <v>315</v>
      </c>
      <c r="F73" t="s">
        <v>310</v>
      </c>
      <c r="G73" t="s">
        <v>282</v>
      </c>
      <c r="H73" t="s">
        <v>278</v>
      </c>
      <c r="J73" s="160" t="s">
        <v>284</v>
      </c>
    </row>
    <row r="74" spans="1:10" x14ac:dyDescent="0.75">
      <c r="A74" s="161" t="s">
        <v>75</v>
      </c>
      <c r="B74" s="162">
        <v>2015</v>
      </c>
      <c r="C74" s="161" t="s">
        <v>331</v>
      </c>
      <c r="D74" s="72">
        <v>3.6</v>
      </c>
      <c r="E74" t="s">
        <v>315</v>
      </c>
      <c r="F74" t="s">
        <v>310</v>
      </c>
      <c r="G74" t="s">
        <v>282</v>
      </c>
      <c r="H74" t="s">
        <v>278</v>
      </c>
      <c r="J74" s="160" t="s">
        <v>284</v>
      </c>
    </row>
    <row r="75" spans="1:10" x14ac:dyDescent="0.75">
      <c r="A75" s="161" t="s">
        <v>76</v>
      </c>
      <c r="B75" s="162">
        <v>2015</v>
      </c>
      <c r="C75" s="161" t="s">
        <v>332</v>
      </c>
      <c r="D75" s="72">
        <v>3.6</v>
      </c>
      <c r="E75" t="s">
        <v>315</v>
      </c>
      <c r="F75" t="s">
        <v>310</v>
      </c>
      <c r="G75" t="s">
        <v>282</v>
      </c>
      <c r="H75" t="s">
        <v>278</v>
      </c>
      <c r="J75" s="160" t="s">
        <v>284</v>
      </c>
    </row>
    <row r="76" spans="1:10" x14ac:dyDescent="0.75">
      <c r="A76" s="161" t="s">
        <v>77</v>
      </c>
      <c r="B76" s="162">
        <v>2015</v>
      </c>
      <c r="C76" s="161" t="s">
        <v>333</v>
      </c>
      <c r="D76" s="72">
        <v>3.6</v>
      </c>
      <c r="E76" t="s">
        <v>315</v>
      </c>
      <c r="F76" t="s">
        <v>310</v>
      </c>
      <c r="G76" t="s">
        <v>282</v>
      </c>
      <c r="H76" t="s">
        <v>278</v>
      </c>
      <c r="J76" s="160" t="s">
        <v>284</v>
      </c>
    </row>
    <row r="77" spans="1:10" x14ac:dyDescent="0.75">
      <c r="A77" s="161" t="s">
        <v>155</v>
      </c>
      <c r="B77" s="162">
        <v>2017</v>
      </c>
      <c r="C77" s="161" t="s">
        <v>326</v>
      </c>
      <c r="D77" s="72">
        <v>3</v>
      </c>
      <c r="E77" t="s">
        <v>315</v>
      </c>
      <c r="F77" t="s">
        <v>309</v>
      </c>
      <c r="G77" t="s">
        <v>282</v>
      </c>
      <c r="H77" t="s">
        <v>289</v>
      </c>
      <c r="J77" t="s">
        <v>287</v>
      </c>
    </row>
    <row r="78" spans="1:10" x14ac:dyDescent="0.75">
      <c r="A78" s="161" t="s">
        <v>267</v>
      </c>
      <c r="B78" s="162">
        <v>2016</v>
      </c>
      <c r="C78" s="161" t="s">
        <v>342</v>
      </c>
      <c r="D78" s="72">
        <v>2.8</v>
      </c>
      <c r="E78" t="s">
        <v>315</v>
      </c>
      <c r="F78" t="s">
        <v>310</v>
      </c>
      <c r="G78" t="s">
        <v>272</v>
      </c>
      <c r="H78" t="s">
        <v>277</v>
      </c>
      <c r="I78" t="s">
        <v>311</v>
      </c>
      <c r="J78" s="159" t="s">
        <v>270</v>
      </c>
    </row>
    <row r="79" spans="1:10" x14ac:dyDescent="0.75">
      <c r="A79" s="161" t="s">
        <v>77</v>
      </c>
      <c r="B79" s="162">
        <v>2017</v>
      </c>
      <c r="C79" s="161" t="s">
        <v>333</v>
      </c>
      <c r="D79" s="72">
        <v>2.5</v>
      </c>
      <c r="E79" t="s">
        <v>316</v>
      </c>
      <c r="F79" t="s">
        <v>309</v>
      </c>
      <c r="G79" t="s">
        <v>163</v>
      </c>
      <c r="H79" t="s">
        <v>289</v>
      </c>
      <c r="J79" t="s">
        <v>287</v>
      </c>
    </row>
    <row r="80" spans="1:10" x14ac:dyDescent="0.75">
      <c r="A80" s="161" t="s">
        <v>153</v>
      </c>
      <c r="B80" s="162">
        <v>2014</v>
      </c>
      <c r="C80" s="161" t="s">
        <v>324</v>
      </c>
      <c r="D80" s="72">
        <v>2.2000000000000002</v>
      </c>
      <c r="E80" t="s">
        <v>315</v>
      </c>
      <c r="F80" t="s">
        <v>310</v>
      </c>
      <c r="G80" t="s">
        <v>282</v>
      </c>
      <c r="H80" t="s">
        <v>278</v>
      </c>
      <c r="J80" s="160" t="s">
        <v>280</v>
      </c>
    </row>
    <row r="81" spans="1:10" x14ac:dyDescent="0.75">
      <c r="A81" s="161" t="s">
        <v>154</v>
      </c>
      <c r="B81" s="162">
        <v>2014</v>
      </c>
      <c r="C81" s="161" t="s">
        <v>325</v>
      </c>
      <c r="D81" s="72">
        <v>2.2000000000000002</v>
      </c>
      <c r="E81" t="s">
        <v>315</v>
      </c>
      <c r="F81" t="s">
        <v>310</v>
      </c>
      <c r="G81" t="s">
        <v>282</v>
      </c>
      <c r="H81" t="s">
        <v>278</v>
      </c>
      <c r="J81" s="160" t="s">
        <v>280</v>
      </c>
    </row>
    <row r="82" spans="1:10" x14ac:dyDescent="0.75">
      <c r="A82" s="161" t="s">
        <v>155</v>
      </c>
      <c r="B82" s="162">
        <v>2014</v>
      </c>
      <c r="C82" s="161" t="s">
        <v>326</v>
      </c>
      <c r="D82" s="72">
        <v>2.2000000000000002</v>
      </c>
      <c r="E82" t="s">
        <v>315</v>
      </c>
      <c r="F82" t="s">
        <v>310</v>
      </c>
      <c r="G82" t="s">
        <v>282</v>
      </c>
      <c r="H82" t="s">
        <v>278</v>
      </c>
      <c r="J82" s="160" t="s">
        <v>280</v>
      </c>
    </row>
    <row r="83" spans="1:10" x14ac:dyDescent="0.75">
      <c r="A83" s="161" t="s">
        <v>156</v>
      </c>
      <c r="B83" s="162">
        <v>2014</v>
      </c>
      <c r="C83" s="161" t="s">
        <v>327</v>
      </c>
      <c r="D83" s="72">
        <v>2.2000000000000002</v>
      </c>
      <c r="E83" t="s">
        <v>315</v>
      </c>
      <c r="F83" t="s">
        <v>310</v>
      </c>
      <c r="G83" t="s">
        <v>282</v>
      </c>
      <c r="H83" t="s">
        <v>278</v>
      </c>
      <c r="J83" s="160" t="s">
        <v>280</v>
      </c>
    </row>
    <row r="84" spans="1:10" ht="16.25" customHeight="1" x14ac:dyDescent="0.75">
      <c r="A84" s="161" t="s">
        <v>72</v>
      </c>
      <c r="B84" s="162">
        <v>2014</v>
      </c>
      <c r="C84" s="161" t="s">
        <v>328</v>
      </c>
      <c r="D84" s="72">
        <v>2.2000000000000002</v>
      </c>
      <c r="E84" t="s">
        <v>315</v>
      </c>
      <c r="F84" t="s">
        <v>310</v>
      </c>
      <c r="G84" t="s">
        <v>282</v>
      </c>
      <c r="H84" t="s">
        <v>278</v>
      </c>
      <c r="J84" s="160" t="s">
        <v>280</v>
      </c>
    </row>
    <row r="85" spans="1:10" x14ac:dyDescent="0.75">
      <c r="A85" s="161" t="s">
        <v>73</v>
      </c>
      <c r="B85" s="162">
        <v>2014</v>
      </c>
      <c r="C85" s="161" t="s">
        <v>329</v>
      </c>
      <c r="D85" s="72">
        <v>2.2000000000000002</v>
      </c>
      <c r="E85" t="s">
        <v>315</v>
      </c>
      <c r="F85" t="s">
        <v>310</v>
      </c>
      <c r="G85" t="s">
        <v>282</v>
      </c>
      <c r="H85" t="s">
        <v>278</v>
      </c>
      <c r="J85" s="160" t="s">
        <v>280</v>
      </c>
    </row>
    <row r="86" spans="1:10" x14ac:dyDescent="0.75">
      <c r="A86" s="161" t="s">
        <v>74</v>
      </c>
      <c r="B86" s="162">
        <v>2014</v>
      </c>
      <c r="C86" s="161" t="s">
        <v>330</v>
      </c>
      <c r="D86" s="72">
        <v>2.2000000000000002</v>
      </c>
      <c r="E86" t="s">
        <v>315</v>
      </c>
      <c r="F86" t="s">
        <v>310</v>
      </c>
      <c r="G86" t="s">
        <v>282</v>
      </c>
      <c r="H86" t="s">
        <v>278</v>
      </c>
      <c r="J86" s="160" t="s">
        <v>280</v>
      </c>
    </row>
    <row r="87" spans="1:10" x14ac:dyDescent="0.75">
      <c r="A87" s="161" t="s">
        <v>75</v>
      </c>
      <c r="B87" s="162">
        <v>2014</v>
      </c>
      <c r="C87" s="161" t="s">
        <v>331</v>
      </c>
      <c r="D87" s="72">
        <v>2.2000000000000002</v>
      </c>
      <c r="E87" t="s">
        <v>315</v>
      </c>
      <c r="F87" t="s">
        <v>310</v>
      </c>
      <c r="G87" t="s">
        <v>282</v>
      </c>
      <c r="H87" t="s">
        <v>278</v>
      </c>
      <c r="J87" s="160" t="s">
        <v>280</v>
      </c>
    </row>
    <row r="88" spans="1:10" x14ac:dyDescent="0.75">
      <c r="A88" s="161" t="s">
        <v>76</v>
      </c>
      <c r="B88" s="162">
        <v>2014</v>
      </c>
      <c r="C88" s="161" t="s">
        <v>332</v>
      </c>
      <c r="D88" s="72">
        <v>2.2000000000000002</v>
      </c>
      <c r="E88" t="s">
        <v>315</v>
      </c>
      <c r="F88" t="s">
        <v>310</v>
      </c>
      <c r="G88" t="s">
        <v>282</v>
      </c>
      <c r="H88" t="s">
        <v>278</v>
      </c>
      <c r="J88" s="160" t="s">
        <v>280</v>
      </c>
    </row>
    <row r="89" spans="1:10" x14ac:dyDescent="0.75">
      <c r="A89" s="161" t="s">
        <v>150</v>
      </c>
      <c r="B89" s="162">
        <v>2016</v>
      </c>
      <c r="C89" s="161" t="s">
        <v>321</v>
      </c>
      <c r="D89" s="72">
        <v>2</v>
      </c>
      <c r="E89" t="s">
        <v>315</v>
      </c>
      <c r="F89" t="s">
        <v>310</v>
      </c>
      <c r="G89" t="s">
        <v>272</v>
      </c>
      <c r="H89" t="s">
        <v>277</v>
      </c>
      <c r="I89" t="s">
        <v>311</v>
      </c>
      <c r="J89" s="159" t="s">
        <v>270</v>
      </c>
    </row>
    <row r="90" spans="1:10" x14ac:dyDescent="0.75">
      <c r="A90" s="161" t="s">
        <v>151</v>
      </c>
      <c r="B90" s="162">
        <v>2016</v>
      </c>
      <c r="C90" s="161" t="s">
        <v>322</v>
      </c>
      <c r="D90" s="72">
        <v>2</v>
      </c>
      <c r="E90" t="s">
        <v>315</v>
      </c>
      <c r="F90" t="s">
        <v>310</v>
      </c>
      <c r="G90" t="s">
        <v>272</v>
      </c>
      <c r="H90" t="s">
        <v>277</v>
      </c>
      <c r="I90" t="s">
        <v>311</v>
      </c>
      <c r="J90" s="159" t="s">
        <v>270</v>
      </c>
    </row>
    <row r="91" spans="1:10" x14ac:dyDescent="0.75">
      <c r="A91" s="161" t="s">
        <v>152</v>
      </c>
      <c r="B91" s="162">
        <v>2016</v>
      </c>
      <c r="C91" s="161" t="s">
        <v>323</v>
      </c>
      <c r="D91" s="72">
        <v>2</v>
      </c>
      <c r="E91" t="s">
        <v>315</v>
      </c>
      <c r="F91" t="s">
        <v>310</v>
      </c>
      <c r="G91" t="s">
        <v>272</v>
      </c>
      <c r="H91" t="s">
        <v>277</v>
      </c>
      <c r="I91" t="s">
        <v>311</v>
      </c>
      <c r="J91" s="159" t="s">
        <v>270</v>
      </c>
    </row>
    <row r="92" spans="1:10" x14ac:dyDescent="0.75">
      <c r="A92" s="161" t="s">
        <v>153</v>
      </c>
      <c r="B92" s="162">
        <v>2016</v>
      </c>
      <c r="C92" s="161" t="s">
        <v>324</v>
      </c>
      <c r="D92" s="72">
        <v>2</v>
      </c>
      <c r="E92" t="s">
        <v>315</v>
      </c>
      <c r="F92" t="s">
        <v>310</v>
      </c>
      <c r="G92" t="s">
        <v>272</v>
      </c>
      <c r="H92" t="s">
        <v>277</v>
      </c>
      <c r="I92" t="s">
        <v>311</v>
      </c>
      <c r="J92" s="159" t="s">
        <v>270</v>
      </c>
    </row>
    <row r="93" spans="1:10" x14ac:dyDescent="0.75">
      <c r="A93" s="161" t="s">
        <v>154</v>
      </c>
      <c r="B93" s="162">
        <v>2016</v>
      </c>
      <c r="C93" s="161" t="s">
        <v>325</v>
      </c>
      <c r="D93" s="72">
        <v>2</v>
      </c>
      <c r="E93" t="s">
        <v>315</v>
      </c>
      <c r="F93" t="s">
        <v>310</v>
      </c>
      <c r="G93" t="s">
        <v>272</v>
      </c>
      <c r="H93" t="s">
        <v>277</v>
      </c>
      <c r="I93" t="s">
        <v>311</v>
      </c>
      <c r="J93" s="159" t="s">
        <v>270</v>
      </c>
    </row>
    <row r="94" spans="1:10" ht="15.75" customHeight="1" x14ac:dyDescent="0.75">
      <c r="A94" s="161" t="s">
        <v>155</v>
      </c>
      <c r="B94" s="162">
        <v>2016</v>
      </c>
      <c r="C94" s="161" t="s">
        <v>326</v>
      </c>
      <c r="D94" s="72">
        <v>2</v>
      </c>
      <c r="E94" t="s">
        <v>315</v>
      </c>
      <c r="F94" t="s">
        <v>310</v>
      </c>
      <c r="G94" t="s">
        <v>272</v>
      </c>
      <c r="H94" t="s">
        <v>277</v>
      </c>
      <c r="I94" t="s">
        <v>311</v>
      </c>
      <c r="J94" s="159" t="s">
        <v>270</v>
      </c>
    </row>
    <row r="95" spans="1:10" x14ac:dyDescent="0.75">
      <c r="A95" s="161" t="s">
        <v>156</v>
      </c>
      <c r="B95" s="162">
        <v>2016</v>
      </c>
      <c r="C95" s="161" t="s">
        <v>327</v>
      </c>
      <c r="D95" s="72">
        <v>2</v>
      </c>
      <c r="E95" t="s">
        <v>315</v>
      </c>
      <c r="F95" t="s">
        <v>310</v>
      </c>
      <c r="G95" t="s">
        <v>272</v>
      </c>
      <c r="H95" t="s">
        <v>277</v>
      </c>
      <c r="I95" t="s">
        <v>311</v>
      </c>
      <c r="J95" s="159" t="s">
        <v>270</v>
      </c>
    </row>
    <row r="96" spans="1:10" x14ac:dyDescent="0.75">
      <c r="A96" s="161" t="s">
        <v>312</v>
      </c>
      <c r="B96" s="162">
        <v>2016</v>
      </c>
      <c r="C96" s="161" t="s">
        <v>330</v>
      </c>
      <c r="D96" s="72">
        <v>2</v>
      </c>
      <c r="E96" t="s">
        <v>315</v>
      </c>
      <c r="F96" t="s">
        <v>310</v>
      </c>
      <c r="G96" t="s">
        <v>272</v>
      </c>
      <c r="H96" t="s">
        <v>277</v>
      </c>
      <c r="I96" t="s">
        <v>311</v>
      </c>
      <c r="J96" s="159" t="s">
        <v>270</v>
      </c>
    </row>
    <row r="97" spans="1:10" x14ac:dyDescent="0.75">
      <c r="A97" s="161" t="s">
        <v>75</v>
      </c>
      <c r="B97" s="162">
        <v>2016</v>
      </c>
      <c r="C97" s="161" t="s">
        <v>331</v>
      </c>
      <c r="D97" s="72">
        <v>2</v>
      </c>
      <c r="E97" t="s">
        <v>315</v>
      </c>
      <c r="F97" t="s">
        <v>310</v>
      </c>
      <c r="G97" t="s">
        <v>272</v>
      </c>
      <c r="H97" t="s">
        <v>277</v>
      </c>
      <c r="I97" t="s">
        <v>311</v>
      </c>
      <c r="J97" s="159" t="s">
        <v>270</v>
      </c>
    </row>
    <row r="98" spans="1:10" x14ac:dyDescent="0.75">
      <c r="A98" s="161" t="s">
        <v>76</v>
      </c>
      <c r="B98" s="162">
        <v>2016</v>
      </c>
      <c r="C98" s="161" t="s">
        <v>332</v>
      </c>
      <c r="D98" s="72">
        <v>2</v>
      </c>
      <c r="E98" t="s">
        <v>315</v>
      </c>
      <c r="F98" t="s">
        <v>310</v>
      </c>
      <c r="G98" t="s">
        <v>272</v>
      </c>
      <c r="H98" t="s">
        <v>277</v>
      </c>
      <c r="I98" t="s">
        <v>311</v>
      </c>
      <c r="J98" s="159" t="s">
        <v>270</v>
      </c>
    </row>
    <row r="99" spans="1:10" x14ac:dyDescent="0.75">
      <c r="A99" s="161" t="s">
        <v>77</v>
      </c>
      <c r="B99" s="162">
        <v>2016</v>
      </c>
      <c r="C99" s="161" t="s">
        <v>333</v>
      </c>
      <c r="D99" s="72">
        <v>2</v>
      </c>
      <c r="E99" t="s">
        <v>315</v>
      </c>
      <c r="F99" t="s">
        <v>310</v>
      </c>
      <c r="G99" t="s">
        <v>272</v>
      </c>
      <c r="H99" t="s">
        <v>277</v>
      </c>
      <c r="I99" t="s">
        <v>311</v>
      </c>
      <c r="J99" s="159" t="s">
        <v>270</v>
      </c>
    </row>
    <row r="100" spans="1:10" x14ac:dyDescent="0.75">
      <c r="A100" s="161" t="s">
        <v>157</v>
      </c>
      <c r="B100" s="162">
        <v>2016</v>
      </c>
      <c r="C100" s="161" t="s">
        <v>334</v>
      </c>
      <c r="D100" s="72">
        <v>2</v>
      </c>
      <c r="E100" t="s">
        <v>315</v>
      </c>
      <c r="F100" t="s">
        <v>310</v>
      </c>
      <c r="G100" t="s">
        <v>272</v>
      </c>
      <c r="H100" t="s">
        <v>277</v>
      </c>
      <c r="I100" t="s">
        <v>311</v>
      </c>
      <c r="J100" s="159" t="s">
        <v>270</v>
      </c>
    </row>
    <row r="101" spans="1:10" x14ac:dyDescent="0.75">
      <c r="A101" s="161" t="s">
        <v>158</v>
      </c>
      <c r="B101" s="162">
        <v>2016</v>
      </c>
      <c r="C101" s="161" t="s">
        <v>335</v>
      </c>
      <c r="D101" s="72">
        <v>2</v>
      </c>
      <c r="E101" t="s">
        <v>315</v>
      </c>
      <c r="F101" t="s">
        <v>310</v>
      </c>
      <c r="G101" t="s">
        <v>272</v>
      </c>
      <c r="H101" t="s">
        <v>277</v>
      </c>
      <c r="I101" t="s">
        <v>311</v>
      </c>
      <c r="J101" s="159" t="s">
        <v>270</v>
      </c>
    </row>
    <row r="102" spans="1:10" x14ac:dyDescent="0.75">
      <c r="A102" s="161" t="s">
        <v>159</v>
      </c>
      <c r="B102" s="162">
        <v>2016</v>
      </c>
      <c r="C102" s="161" t="s">
        <v>336</v>
      </c>
      <c r="D102" s="72">
        <v>2</v>
      </c>
      <c r="E102" t="s">
        <v>315</v>
      </c>
      <c r="F102" t="s">
        <v>310</v>
      </c>
      <c r="G102" t="s">
        <v>272</v>
      </c>
      <c r="H102" t="s">
        <v>277</v>
      </c>
      <c r="I102" t="s">
        <v>311</v>
      </c>
      <c r="J102" s="159" t="s">
        <v>270</v>
      </c>
    </row>
    <row r="103" spans="1:10" x14ac:dyDescent="0.75">
      <c r="A103" s="161" t="s">
        <v>160</v>
      </c>
      <c r="B103" s="162">
        <v>2016</v>
      </c>
      <c r="C103" s="161" t="s">
        <v>337</v>
      </c>
      <c r="D103" s="72">
        <v>2</v>
      </c>
      <c r="E103" t="s">
        <v>315</v>
      </c>
      <c r="F103" t="s">
        <v>310</v>
      </c>
      <c r="G103" t="s">
        <v>272</v>
      </c>
      <c r="H103" t="s">
        <v>277</v>
      </c>
      <c r="I103" t="s">
        <v>311</v>
      </c>
      <c r="J103" s="159" t="s">
        <v>270</v>
      </c>
    </row>
    <row r="104" spans="1:10" x14ac:dyDescent="0.75">
      <c r="A104" s="161" t="s">
        <v>161</v>
      </c>
      <c r="B104" s="162">
        <v>2016</v>
      </c>
      <c r="C104" s="161" t="s">
        <v>338</v>
      </c>
      <c r="D104" s="72">
        <v>2</v>
      </c>
      <c r="E104" t="s">
        <v>315</v>
      </c>
      <c r="F104" t="s">
        <v>310</v>
      </c>
      <c r="G104" t="s">
        <v>272</v>
      </c>
      <c r="H104" t="s">
        <v>277</v>
      </c>
      <c r="I104" t="s">
        <v>311</v>
      </c>
      <c r="J104" s="159" t="s">
        <v>270</v>
      </c>
    </row>
    <row r="105" spans="1:10" x14ac:dyDescent="0.75">
      <c r="A105" s="161" t="s">
        <v>162</v>
      </c>
      <c r="B105" s="162">
        <v>2016</v>
      </c>
      <c r="C105" s="161" t="s">
        <v>339</v>
      </c>
      <c r="D105" s="72">
        <v>2</v>
      </c>
      <c r="E105" t="s">
        <v>315</v>
      </c>
      <c r="F105" t="s">
        <v>310</v>
      </c>
      <c r="G105" t="s">
        <v>272</v>
      </c>
      <c r="H105" t="s">
        <v>277</v>
      </c>
      <c r="I105" t="s">
        <v>311</v>
      </c>
      <c r="J105" s="159" t="s">
        <v>270</v>
      </c>
    </row>
    <row r="106" spans="1:10" x14ac:dyDescent="0.75">
      <c r="A106" s="161" t="s">
        <v>314</v>
      </c>
      <c r="B106" s="162">
        <v>2016</v>
      </c>
      <c r="C106" s="161" t="s">
        <v>340</v>
      </c>
      <c r="D106" s="72">
        <v>2</v>
      </c>
      <c r="E106" t="s">
        <v>315</v>
      </c>
      <c r="F106" t="s">
        <v>310</v>
      </c>
      <c r="G106" t="s">
        <v>272</v>
      </c>
      <c r="H106" t="s">
        <v>277</v>
      </c>
      <c r="I106" t="s">
        <v>311</v>
      </c>
      <c r="J106" s="159" t="s">
        <v>270</v>
      </c>
    </row>
    <row r="107" spans="1:10" x14ac:dyDescent="0.75">
      <c r="A107" s="161" t="s">
        <v>216</v>
      </c>
      <c r="B107" s="162">
        <v>2016</v>
      </c>
      <c r="C107" s="161" t="s">
        <v>341</v>
      </c>
      <c r="D107" s="72">
        <v>2</v>
      </c>
      <c r="E107" t="s">
        <v>315</v>
      </c>
      <c r="F107" t="s">
        <v>310</v>
      </c>
      <c r="G107" t="s">
        <v>272</v>
      </c>
      <c r="H107" t="s">
        <v>277</v>
      </c>
      <c r="I107" t="s">
        <v>311</v>
      </c>
      <c r="J107" s="159" t="s">
        <v>270</v>
      </c>
    </row>
    <row r="108" spans="1:10" x14ac:dyDescent="0.75">
      <c r="A108" s="161" t="s">
        <v>152</v>
      </c>
      <c r="B108" s="162">
        <v>2014</v>
      </c>
      <c r="C108" s="161" t="s">
        <v>323</v>
      </c>
      <c r="D108" s="72">
        <v>2</v>
      </c>
      <c r="E108" t="s">
        <v>316</v>
      </c>
      <c r="F108" t="s">
        <v>310</v>
      </c>
      <c r="G108" t="s">
        <v>163</v>
      </c>
      <c r="H108" t="s">
        <v>303</v>
      </c>
      <c r="J108" t="s">
        <v>304</v>
      </c>
    </row>
    <row r="109" spans="1:10" x14ac:dyDescent="0.75">
      <c r="A109" s="161" t="s">
        <v>153</v>
      </c>
      <c r="B109" s="162">
        <v>2014</v>
      </c>
      <c r="C109" s="161" t="s">
        <v>324</v>
      </c>
      <c r="D109" s="72">
        <v>2</v>
      </c>
      <c r="E109" t="s">
        <v>316</v>
      </c>
      <c r="F109" t="s">
        <v>310</v>
      </c>
      <c r="G109" t="s">
        <v>163</v>
      </c>
      <c r="H109" t="s">
        <v>303</v>
      </c>
      <c r="J109" t="s">
        <v>304</v>
      </c>
    </row>
    <row r="110" spans="1:10" x14ac:dyDescent="0.75">
      <c r="A110" s="161" t="s">
        <v>155</v>
      </c>
      <c r="B110" s="162">
        <v>2017</v>
      </c>
      <c r="C110" s="161" t="s">
        <v>326</v>
      </c>
      <c r="D110" s="72">
        <v>1.6</v>
      </c>
      <c r="E110" t="s">
        <v>315</v>
      </c>
      <c r="F110" t="s">
        <v>309</v>
      </c>
      <c r="G110" t="s">
        <v>286</v>
      </c>
      <c r="H110" t="s">
        <v>278</v>
      </c>
      <c r="J110" t="s">
        <v>287</v>
      </c>
    </row>
    <row r="111" spans="1:10" x14ac:dyDescent="0.75">
      <c r="A111" s="161" t="s">
        <v>156</v>
      </c>
      <c r="B111" s="162">
        <v>2014</v>
      </c>
      <c r="C111" s="161" t="s">
        <v>327</v>
      </c>
      <c r="D111" s="72">
        <v>1.5</v>
      </c>
      <c r="E111" t="s">
        <v>316</v>
      </c>
      <c r="F111" t="s">
        <v>310</v>
      </c>
      <c r="G111" t="s">
        <v>163</v>
      </c>
      <c r="H111" t="s">
        <v>303</v>
      </c>
      <c r="J111" t="s">
        <v>304</v>
      </c>
    </row>
    <row r="112" spans="1:10" x14ac:dyDescent="0.75">
      <c r="A112" s="161" t="s">
        <v>72</v>
      </c>
      <c r="B112" s="162">
        <v>2014</v>
      </c>
      <c r="C112" s="161" t="s">
        <v>328</v>
      </c>
      <c r="D112" s="72">
        <v>1.5</v>
      </c>
      <c r="E112" t="s">
        <v>316</v>
      </c>
      <c r="F112" t="s">
        <v>310</v>
      </c>
      <c r="G112" t="s">
        <v>163</v>
      </c>
      <c r="H112" t="s">
        <v>303</v>
      </c>
      <c r="J112" t="s">
        <v>304</v>
      </c>
    </row>
    <row r="113" spans="1:10" x14ac:dyDescent="0.75">
      <c r="A113" s="161" t="s">
        <v>73</v>
      </c>
      <c r="B113" s="162">
        <v>2014</v>
      </c>
      <c r="C113" s="161" t="s">
        <v>329</v>
      </c>
      <c r="D113" s="72">
        <v>1.5</v>
      </c>
      <c r="E113" t="s">
        <v>316</v>
      </c>
      <c r="F113" t="s">
        <v>310</v>
      </c>
      <c r="G113" t="s">
        <v>163</v>
      </c>
      <c r="H113" t="s">
        <v>303</v>
      </c>
      <c r="J113" t="s">
        <v>304</v>
      </c>
    </row>
    <row r="114" spans="1:10" x14ac:dyDescent="0.75">
      <c r="A114" s="161" t="s">
        <v>74</v>
      </c>
      <c r="B114" s="162">
        <v>2014</v>
      </c>
      <c r="C114" s="161" t="s">
        <v>330</v>
      </c>
      <c r="D114" s="72">
        <v>1.5</v>
      </c>
      <c r="E114" t="s">
        <v>316</v>
      </c>
      <c r="F114" t="s">
        <v>310</v>
      </c>
      <c r="G114" t="s">
        <v>163</v>
      </c>
      <c r="H114" t="s">
        <v>303</v>
      </c>
      <c r="J114" t="s">
        <v>304</v>
      </c>
    </row>
    <row r="115" spans="1:10" x14ac:dyDescent="0.75">
      <c r="A115" s="161" t="s">
        <v>75</v>
      </c>
      <c r="B115" s="162">
        <v>2014</v>
      </c>
      <c r="C115" s="161" t="s">
        <v>331</v>
      </c>
      <c r="D115" s="72">
        <v>1.5</v>
      </c>
      <c r="E115" t="s">
        <v>316</v>
      </c>
      <c r="F115" t="s">
        <v>310</v>
      </c>
      <c r="G115" t="s">
        <v>163</v>
      </c>
      <c r="H115" t="s">
        <v>303</v>
      </c>
      <c r="J115" t="s">
        <v>304</v>
      </c>
    </row>
    <row r="116" spans="1:10" x14ac:dyDescent="0.75">
      <c r="A116" s="161" t="s">
        <v>76</v>
      </c>
      <c r="B116" s="162">
        <v>2014</v>
      </c>
      <c r="C116" s="161" t="s">
        <v>332</v>
      </c>
      <c r="D116" s="72">
        <v>1.5</v>
      </c>
      <c r="E116" t="s">
        <v>316</v>
      </c>
      <c r="F116" t="s">
        <v>310</v>
      </c>
      <c r="G116" t="s">
        <v>163</v>
      </c>
      <c r="H116" t="s">
        <v>303</v>
      </c>
      <c r="J116" t="s">
        <v>304</v>
      </c>
    </row>
    <row r="117" spans="1:10" x14ac:dyDescent="0.75">
      <c r="A117" s="161" t="s">
        <v>77</v>
      </c>
      <c r="B117" s="162">
        <v>2014</v>
      </c>
      <c r="C117" s="161" t="s">
        <v>333</v>
      </c>
      <c r="D117" s="72">
        <v>1.5</v>
      </c>
      <c r="E117" t="s">
        <v>316</v>
      </c>
      <c r="F117" t="s">
        <v>310</v>
      </c>
      <c r="G117" t="s">
        <v>163</v>
      </c>
      <c r="H117" t="s">
        <v>303</v>
      </c>
      <c r="J117" t="s">
        <v>304</v>
      </c>
    </row>
    <row r="118" spans="1:10" x14ac:dyDescent="0.75">
      <c r="A118" s="161" t="s">
        <v>157</v>
      </c>
      <c r="B118" s="162">
        <v>2014</v>
      </c>
      <c r="C118" s="161" t="s">
        <v>334</v>
      </c>
      <c r="D118" s="72">
        <v>1.5</v>
      </c>
      <c r="E118" t="s">
        <v>316</v>
      </c>
      <c r="F118" t="s">
        <v>310</v>
      </c>
      <c r="G118" t="s">
        <v>163</v>
      </c>
      <c r="H118" t="s">
        <v>303</v>
      </c>
      <c r="J118" t="s">
        <v>304</v>
      </c>
    </row>
    <row r="119" spans="1:10" x14ac:dyDescent="0.75">
      <c r="A119" s="161" t="s">
        <v>158</v>
      </c>
      <c r="B119" s="162">
        <v>2014</v>
      </c>
      <c r="C119" s="161" t="s">
        <v>335</v>
      </c>
      <c r="D119" s="72">
        <v>1.5</v>
      </c>
      <c r="E119" t="s">
        <v>316</v>
      </c>
      <c r="F119" t="s">
        <v>310</v>
      </c>
      <c r="G119" t="s">
        <v>163</v>
      </c>
      <c r="H119" t="s">
        <v>303</v>
      </c>
      <c r="J119" t="s">
        <v>304</v>
      </c>
    </row>
    <row r="120" spans="1:10" x14ac:dyDescent="0.75">
      <c r="A120" s="161" t="s">
        <v>159</v>
      </c>
      <c r="B120" s="162">
        <v>2014</v>
      </c>
      <c r="C120" s="161" t="s">
        <v>336</v>
      </c>
      <c r="D120" s="72">
        <v>1.5</v>
      </c>
      <c r="E120" t="s">
        <v>316</v>
      </c>
      <c r="F120" t="s">
        <v>310</v>
      </c>
      <c r="G120" t="s">
        <v>163</v>
      </c>
      <c r="H120" t="s">
        <v>303</v>
      </c>
      <c r="J120" t="s">
        <v>304</v>
      </c>
    </row>
    <row r="121" spans="1:10" x14ac:dyDescent="0.75">
      <c r="A121" s="161" t="s">
        <v>160</v>
      </c>
      <c r="B121" s="162">
        <v>2014</v>
      </c>
      <c r="C121" s="161" t="s">
        <v>337</v>
      </c>
      <c r="D121" s="72">
        <v>1.5</v>
      </c>
      <c r="E121" t="s">
        <v>316</v>
      </c>
      <c r="F121" t="s">
        <v>310</v>
      </c>
      <c r="G121" t="s">
        <v>163</v>
      </c>
      <c r="H121" t="s">
        <v>303</v>
      </c>
      <c r="J121" t="s">
        <v>304</v>
      </c>
    </row>
    <row r="122" spans="1:10" x14ac:dyDescent="0.75">
      <c r="A122" s="161" t="s">
        <v>161</v>
      </c>
      <c r="B122" s="162">
        <v>2014</v>
      </c>
      <c r="C122" s="161" t="s">
        <v>338</v>
      </c>
      <c r="D122" s="72">
        <v>1.5</v>
      </c>
      <c r="E122" t="s">
        <v>316</v>
      </c>
      <c r="F122" t="s">
        <v>310</v>
      </c>
      <c r="G122" t="s">
        <v>163</v>
      </c>
      <c r="H122" t="s">
        <v>306</v>
      </c>
      <c r="J122" t="s">
        <v>304</v>
      </c>
    </row>
    <row r="123" spans="1:10" x14ac:dyDescent="0.75">
      <c r="A123" s="161" t="s">
        <v>162</v>
      </c>
      <c r="B123" s="162">
        <v>2014</v>
      </c>
      <c r="C123" s="161" t="s">
        <v>339</v>
      </c>
      <c r="D123" s="72">
        <v>1.5</v>
      </c>
      <c r="E123" t="s">
        <v>316</v>
      </c>
      <c r="F123" t="s">
        <v>310</v>
      </c>
      <c r="G123" t="s">
        <v>163</v>
      </c>
      <c r="H123" t="s">
        <v>303</v>
      </c>
      <c r="J123" t="s">
        <v>304</v>
      </c>
    </row>
    <row r="124" spans="1:10" x14ac:dyDescent="0.75">
      <c r="A124" s="161" t="s">
        <v>314</v>
      </c>
      <c r="B124" s="162">
        <v>2014</v>
      </c>
      <c r="C124" s="161" t="s">
        <v>340</v>
      </c>
      <c r="D124" s="72">
        <v>1.5</v>
      </c>
      <c r="E124" t="s">
        <v>316</v>
      </c>
      <c r="F124" t="s">
        <v>310</v>
      </c>
      <c r="G124" t="s">
        <v>163</v>
      </c>
      <c r="H124" t="s">
        <v>303</v>
      </c>
      <c r="J124" t="s">
        <v>304</v>
      </c>
    </row>
    <row r="125" spans="1:10" x14ac:dyDescent="0.75">
      <c r="A125" s="161" t="s">
        <v>216</v>
      </c>
      <c r="B125" s="162">
        <v>2014</v>
      </c>
      <c r="C125" s="161" t="s">
        <v>341</v>
      </c>
      <c r="D125" s="72">
        <v>1.5</v>
      </c>
      <c r="E125" t="s">
        <v>316</v>
      </c>
      <c r="F125" t="s">
        <v>310</v>
      </c>
      <c r="G125" t="s">
        <v>163</v>
      </c>
      <c r="H125" t="s">
        <v>303</v>
      </c>
      <c r="J125" t="s">
        <v>304</v>
      </c>
    </row>
    <row r="126" spans="1:10" x14ac:dyDescent="0.75">
      <c r="A126" s="161" t="s">
        <v>267</v>
      </c>
      <c r="B126" s="162">
        <v>2016</v>
      </c>
      <c r="C126" s="161" t="s">
        <v>342</v>
      </c>
      <c r="D126" s="72">
        <v>1.4</v>
      </c>
      <c r="E126" t="s">
        <v>315</v>
      </c>
      <c r="F126" t="s">
        <v>309</v>
      </c>
      <c r="G126" t="s">
        <v>272</v>
      </c>
      <c r="H126" t="s">
        <v>277</v>
      </c>
      <c r="I126" t="s">
        <v>269</v>
      </c>
      <c r="J126" s="159" t="s">
        <v>270</v>
      </c>
    </row>
    <row r="127" spans="1:10" x14ac:dyDescent="0.75">
      <c r="A127" s="161" t="s">
        <v>154</v>
      </c>
      <c r="B127" s="162">
        <v>2014</v>
      </c>
      <c r="C127" s="161" t="s">
        <v>325</v>
      </c>
      <c r="D127" s="72">
        <v>1.3</v>
      </c>
      <c r="E127" t="s">
        <v>316</v>
      </c>
      <c r="F127" t="s">
        <v>310</v>
      </c>
      <c r="G127" t="s">
        <v>163</v>
      </c>
      <c r="H127" t="s">
        <v>306</v>
      </c>
      <c r="J127" t="s">
        <v>304</v>
      </c>
    </row>
    <row r="128" spans="1:10" x14ac:dyDescent="0.75">
      <c r="A128" s="161" t="s">
        <v>155</v>
      </c>
      <c r="B128" s="162">
        <v>2014</v>
      </c>
      <c r="C128" s="161" t="s">
        <v>326</v>
      </c>
      <c r="D128" s="72">
        <v>1.3</v>
      </c>
      <c r="E128" t="s">
        <v>316</v>
      </c>
      <c r="F128" t="s">
        <v>310</v>
      </c>
      <c r="G128" t="s">
        <v>163</v>
      </c>
      <c r="H128" t="s">
        <v>303</v>
      </c>
      <c r="J128" t="s">
        <v>304</v>
      </c>
    </row>
    <row r="129" spans="1:10" x14ac:dyDescent="0.75">
      <c r="A129" s="161" t="s">
        <v>153</v>
      </c>
      <c r="B129" s="162">
        <v>2017</v>
      </c>
      <c r="C129" s="161" t="s">
        <v>324</v>
      </c>
      <c r="D129" s="72">
        <f>3*2/5</f>
        <v>1.2</v>
      </c>
      <c r="E129" t="s">
        <v>315</v>
      </c>
      <c r="F129" t="s">
        <v>310</v>
      </c>
      <c r="G129" t="s">
        <v>282</v>
      </c>
      <c r="H129" t="s">
        <v>289</v>
      </c>
      <c r="J129" t="s">
        <v>287</v>
      </c>
    </row>
    <row r="130" spans="1:10" x14ac:dyDescent="0.75">
      <c r="A130" s="161" t="s">
        <v>153</v>
      </c>
      <c r="B130" s="162">
        <v>2017</v>
      </c>
      <c r="C130" s="161" t="s">
        <v>324</v>
      </c>
      <c r="D130" s="72">
        <v>1.1000000000000001</v>
      </c>
      <c r="E130" t="s">
        <v>315</v>
      </c>
      <c r="F130" t="s">
        <v>310</v>
      </c>
      <c r="G130" t="s">
        <v>286</v>
      </c>
      <c r="H130" t="s">
        <v>278</v>
      </c>
      <c r="J130" t="s">
        <v>287</v>
      </c>
    </row>
    <row r="131" spans="1:10" x14ac:dyDescent="0.75">
      <c r="A131" s="161" t="s">
        <v>154</v>
      </c>
      <c r="B131" s="162">
        <v>2017</v>
      </c>
      <c r="C131" s="161" t="s">
        <v>325</v>
      </c>
      <c r="D131" s="72">
        <v>1.1000000000000001</v>
      </c>
      <c r="E131" t="s">
        <v>315</v>
      </c>
      <c r="F131" t="s">
        <v>310</v>
      </c>
      <c r="G131" t="s">
        <v>286</v>
      </c>
      <c r="H131" t="s">
        <v>278</v>
      </c>
      <c r="J131" t="s">
        <v>287</v>
      </c>
    </row>
    <row r="132" spans="1:10" x14ac:dyDescent="0.75">
      <c r="A132" s="161" t="s">
        <v>155</v>
      </c>
      <c r="B132" s="162">
        <v>2017</v>
      </c>
      <c r="C132" s="161" t="s">
        <v>326</v>
      </c>
      <c r="D132" s="72">
        <v>1.1000000000000001</v>
      </c>
      <c r="E132" t="s">
        <v>315</v>
      </c>
      <c r="F132" t="s">
        <v>310</v>
      </c>
      <c r="G132" t="s">
        <v>286</v>
      </c>
      <c r="H132" t="s">
        <v>278</v>
      </c>
      <c r="J132" t="s">
        <v>287</v>
      </c>
    </row>
    <row r="133" spans="1:10" x14ac:dyDescent="0.75">
      <c r="A133" s="161" t="s">
        <v>267</v>
      </c>
      <c r="B133" s="162">
        <v>2022</v>
      </c>
      <c r="C133" s="161" t="s">
        <v>342</v>
      </c>
      <c r="D133" s="72">
        <v>1</v>
      </c>
      <c r="E133" t="s">
        <v>316</v>
      </c>
      <c r="F133" t="s">
        <v>309</v>
      </c>
      <c r="G133" t="s">
        <v>163</v>
      </c>
      <c r="H133" t="s">
        <v>306</v>
      </c>
      <c r="J133" t="s">
        <v>305</v>
      </c>
    </row>
    <row r="134" spans="1:10" x14ac:dyDescent="0.75">
      <c r="A134" s="161" t="s">
        <v>267</v>
      </c>
      <c r="B134" s="162">
        <v>2014</v>
      </c>
      <c r="C134" s="161" t="s">
        <v>342</v>
      </c>
      <c r="D134" s="72">
        <v>0.97</v>
      </c>
      <c r="E134" t="s">
        <v>316</v>
      </c>
      <c r="F134" t="s">
        <v>309</v>
      </c>
      <c r="G134" t="s">
        <v>163</v>
      </c>
      <c r="H134" t="s">
        <v>293</v>
      </c>
      <c r="J134" t="s">
        <v>294</v>
      </c>
    </row>
    <row r="135" spans="1:10" x14ac:dyDescent="0.75">
      <c r="A135" s="161" t="s">
        <v>150</v>
      </c>
      <c r="B135" s="162">
        <v>2014</v>
      </c>
      <c r="C135" s="161" t="s">
        <v>321</v>
      </c>
      <c r="D135" s="72">
        <v>0.9</v>
      </c>
      <c r="E135" t="s">
        <v>316</v>
      </c>
      <c r="F135" t="s">
        <v>310</v>
      </c>
      <c r="G135" t="s">
        <v>163</v>
      </c>
      <c r="H135" t="s">
        <v>278</v>
      </c>
      <c r="J135" s="160" t="s">
        <v>280</v>
      </c>
    </row>
    <row r="136" spans="1:10" x14ac:dyDescent="0.75">
      <c r="A136" s="161" t="s">
        <v>151</v>
      </c>
      <c r="B136" s="162">
        <v>2014</v>
      </c>
      <c r="C136" s="161" t="s">
        <v>322</v>
      </c>
      <c r="D136" s="72">
        <v>0.9</v>
      </c>
      <c r="E136" t="s">
        <v>316</v>
      </c>
      <c r="F136" t="s">
        <v>310</v>
      </c>
      <c r="G136" t="s">
        <v>163</v>
      </c>
      <c r="H136" t="s">
        <v>278</v>
      </c>
      <c r="J136" s="160" t="s">
        <v>280</v>
      </c>
    </row>
    <row r="137" spans="1:10" x14ac:dyDescent="0.75">
      <c r="A137" s="161" t="s">
        <v>152</v>
      </c>
      <c r="B137" s="162">
        <v>2014</v>
      </c>
      <c r="C137" s="161" t="s">
        <v>323</v>
      </c>
      <c r="D137" s="72">
        <v>0.9</v>
      </c>
      <c r="E137" t="s">
        <v>316</v>
      </c>
      <c r="F137" t="s">
        <v>310</v>
      </c>
      <c r="G137" t="s">
        <v>163</v>
      </c>
      <c r="H137" t="s">
        <v>278</v>
      </c>
      <c r="J137" s="160" t="s">
        <v>280</v>
      </c>
    </row>
    <row r="138" spans="1:10" x14ac:dyDescent="0.75">
      <c r="A138" s="161" t="s">
        <v>153</v>
      </c>
      <c r="B138" s="162">
        <v>2014</v>
      </c>
      <c r="C138" s="161" t="s">
        <v>324</v>
      </c>
      <c r="D138" s="72">
        <v>0.9</v>
      </c>
      <c r="E138" t="s">
        <v>316</v>
      </c>
      <c r="F138" t="s">
        <v>310</v>
      </c>
      <c r="G138" t="s">
        <v>163</v>
      </c>
      <c r="H138" t="s">
        <v>278</v>
      </c>
      <c r="J138" s="160" t="s">
        <v>280</v>
      </c>
    </row>
    <row r="139" spans="1:10" x14ac:dyDescent="0.75">
      <c r="A139" s="161" t="s">
        <v>154</v>
      </c>
      <c r="B139" s="162">
        <v>2014</v>
      </c>
      <c r="C139" s="161" t="s">
        <v>325</v>
      </c>
      <c r="D139" s="72">
        <v>0.9</v>
      </c>
      <c r="E139" t="s">
        <v>316</v>
      </c>
      <c r="F139" t="s">
        <v>310</v>
      </c>
      <c r="G139" t="s">
        <v>163</v>
      </c>
      <c r="H139" t="s">
        <v>278</v>
      </c>
      <c r="J139" s="160" t="s">
        <v>280</v>
      </c>
    </row>
    <row r="140" spans="1:10" x14ac:dyDescent="0.75">
      <c r="A140" s="161" t="s">
        <v>155</v>
      </c>
      <c r="B140" s="162">
        <v>2014</v>
      </c>
      <c r="C140" s="161" t="s">
        <v>326</v>
      </c>
      <c r="D140" s="72">
        <v>0.9</v>
      </c>
      <c r="E140" t="s">
        <v>316</v>
      </c>
      <c r="F140" t="s">
        <v>310</v>
      </c>
      <c r="G140" t="s">
        <v>163</v>
      </c>
      <c r="H140" t="s">
        <v>278</v>
      </c>
      <c r="J140" s="160" t="s">
        <v>280</v>
      </c>
    </row>
    <row r="141" spans="1:10" x14ac:dyDescent="0.75">
      <c r="A141" s="161" t="s">
        <v>156</v>
      </c>
      <c r="B141" s="162">
        <v>2014</v>
      </c>
      <c r="C141" s="161" t="s">
        <v>327</v>
      </c>
      <c r="D141" s="72">
        <v>0.9</v>
      </c>
      <c r="E141" t="s">
        <v>316</v>
      </c>
      <c r="F141" t="s">
        <v>310</v>
      </c>
      <c r="G141" t="s">
        <v>163</v>
      </c>
      <c r="H141" t="s">
        <v>278</v>
      </c>
      <c r="J141" s="160" t="s">
        <v>280</v>
      </c>
    </row>
    <row r="142" spans="1:10" x14ac:dyDescent="0.75">
      <c r="A142" s="161" t="s">
        <v>72</v>
      </c>
      <c r="B142" s="162">
        <v>2014</v>
      </c>
      <c r="C142" s="161" t="s">
        <v>328</v>
      </c>
      <c r="D142" s="72">
        <v>0.9</v>
      </c>
      <c r="E142" t="s">
        <v>316</v>
      </c>
      <c r="F142" t="s">
        <v>310</v>
      </c>
      <c r="G142" t="s">
        <v>163</v>
      </c>
      <c r="H142" t="s">
        <v>278</v>
      </c>
      <c r="J142" s="160" t="s">
        <v>280</v>
      </c>
    </row>
    <row r="143" spans="1:10" x14ac:dyDescent="0.75">
      <c r="A143" s="161" t="s">
        <v>73</v>
      </c>
      <c r="B143" s="162">
        <v>2014</v>
      </c>
      <c r="C143" s="161" t="s">
        <v>329</v>
      </c>
      <c r="D143" s="72">
        <v>0.9</v>
      </c>
      <c r="E143" t="s">
        <v>316</v>
      </c>
      <c r="F143" t="s">
        <v>310</v>
      </c>
      <c r="G143" t="s">
        <v>163</v>
      </c>
      <c r="H143" t="s">
        <v>278</v>
      </c>
      <c r="J143" s="160" t="s">
        <v>280</v>
      </c>
    </row>
    <row r="144" spans="1:10" x14ac:dyDescent="0.75">
      <c r="A144" s="161" t="s">
        <v>74</v>
      </c>
      <c r="B144" s="162">
        <v>2014</v>
      </c>
      <c r="C144" s="161" t="s">
        <v>330</v>
      </c>
      <c r="D144" s="72">
        <v>0.9</v>
      </c>
      <c r="E144" t="s">
        <v>316</v>
      </c>
      <c r="F144" t="s">
        <v>310</v>
      </c>
      <c r="G144" t="s">
        <v>163</v>
      </c>
      <c r="H144" t="s">
        <v>278</v>
      </c>
      <c r="J144" s="160" t="s">
        <v>280</v>
      </c>
    </row>
    <row r="145" spans="1:10" x14ac:dyDescent="0.75">
      <c r="A145" s="161" t="s">
        <v>75</v>
      </c>
      <c r="B145" s="162">
        <v>2014</v>
      </c>
      <c r="C145" s="161" t="s">
        <v>331</v>
      </c>
      <c r="D145" s="72">
        <v>0.9</v>
      </c>
      <c r="E145" t="s">
        <v>316</v>
      </c>
      <c r="F145" t="s">
        <v>310</v>
      </c>
      <c r="G145" t="s">
        <v>163</v>
      </c>
      <c r="H145" t="s">
        <v>278</v>
      </c>
      <c r="J145" s="160" t="s">
        <v>280</v>
      </c>
    </row>
    <row r="146" spans="1:10" x14ac:dyDescent="0.75">
      <c r="A146" s="161" t="s">
        <v>76</v>
      </c>
      <c r="B146" s="162">
        <v>2014</v>
      </c>
      <c r="C146" s="161" t="s">
        <v>332</v>
      </c>
      <c r="D146" s="72">
        <v>0.9</v>
      </c>
      <c r="E146" t="s">
        <v>316</v>
      </c>
      <c r="F146" t="s">
        <v>310</v>
      </c>
      <c r="G146" t="s">
        <v>163</v>
      </c>
      <c r="H146" t="s">
        <v>278</v>
      </c>
      <c r="J146" s="160" t="s">
        <v>280</v>
      </c>
    </row>
    <row r="147" spans="1:10" x14ac:dyDescent="0.75">
      <c r="A147" s="161" t="s">
        <v>77</v>
      </c>
      <c r="B147" s="162">
        <v>2014</v>
      </c>
      <c r="C147" s="161" t="s">
        <v>333</v>
      </c>
      <c r="D147" s="72">
        <v>0.9</v>
      </c>
      <c r="E147" t="s">
        <v>316</v>
      </c>
      <c r="F147" t="s">
        <v>310</v>
      </c>
      <c r="G147" t="s">
        <v>163</v>
      </c>
      <c r="H147" t="s">
        <v>278</v>
      </c>
      <c r="J147" s="160" t="s">
        <v>280</v>
      </c>
    </row>
    <row r="148" spans="1:10" x14ac:dyDescent="0.75">
      <c r="A148" s="161" t="s">
        <v>157</v>
      </c>
      <c r="B148" s="162">
        <v>2014</v>
      </c>
      <c r="C148" s="161" t="s">
        <v>334</v>
      </c>
      <c r="D148" s="72">
        <v>0.9</v>
      </c>
      <c r="E148" t="s">
        <v>316</v>
      </c>
      <c r="F148" t="s">
        <v>310</v>
      </c>
      <c r="G148" t="s">
        <v>163</v>
      </c>
      <c r="H148" t="s">
        <v>278</v>
      </c>
      <c r="J148" s="160" t="s">
        <v>280</v>
      </c>
    </row>
    <row r="149" spans="1:10" x14ac:dyDescent="0.75">
      <c r="A149" s="161" t="s">
        <v>72</v>
      </c>
      <c r="B149" s="162">
        <v>2017</v>
      </c>
      <c r="C149" s="161" t="s">
        <v>328</v>
      </c>
      <c r="D149" s="72">
        <v>0.71399999999999997</v>
      </c>
      <c r="E149" t="s">
        <v>316</v>
      </c>
      <c r="F149" t="s">
        <v>310</v>
      </c>
      <c r="G149" t="s">
        <v>163</v>
      </c>
      <c r="H149" t="s">
        <v>278</v>
      </c>
      <c r="J149" t="s">
        <v>287</v>
      </c>
    </row>
    <row r="150" spans="1:10" x14ac:dyDescent="0.75">
      <c r="A150" s="161" t="s">
        <v>73</v>
      </c>
      <c r="B150" s="162">
        <v>2017</v>
      </c>
      <c r="C150" s="161" t="s">
        <v>329</v>
      </c>
      <c r="D150" s="72">
        <v>0.71399999999999997</v>
      </c>
      <c r="E150" t="s">
        <v>316</v>
      </c>
      <c r="F150" t="s">
        <v>310</v>
      </c>
      <c r="G150" t="s">
        <v>163</v>
      </c>
      <c r="H150" t="s">
        <v>278</v>
      </c>
      <c r="J150" t="s">
        <v>287</v>
      </c>
    </row>
    <row r="151" spans="1:10" x14ac:dyDescent="0.75">
      <c r="A151" s="161" t="s">
        <v>74</v>
      </c>
      <c r="B151" s="162">
        <v>2017</v>
      </c>
      <c r="C151" s="161" t="s">
        <v>330</v>
      </c>
      <c r="D151" s="72">
        <v>0.71399999999999997</v>
      </c>
      <c r="E151" t="s">
        <v>316</v>
      </c>
      <c r="F151" t="s">
        <v>310</v>
      </c>
      <c r="G151" t="s">
        <v>163</v>
      </c>
      <c r="H151" t="s">
        <v>278</v>
      </c>
      <c r="J151" t="s">
        <v>287</v>
      </c>
    </row>
    <row r="152" spans="1:10" x14ac:dyDescent="0.75">
      <c r="A152" s="161" t="s">
        <v>75</v>
      </c>
      <c r="B152" s="162">
        <v>2017</v>
      </c>
      <c r="C152" s="161" t="s">
        <v>331</v>
      </c>
      <c r="D152" s="72">
        <v>0.71399999999999997</v>
      </c>
      <c r="E152" t="s">
        <v>316</v>
      </c>
      <c r="F152" t="s">
        <v>310</v>
      </c>
      <c r="G152" t="s">
        <v>163</v>
      </c>
      <c r="H152" t="s">
        <v>278</v>
      </c>
      <c r="J152" t="s">
        <v>287</v>
      </c>
    </row>
    <row r="153" spans="1:10" x14ac:dyDescent="0.75">
      <c r="A153" s="161" t="s">
        <v>76</v>
      </c>
      <c r="B153" s="162">
        <v>2017</v>
      </c>
      <c r="C153" s="161" t="s">
        <v>332</v>
      </c>
      <c r="D153" s="72">
        <v>0.71399999999999997</v>
      </c>
      <c r="E153" t="s">
        <v>316</v>
      </c>
      <c r="F153" t="s">
        <v>310</v>
      </c>
      <c r="G153" t="s">
        <v>163</v>
      </c>
      <c r="H153" t="s">
        <v>278</v>
      </c>
      <c r="J153" t="s">
        <v>287</v>
      </c>
    </row>
    <row r="154" spans="1:10" x14ac:dyDescent="0.75">
      <c r="A154" s="161" t="s">
        <v>77</v>
      </c>
      <c r="B154" s="162">
        <v>2017</v>
      </c>
      <c r="C154" s="161" t="s">
        <v>333</v>
      </c>
      <c r="D154" s="72">
        <v>0.71399999999999997</v>
      </c>
      <c r="E154" t="s">
        <v>316</v>
      </c>
      <c r="F154" t="s">
        <v>310</v>
      </c>
      <c r="G154" t="s">
        <v>163</v>
      </c>
      <c r="H154" t="s">
        <v>278</v>
      </c>
      <c r="J154" t="s">
        <v>287</v>
      </c>
    </row>
    <row r="155" spans="1:10" x14ac:dyDescent="0.75">
      <c r="A155" s="161" t="s">
        <v>157</v>
      </c>
      <c r="B155" s="162">
        <v>2017</v>
      </c>
      <c r="C155" s="161" t="s">
        <v>334</v>
      </c>
      <c r="D155" s="72">
        <v>0.71399999999999997</v>
      </c>
      <c r="E155" t="s">
        <v>316</v>
      </c>
      <c r="F155" t="s">
        <v>310</v>
      </c>
      <c r="G155" t="s">
        <v>163</v>
      </c>
      <c r="H155" t="s">
        <v>278</v>
      </c>
      <c r="J155" t="s">
        <v>287</v>
      </c>
    </row>
    <row r="156" spans="1:10" x14ac:dyDescent="0.75">
      <c r="A156" s="161" t="s">
        <v>158</v>
      </c>
      <c r="B156" s="162">
        <v>2017</v>
      </c>
      <c r="C156" s="161" t="s">
        <v>335</v>
      </c>
      <c r="D156" s="72">
        <v>0.71399999999999997</v>
      </c>
      <c r="E156" t="s">
        <v>316</v>
      </c>
      <c r="F156" t="s">
        <v>310</v>
      </c>
      <c r="G156" t="s">
        <v>163</v>
      </c>
      <c r="H156" t="s">
        <v>278</v>
      </c>
      <c r="J156" t="s">
        <v>287</v>
      </c>
    </row>
    <row r="157" spans="1:10" x14ac:dyDescent="0.75">
      <c r="A157" s="161" t="s">
        <v>159</v>
      </c>
      <c r="B157" s="162">
        <v>2017</v>
      </c>
      <c r="C157" s="161" t="s">
        <v>336</v>
      </c>
      <c r="D157" s="72">
        <v>0.71399999999999997</v>
      </c>
      <c r="E157" t="s">
        <v>316</v>
      </c>
      <c r="F157" t="s">
        <v>310</v>
      </c>
      <c r="G157" t="s">
        <v>163</v>
      </c>
      <c r="H157" t="s">
        <v>278</v>
      </c>
      <c r="J157" t="s">
        <v>287</v>
      </c>
    </row>
    <row r="158" spans="1:10" x14ac:dyDescent="0.75">
      <c r="A158" s="161" t="s">
        <v>160</v>
      </c>
      <c r="B158" s="162">
        <v>2017</v>
      </c>
      <c r="C158" s="161" t="s">
        <v>337</v>
      </c>
      <c r="D158" s="72">
        <v>0.71399999999999997</v>
      </c>
      <c r="E158" t="s">
        <v>316</v>
      </c>
      <c r="F158" t="s">
        <v>310</v>
      </c>
      <c r="G158" t="s">
        <v>163</v>
      </c>
      <c r="H158" t="s">
        <v>278</v>
      </c>
      <c r="J158" t="s">
        <v>287</v>
      </c>
    </row>
    <row r="159" spans="1:10" x14ac:dyDescent="0.75">
      <c r="A159" s="161" t="s">
        <v>161</v>
      </c>
      <c r="B159" s="162">
        <v>2017</v>
      </c>
      <c r="C159" s="161" t="s">
        <v>338</v>
      </c>
      <c r="D159" s="72">
        <v>0.71399999999999997</v>
      </c>
      <c r="E159" t="s">
        <v>316</v>
      </c>
      <c r="F159" t="s">
        <v>310</v>
      </c>
      <c r="G159" t="s">
        <v>163</v>
      </c>
      <c r="H159" t="s">
        <v>278</v>
      </c>
      <c r="J159" t="s">
        <v>287</v>
      </c>
    </row>
    <row r="160" spans="1:10" x14ac:dyDescent="0.75">
      <c r="A160" s="161" t="s">
        <v>162</v>
      </c>
      <c r="B160" s="162">
        <v>2017</v>
      </c>
      <c r="C160" s="161" t="s">
        <v>339</v>
      </c>
      <c r="D160" s="72">
        <v>0.71399999999999997</v>
      </c>
      <c r="E160" t="s">
        <v>316</v>
      </c>
      <c r="F160" t="s">
        <v>310</v>
      </c>
      <c r="G160" t="s">
        <v>163</v>
      </c>
      <c r="H160" t="s">
        <v>278</v>
      </c>
      <c r="J160" t="s">
        <v>287</v>
      </c>
    </row>
    <row r="161" spans="1:10" x14ac:dyDescent="0.75">
      <c r="A161" s="161" t="s">
        <v>314</v>
      </c>
      <c r="B161" s="162">
        <v>2017</v>
      </c>
      <c r="C161" s="161" t="s">
        <v>340</v>
      </c>
      <c r="D161" s="72">
        <v>0.71399999999999997</v>
      </c>
      <c r="E161" t="s">
        <v>316</v>
      </c>
      <c r="F161" t="s">
        <v>310</v>
      </c>
      <c r="G161" t="s">
        <v>163</v>
      </c>
      <c r="H161" t="s">
        <v>278</v>
      </c>
      <c r="J161" t="s">
        <v>287</v>
      </c>
    </row>
    <row r="162" spans="1:10" x14ac:dyDescent="0.75">
      <c r="A162" s="161" t="s">
        <v>216</v>
      </c>
      <c r="B162" s="162">
        <v>2017</v>
      </c>
      <c r="C162" s="161" t="s">
        <v>341</v>
      </c>
      <c r="D162" s="72">
        <v>0.71399999999999997</v>
      </c>
      <c r="E162" t="s">
        <v>316</v>
      </c>
      <c r="F162" t="s">
        <v>310</v>
      </c>
      <c r="G162" t="s">
        <v>163</v>
      </c>
      <c r="H162" t="s">
        <v>278</v>
      </c>
      <c r="J162" t="s">
        <v>287</v>
      </c>
    </row>
    <row r="163" spans="1:10" x14ac:dyDescent="0.75">
      <c r="A163" s="161" t="s">
        <v>154</v>
      </c>
      <c r="B163" s="162">
        <v>2017</v>
      </c>
      <c r="C163" s="161" t="s">
        <v>325</v>
      </c>
      <c r="D163" s="72">
        <v>0.7</v>
      </c>
      <c r="E163" t="s">
        <v>315</v>
      </c>
      <c r="F163" t="s">
        <v>309</v>
      </c>
      <c r="G163" t="s">
        <v>286</v>
      </c>
      <c r="H163" t="s">
        <v>278</v>
      </c>
      <c r="J163" t="s">
        <v>287</v>
      </c>
    </row>
    <row r="164" spans="1:10" x14ac:dyDescent="0.75">
      <c r="A164" s="161" t="s">
        <v>156</v>
      </c>
      <c r="B164" s="162">
        <v>2017</v>
      </c>
      <c r="C164" s="161" t="s">
        <v>327</v>
      </c>
      <c r="D164" s="72">
        <f>3.4/5</f>
        <v>0.67999999999999994</v>
      </c>
      <c r="E164" t="s">
        <v>315</v>
      </c>
      <c r="F164" t="s">
        <v>310</v>
      </c>
      <c r="G164" t="s">
        <v>286</v>
      </c>
      <c r="H164" t="s">
        <v>278</v>
      </c>
      <c r="J164" t="s">
        <v>287</v>
      </c>
    </row>
    <row r="165" spans="1:10" x14ac:dyDescent="0.75">
      <c r="A165" s="161" t="s">
        <v>73</v>
      </c>
      <c r="B165" s="162">
        <v>2017</v>
      </c>
      <c r="C165" s="161" t="s">
        <v>329</v>
      </c>
      <c r="D165" s="72">
        <v>0.625</v>
      </c>
      <c r="E165" t="s">
        <v>316</v>
      </c>
      <c r="F165" t="s">
        <v>310</v>
      </c>
      <c r="G165" t="s">
        <v>163</v>
      </c>
      <c r="H165" t="s">
        <v>278</v>
      </c>
      <c r="J165" t="s">
        <v>287</v>
      </c>
    </row>
    <row r="166" spans="1:10" x14ac:dyDescent="0.75">
      <c r="A166" s="161" t="s">
        <v>74</v>
      </c>
      <c r="B166" s="162">
        <v>2017</v>
      </c>
      <c r="C166" s="161" t="s">
        <v>330</v>
      </c>
      <c r="D166" s="72">
        <v>0.625</v>
      </c>
      <c r="E166" t="s">
        <v>316</v>
      </c>
      <c r="F166" t="s">
        <v>310</v>
      </c>
      <c r="G166" t="s">
        <v>163</v>
      </c>
      <c r="H166" t="s">
        <v>278</v>
      </c>
      <c r="J166" t="s">
        <v>287</v>
      </c>
    </row>
    <row r="167" spans="1:10" x14ac:dyDescent="0.75">
      <c r="A167" s="161" t="s">
        <v>75</v>
      </c>
      <c r="B167" s="162">
        <v>2017</v>
      </c>
      <c r="C167" s="161" t="s">
        <v>331</v>
      </c>
      <c r="D167" s="72">
        <v>0.625</v>
      </c>
      <c r="E167" t="s">
        <v>316</v>
      </c>
      <c r="F167" t="s">
        <v>310</v>
      </c>
      <c r="G167" t="s">
        <v>163</v>
      </c>
      <c r="H167" t="s">
        <v>278</v>
      </c>
      <c r="J167" t="s">
        <v>287</v>
      </c>
    </row>
    <row r="168" spans="1:10" x14ac:dyDescent="0.75">
      <c r="A168" s="161" t="s">
        <v>76</v>
      </c>
      <c r="B168" s="162">
        <v>2017</v>
      </c>
      <c r="C168" s="161" t="s">
        <v>332</v>
      </c>
      <c r="D168" s="72">
        <v>0.625</v>
      </c>
      <c r="E168" t="s">
        <v>316</v>
      </c>
      <c r="F168" t="s">
        <v>310</v>
      </c>
      <c r="G168" t="s">
        <v>163</v>
      </c>
      <c r="H168" t="s">
        <v>278</v>
      </c>
      <c r="J168" t="s">
        <v>287</v>
      </c>
    </row>
    <row r="169" spans="1:10" x14ac:dyDescent="0.75">
      <c r="A169" s="65" t="s">
        <v>267</v>
      </c>
      <c r="B169">
        <v>2020</v>
      </c>
      <c r="C169" s="65" t="s">
        <v>342</v>
      </c>
      <c r="D169">
        <v>0.58147169069693294</v>
      </c>
      <c r="E169" t="s">
        <v>316</v>
      </c>
      <c r="F169" t="s">
        <v>309</v>
      </c>
      <c r="G169" t="s">
        <v>163</v>
      </c>
      <c r="H169" t="s">
        <v>307</v>
      </c>
      <c r="I169" t="s">
        <v>348</v>
      </c>
      <c r="J169" s="160" t="s">
        <v>347</v>
      </c>
    </row>
    <row r="170" spans="1:10" x14ac:dyDescent="0.75">
      <c r="A170" s="65" t="s">
        <v>153</v>
      </c>
      <c r="B170" s="162">
        <v>2020</v>
      </c>
      <c r="C170" s="65" t="s">
        <v>324</v>
      </c>
      <c r="D170">
        <v>0.5</v>
      </c>
      <c r="E170" t="s">
        <v>316</v>
      </c>
      <c r="F170" t="s">
        <v>309</v>
      </c>
      <c r="G170" t="s">
        <v>163</v>
      </c>
      <c r="H170" t="s">
        <v>307</v>
      </c>
      <c r="I170" t="s">
        <v>348</v>
      </c>
      <c r="J170" s="160" t="s">
        <v>347</v>
      </c>
    </row>
    <row r="171" spans="1:10" x14ac:dyDescent="0.75">
      <c r="A171" s="161" t="s">
        <v>153</v>
      </c>
      <c r="B171" s="162">
        <v>2020</v>
      </c>
      <c r="C171" s="161" t="s">
        <v>324</v>
      </c>
      <c r="D171" s="72">
        <v>0.5</v>
      </c>
      <c r="E171" t="s">
        <v>316</v>
      </c>
      <c r="F171" t="s">
        <v>310</v>
      </c>
      <c r="G171" t="s">
        <v>163</v>
      </c>
      <c r="H171" t="s">
        <v>307</v>
      </c>
      <c r="J171" s="159" t="s">
        <v>308</v>
      </c>
    </row>
    <row r="172" spans="1:10" x14ac:dyDescent="0.75">
      <c r="A172" s="161" t="s">
        <v>154</v>
      </c>
      <c r="B172" s="162">
        <v>2020</v>
      </c>
      <c r="C172" s="161" t="s">
        <v>325</v>
      </c>
      <c r="D172" s="72">
        <v>0.5</v>
      </c>
      <c r="E172" t="s">
        <v>316</v>
      </c>
      <c r="F172" t="s">
        <v>310</v>
      </c>
      <c r="G172" t="s">
        <v>163</v>
      </c>
      <c r="H172" t="s">
        <v>307</v>
      </c>
      <c r="J172" s="159" t="s">
        <v>308</v>
      </c>
    </row>
    <row r="173" spans="1:10" x14ac:dyDescent="0.75">
      <c r="A173" s="161" t="s">
        <v>155</v>
      </c>
      <c r="B173" s="162">
        <v>2020</v>
      </c>
      <c r="C173" s="161" t="s">
        <v>326</v>
      </c>
      <c r="D173" s="72">
        <v>0.5</v>
      </c>
      <c r="E173" t="s">
        <v>316</v>
      </c>
      <c r="F173" t="s">
        <v>310</v>
      </c>
      <c r="G173" t="s">
        <v>163</v>
      </c>
      <c r="H173" t="s">
        <v>307</v>
      </c>
      <c r="J173" s="159" t="s">
        <v>308</v>
      </c>
    </row>
    <row r="174" spans="1:10" x14ac:dyDescent="0.75">
      <c r="A174" s="161" t="s">
        <v>156</v>
      </c>
      <c r="B174" s="162">
        <v>2020</v>
      </c>
      <c r="C174" s="161" t="s">
        <v>327</v>
      </c>
      <c r="D174" s="72">
        <v>0.5</v>
      </c>
      <c r="E174" t="s">
        <v>316</v>
      </c>
      <c r="F174" t="s">
        <v>310</v>
      </c>
      <c r="G174" t="s">
        <v>163</v>
      </c>
      <c r="H174" t="s">
        <v>307</v>
      </c>
      <c r="J174" s="159" t="s">
        <v>308</v>
      </c>
    </row>
    <row r="175" spans="1:10" x14ac:dyDescent="0.75">
      <c r="A175" s="161" t="s">
        <v>72</v>
      </c>
      <c r="B175" s="162">
        <v>2020</v>
      </c>
      <c r="C175" s="161" t="s">
        <v>328</v>
      </c>
      <c r="D175" s="72">
        <v>0.5</v>
      </c>
      <c r="E175" t="s">
        <v>316</v>
      </c>
      <c r="F175" t="s">
        <v>310</v>
      </c>
      <c r="G175" t="s">
        <v>163</v>
      </c>
      <c r="H175" t="s">
        <v>307</v>
      </c>
      <c r="J175" s="159" t="s">
        <v>308</v>
      </c>
    </row>
    <row r="176" spans="1:10" x14ac:dyDescent="0.75">
      <c r="A176" s="161" t="s">
        <v>73</v>
      </c>
      <c r="B176" s="162">
        <v>2020</v>
      </c>
      <c r="C176" s="161" t="s">
        <v>329</v>
      </c>
      <c r="D176" s="72">
        <v>0.5</v>
      </c>
      <c r="E176" t="s">
        <v>316</v>
      </c>
      <c r="F176" t="s">
        <v>310</v>
      </c>
      <c r="G176" t="s">
        <v>163</v>
      </c>
      <c r="H176" t="s">
        <v>307</v>
      </c>
      <c r="J176" s="159" t="s">
        <v>308</v>
      </c>
    </row>
    <row r="177" spans="1:10" x14ac:dyDescent="0.75">
      <c r="A177" s="161" t="s">
        <v>74</v>
      </c>
      <c r="B177" s="162">
        <v>2020</v>
      </c>
      <c r="C177" s="161" t="s">
        <v>330</v>
      </c>
      <c r="D177" s="72">
        <v>0.5</v>
      </c>
      <c r="E177" t="s">
        <v>316</v>
      </c>
      <c r="F177" t="s">
        <v>310</v>
      </c>
      <c r="G177" t="s">
        <v>163</v>
      </c>
      <c r="H177" t="s">
        <v>307</v>
      </c>
      <c r="J177" s="159" t="s">
        <v>308</v>
      </c>
    </row>
    <row r="178" spans="1:10" x14ac:dyDescent="0.75">
      <c r="A178" s="161" t="s">
        <v>75</v>
      </c>
      <c r="B178" s="162">
        <v>2020</v>
      </c>
      <c r="C178" s="161" t="s">
        <v>331</v>
      </c>
      <c r="D178" s="72">
        <v>0.5</v>
      </c>
      <c r="E178" t="s">
        <v>316</v>
      </c>
      <c r="F178" t="s">
        <v>310</v>
      </c>
      <c r="G178" t="s">
        <v>163</v>
      </c>
      <c r="H178" t="s">
        <v>307</v>
      </c>
      <c r="J178" s="159" t="s">
        <v>308</v>
      </c>
    </row>
    <row r="179" spans="1:10" x14ac:dyDescent="0.75">
      <c r="A179" s="161" t="s">
        <v>76</v>
      </c>
      <c r="B179" s="162">
        <v>2020</v>
      </c>
      <c r="C179" s="161" t="s">
        <v>332</v>
      </c>
      <c r="D179" s="72">
        <v>0.5</v>
      </c>
      <c r="E179" t="s">
        <v>316</v>
      </c>
      <c r="F179" t="s">
        <v>310</v>
      </c>
      <c r="G179" t="s">
        <v>163</v>
      </c>
      <c r="H179" t="s">
        <v>307</v>
      </c>
      <c r="J179" s="159" t="s">
        <v>308</v>
      </c>
    </row>
    <row r="180" spans="1:10" x14ac:dyDescent="0.75">
      <c r="A180" s="161" t="s">
        <v>77</v>
      </c>
      <c r="B180" s="162">
        <v>2020</v>
      </c>
      <c r="C180" s="161" t="s">
        <v>333</v>
      </c>
      <c r="D180" s="72">
        <v>0.5</v>
      </c>
      <c r="E180" t="s">
        <v>316</v>
      </c>
      <c r="F180" t="s">
        <v>310</v>
      </c>
      <c r="G180" t="s">
        <v>163</v>
      </c>
      <c r="H180" t="s">
        <v>307</v>
      </c>
      <c r="J180" s="159" t="s">
        <v>308</v>
      </c>
    </row>
    <row r="181" spans="1:10" x14ac:dyDescent="0.75">
      <c r="A181" s="65" t="s">
        <v>154</v>
      </c>
      <c r="B181" s="162">
        <v>2020</v>
      </c>
      <c r="C181" s="65" t="s">
        <v>325</v>
      </c>
      <c r="D181">
        <v>0.5</v>
      </c>
      <c r="E181" t="s">
        <v>316</v>
      </c>
      <c r="F181" t="s">
        <v>309</v>
      </c>
      <c r="G181" t="s">
        <v>163</v>
      </c>
      <c r="H181" t="s">
        <v>307</v>
      </c>
      <c r="I181" t="s">
        <v>348</v>
      </c>
      <c r="J181" s="160" t="s">
        <v>347</v>
      </c>
    </row>
    <row r="182" spans="1:10" x14ac:dyDescent="0.75">
      <c r="A182" s="65" t="s">
        <v>155</v>
      </c>
      <c r="B182" s="162">
        <v>2020</v>
      </c>
      <c r="C182" s="65" t="s">
        <v>326</v>
      </c>
      <c r="D182">
        <v>0.5</v>
      </c>
      <c r="E182" t="s">
        <v>316</v>
      </c>
      <c r="F182" t="s">
        <v>309</v>
      </c>
      <c r="G182" t="s">
        <v>163</v>
      </c>
      <c r="H182" t="s">
        <v>307</v>
      </c>
      <c r="I182" t="s">
        <v>348</v>
      </c>
      <c r="J182" s="160" t="s">
        <v>347</v>
      </c>
    </row>
    <row r="183" spans="1:10" x14ac:dyDescent="0.75">
      <c r="A183" s="65" t="s">
        <v>156</v>
      </c>
      <c r="B183" s="162">
        <v>2020</v>
      </c>
      <c r="C183" s="65" t="s">
        <v>327</v>
      </c>
      <c r="D183">
        <v>0.5</v>
      </c>
      <c r="E183" t="s">
        <v>316</v>
      </c>
      <c r="F183" t="s">
        <v>309</v>
      </c>
      <c r="G183" t="s">
        <v>163</v>
      </c>
      <c r="H183" t="s">
        <v>307</v>
      </c>
      <c r="I183" t="s">
        <v>348</v>
      </c>
      <c r="J183" s="160" t="s">
        <v>347</v>
      </c>
    </row>
    <row r="184" spans="1:10" x14ac:dyDescent="0.75">
      <c r="A184" s="65" t="s">
        <v>72</v>
      </c>
      <c r="B184" s="162">
        <v>2020</v>
      </c>
      <c r="C184" s="65" t="s">
        <v>328</v>
      </c>
      <c r="D184">
        <v>0.5</v>
      </c>
      <c r="E184" t="s">
        <v>316</v>
      </c>
      <c r="F184" t="s">
        <v>309</v>
      </c>
      <c r="G184" t="s">
        <v>163</v>
      </c>
      <c r="H184" t="s">
        <v>307</v>
      </c>
      <c r="I184" t="s">
        <v>348</v>
      </c>
      <c r="J184" s="160" t="s">
        <v>347</v>
      </c>
    </row>
    <row r="185" spans="1:10" x14ac:dyDescent="0.75">
      <c r="A185" s="65" t="s">
        <v>73</v>
      </c>
      <c r="B185" s="162">
        <v>2020</v>
      </c>
      <c r="C185" s="65" t="s">
        <v>329</v>
      </c>
      <c r="D185">
        <v>0.5</v>
      </c>
      <c r="E185" t="s">
        <v>316</v>
      </c>
      <c r="F185" t="s">
        <v>309</v>
      </c>
      <c r="G185" t="s">
        <v>163</v>
      </c>
      <c r="H185" t="s">
        <v>307</v>
      </c>
      <c r="I185" t="s">
        <v>348</v>
      </c>
      <c r="J185" s="160" t="s">
        <v>347</v>
      </c>
    </row>
    <row r="186" spans="1:10" x14ac:dyDescent="0.75">
      <c r="A186" s="65" t="s">
        <v>74</v>
      </c>
      <c r="B186" s="162">
        <v>2020</v>
      </c>
      <c r="C186" s="65" t="s">
        <v>330</v>
      </c>
      <c r="D186">
        <v>0.5</v>
      </c>
      <c r="E186" t="s">
        <v>316</v>
      </c>
      <c r="F186" t="s">
        <v>309</v>
      </c>
      <c r="G186" t="s">
        <v>163</v>
      </c>
      <c r="H186" t="s">
        <v>307</v>
      </c>
      <c r="I186" t="s">
        <v>348</v>
      </c>
      <c r="J186" s="160" t="s">
        <v>347</v>
      </c>
    </row>
    <row r="187" spans="1:10" x14ac:dyDescent="0.75">
      <c r="A187" s="65" t="s">
        <v>75</v>
      </c>
      <c r="B187" s="162">
        <v>2020</v>
      </c>
      <c r="C187" s="65" t="s">
        <v>331</v>
      </c>
      <c r="D187">
        <v>0.5</v>
      </c>
      <c r="E187" t="s">
        <v>316</v>
      </c>
      <c r="F187" t="s">
        <v>309</v>
      </c>
      <c r="G187" t="s">
        <v>163</v>
      </c>
      <c r="H187" t="s">
        <v>307</v>
      </c>
      <c r="I187" t="s">
        <v>348</v>
      </c>
      <c r="J187" s="160" t="s">
        <v>347</v>
      </c>
    </row>
    <row r="188" spans="1:10" x14ac:dyDescent="0.75">
      <c r="A188" s="65" t="s">
        <v>76</v>
      </c>
      <c r="B188" s="162">
        <v>2020</v>
      </c>
      <c r="C188" s="65" t="s">
        <v>332</v>
      </c>
      <c r="D188">
        <v>0.5</v>
      </c>
      <c r="E188" t="s">
        <v>316</v>
      </c>
      <c r="F188" t="s">
        <v>309</v>
      </c>
      <c r="G188" t="s">
        <v>163</v>
      </c>
      <c r="H188" t="s">
        <v>307</v>
      </c>
      <c r="I188" t="s">
        <v>348</v>
      </c>
      <c r="J188" s="160" t="s">
        <v>347</v>
      </c>
    </row>
    <row r="189" spans="1:10" x14ac:dyDescent="0.75">
      <c r="A189" s="65" t="s">
        <v>77</v>
      </c>
      <c r="B189" s="162">
        <v>2020</v>
      </c>
      <c r="C189" s="65" t="s">
        <v>333</v>
      </c>
      <c r="D189">
        <v>0.5</v>
      </c>
      <c r="E189" t="s">
        <v>316</v>
      </c>
      <c r="F189" t="s">
        <v>309</v>
      </c>
      <c r="G189" t="s">
        <v>163</v>
      </c>
      <c r="H189" t="s">
        <v>307</v>
      </c>
      <c r="I189" t="s">
        <v>348</v>
      </c>
      <c r="J189" s="160" t="s">
        <v>347</v>
      </c>
    </row>
    <row r="190" spans="1:10" x14ac:dyDescent="0.75">
      <c r="A190" s="161" t="s">
        <v>75</v>
      </c>
      <c r="B190" s="162">
        <v>2017</v>
      </c>
      <c r="C190" s="161" t="s">
        <v>331</v>
      </c>
      <c r="D190" s="72">
        <v>0.28599999999999998</v>
      </c>
      <c r="E190" t="s">
        <v>316</v>
      </c>
      <c r="F190" t="s">
        <v>310</v>
      </c>
      <c r="G190" t="s">
        <v>163</v>
      </c>
      <c r="H190" t="s">
        <v>278</v>
      </c>
      <c r="J190" t="s">
        <v>287</v>
      </c>
    </row>
    <row r="191" spans="1:10" x14ac:dyDescent="0.75">
      <c r="A191" s="161" t="s">
        <v>76</v>
      </c>
      <c r="B191" s="162">
        <v>2017</v>
      </c>
      <c r="C191" s="161" t="s">
        <v>332</v>
      </c>
      <c r="D191" s="72">
        <v>0.28599999999999998</v>
      </c>
      <c r="E191" t="s">
        <v>316</v>
      </c>
      <c r="F191" t="s">
        <v>310</v>
      </c>
      <c r="G191" t="s">
        <v>163</v>
      </c>
      <c r="H191" t="s">
        <v>278</v>
      </c>
      <c r="J191" t="s">
        <v>287</v>
      </c>
    </row>
    <row r="192" spans="1:10" x14ac:dyDescent="0.75">
      <c r="A192" s="161" t="s">
        <v>77</v>
      </c>
      <c r="B192" s="162">
        <v>2017</v>
      </c>
      <c r="C192" s="161" t="s">
        <v>333</v>
      </c>
      <c r="D192" s="72">
        <v>0.28599999999999998</v>
      </c>
      <c r="E192" t="s">
        <v>316</v>
      </c>
      <c r="F192" t="s">
        <v>310</v>
      </c>
      <c r="G192" t="s">
        <v>163</v>
      </c>
      <c r="H192" t="s">
        <v>278</v>
      </c>
      <c r="J192" t="s">
        <v>287</v>
      </c>
    </row>
    <row r="193" spans="1:10" x14ac:dyDescent="0.75">
      <c r="A193" s="161" t="s">
        <v>157</v>
      </c>
      <c r="B193" s="162">
        <v>2017</v>
      </c>
      <c r="C193" s="161" t="s">
        <v>334</v>
      </c>
      <c r="D193" s="72">
        <v>0.28599999999999998</v>
      </c>
      <c r="E193" t="s">
        <v>316</v>
      </c>
      <c r="F193" t="s">
        <v>310</v>
      </c>
      <c r="G193" t="s">
        <v>163</v>
      </c>
      <c r="H193" t="s">
        <v>278</v>
      </c>
      <c r="J193" t="s">
        <v>287</v>
      </c>
    </row>
    <row r="194" spans="1:10" x14ac:dyDescent="0.75">
      <c r="A194" s="161" t="s">
        <v>153</v>
      </c>
      <c r="B194" s="162">
        <v>2017</v>
      </c>
      <c r="C194" s="161" t="s">
        <v>324</v>
      </c>
      <c r="D194" s="72">
        <v>0</v>
      </c>
      <c r="E194" t="s">
        <v>315</v>
      </c>
      <c r="F194" t="s">
        <v>310</v>
      </c>
      <c r="G194" t="s">
        <v>286</v>
      </c>
      <c r="H194" t="s">
        <v>278</v>
      </c>
      <c r="J194" t="s">
        <v>287</v>
      </c>
    </row>
    <row r="195" spans="1:10" x14ac:dyDescent="0.75">
      <c r="B195" s="162"/>
      <c r="D195" s="72"/>
    </row>
    <row r="196" spans="1:10" x14ac:dyDescent="0.75">
      <c r="B196" s="162"/>
      <c r="D196" s="72"/>
    </row>
    <row r="197" spans="1:10" x14ac:dyDescent="0.75">
      <c r="B197" s="162"/>
      <c r="D197" s="72"/>
    </row>
    <row r="198" spans="1:10" x14ac:dyDescent="0.75">
      <c r="B198" s="162"/>
      <c r="D198" s="72"/>
    </row>
    <row r="199" spans="1:10" x14ac:dyDescent="0.75">
      <c r="B199" s="162"/>
      <c r="D199" s="72"/>
    </row>
  </sheetData>
  <autoFilter ref="A1:J194" xr:uid="{54C66915-52C3-440D-BB85-4C0C6A701A2E}">
    <sortState ref="A2:J194">
      <sortCondition descending="1" ref="D1:D194"/>
    </sortState>
  </autoFilter>
  <hyperlinks>
    <hyperlink ref="J64" r:id="rId1" xr:uid="{C3AE68FF-D9C2-4A67-AF5F-E06E03744365}"/>
    <hyperlink ref="J126" r:id="rId2" xr:uid="{FAF81D26-C7F5-4487-93B6-5628F55F2B01}"/>
    <hyperlink ref="J51" r:id="rId3" xr:uid="{C3F72D16-9961-49A1-A246-D824999C8E22}"/>
    <hyperlink ref="J54" r:id="rId4" xr:uid="{13C22770-CD62-41EE-854A-E1F50869BA3A}"/>
    <hyperlink ref="J57" r:id="rId5" xr:uid="{FDFD1BBF-07D6-458C-B552-D67514476268}"/>
    <hyperlink ref="J30" r:id="rId6" xr:uid="{3FDA5A2A-2678-40C2-A603-68329DFB56E7}"/>
    <hyperlink ref="J34" r:id="rId7" xr:uid="{A19CBD2F-0D7C-4286-B31A-C38FBB58D48F}"/>
    <hyperlink ref="J37" r:id="rId8" xr:uid="{0E3FA347-2477-4417-B1E8-CA7F96FE2AB0}"/>
    <hyperlink ref="J40" r:id="rId9" xr:uid="{0B395091-66D5-413E-AADD-D27A2E10EFCA}"/>
    <hyperlink ref="J52" r:id="rId10" xr:uid="{4E40B43D-3552-4332-BFFC-787A2F133E78}"/>
    <hyperlink ref="J55" r:id="rId11" xr:uid="{8961966D-A382-4C23-99A6-21E017DDCE7B}"/>
    <hyperlink ref="J32" r:id="rId12" xr:uid="{A9D60043-8C53-4BC6-B151-0B23838D7BF1}"/>
    <hyperlink ref="J35" r:id="rId13" xr:uid="{01A1F414-B2B1-4D22-A75E-E0E2F3C00273}"/>
    <hyperlink ref="J38" r:id="rId14" xr:uid="{7D65DB18-B745-4208-A963-6849A67B2AF7}"/>
    <hyperlink ref="J41" r:id="rId15" xr:uid="{82C973D6-EAC7-41A5-8BCE-2E86C6AA8F4E}"/>
    <hyperlink ref="J53" r:id="rId16" xr:uid="{6E0D13F3-A3FF-469C-A16E-10F6D360E017}"/>
    <hyperlink ref="J56" r:id="rId17" xr:uid="{5DF151CD-15B6-425F-B695-FA326411D1E5}"/>
    <hyperlink ref="J33" r:id="rId18" xr:uid="{4E9DA0C0-3695-4E29-B577-C13B6817F26D}"/>
    <hyperlink ref="J36" r:id="rId19" xr:uid="{47B0BB77-93D4-4637-8B9A-1B51B1832006}"/>
    <hyperlink ref="J39" r:id="rId20" xr:uid="{22123E28-B5AE-428E-8E80-EC2BEB268426}"/>
    <hyperlink ref="J47" r:id="rId21" xr:uid="{EAEB5AAE-7372-4018-8D3F-AB2570479703}"/>
    <hyperlink ref="J78" r:id="rId22" xr:uid="{94542E69-AAEE-47AD-85C3-37CB1C84B639}"/>
    <hyperlink ref="J28" r:id="rId23" xr:uid="{0441CE7B-3099-4C6B-B25C-FB453803235E}"/>
    <hyperlink ref="J29" r:id="rId24" xr:uid="{6929693B-85B3-47CC-9B36-693136B0EB64}"/>
    <hyperlink ref="J91" r:id="rId25" xr:uid="{42BD5E2C-32ED-49B7-BC67-2A8D93B345A7}"/>
    <hyperlink ref="J94" r:id="rId26" xr:uid="{6C4060FD-1354-42D6-9132-E78186301D49}"/>
    <hyperlink ref="J89" r:id="rId27" xr:uid="{FFACA170-EE99-4A44-96BF-3A4C86DA9C28}"/>
    <hyperlink ref="J65" r:id="rId28" xr:uid="{9437B079-109B-4BB8-ADBD-6BA18D7DCF61}"/>
    <hyperlink ref="J92" r:id="rId29" xr:uid="{2428C077-AA72-4A30-BAC4-4F0D4E3E2B6A}"/>
    <hyperlink ref="J95" r:id="rId30" xr:uid="{2BB6646C-4456-4C4C-91FF-68C5E984E556}"/>
    <hyperlink ref="J90" r:id="rId31" xr:uid="{F1776498-47E2-4948-AE36-EF934F87D58D}"/>
    <hyperlink ref="J66" r:id="rId32" xr:uid="{3A75AB3A-3409-4715-9B56-33FF4B8865FA}"/>
    <hyperlink ref="J93" r:id="rId33" xr:uid="{82D39CE1-98D1-4F11-9A73-D4EAB431B4C5}"/>
    <hyperlink ref="J96" r:id="rId34" xr:uid="{BF6F06EB-7591-42AF-AAD8-9C5EC7BEA1C3}"/>
    <hyperlink ref="J101" r:id="rId35" xr:uid="{DC1493A7-13C9-418B-82B3-AEC88461E03F}"/>
    <hyperlink ref="J104" r:id="rId36" xr:uid="{7CAA549E-67D0-4CE4-9015-D8C75E34F5A3}"/>
    <hyperlink ref="J99" r:id="rId37" xr:uid="{0C8069BC-A7F6-4FC6-B27C-53EE84FEE979}"/>
    <hyperlink ref="J107" r:id="rId38" xr:uid="{7A69366A-0837-4A7F-8581-60A9D9F55206}"/>
    <hyperlink ref="J102" r:id="rId39" xr:uid="{BBD8929B-6FC3-405B-990B-F5350B9A5A78}"/>
    <hyperlink ref="J105" r:id="rId40" xr:uid="{3B0162B2-A615-4DCA-9BEC-CBF60F2864F2}"/>
    <hyperlink ref="J100" r:id="rId41" xr:uid="{8B8D813A-CB8E-4240-BE83-DD46C7E3E060}"/>
    <hyperlink ref="J103" r:id="rId42" xr:uid="{A48BE475-0464-46DC-97DE-AA8834A9E257}"/>
    <hyperlink ref="J97" r:id="rId43" xr:uid="{22855FBD-23C6-4BE4-9832-1E3E298F6F3D}"/>
    <hyperlink ref="J31" r:id="rId44" xr:uid="{D422FE6C-5D57-49D1-9927-BE6A854D79CA}"/>
    <hyperlink ref="J135" r:id="rId45" xr:uid="{B35450A0-9887-4B3D-89B8-F63EEF5D9CBF}"/>
    <hyperlink ref="J136" r:id="rId46" xr:uid="{671F9843-C929-4882-B32A-42C1BDF6D8CE}"/>
    <hyperlink ref="J137" r:id="rId47" xr:uid="{C9DADE60-F8E4-4271-AAE3-7572C5727D1C}"/>
    <hyperlink ref="J138" r:id="rId48" xr:uid="{832A221E-484A-464F-AE3D-EB8A7307F3DD}"/>
    <hyperlink ref="J139" r:id="rId49" xr:uid="{B94E0D1C-B7D5-4973-A72F-3EF7846D780D}"/>
    <hyperlink ref="J143" r:id="rId50" xr:uid="{B573DCB5-9F96-4634-9BA1-BE97548F0627}"/>
    <hyperlink ref="J147" r:id="rId51" xr:uid="{AB1BBEB3-2424-4F34-A484-0D8137CD287F}"/>
    <hyperlink ref="J140" r:id="rId52" xr:uid="{3EF875A8-A7EE-4277-A4F6-F0E36B44F255}"/>
    <hyperlink ref="J144" r:id="rId53" xr:uid="{36C6E0DE-70F8-4378-8C96-D31D97C9F82B}"/>
    <hyperlink ref="J148" r:id="rId54" xr:uid="{509DBEEE-4C6C-4F75-84FB-C1D458BEF8C2}"/>
    <hyperlink ref="J141" r:id="rId55" xr:uid="{B9781999-7B3B-49D0-83D5-7FBEB2C62572}"/>
    <hyperlink ref="J145" r:id="rId56" xr:uid="{49FB147E-5FA1-4031-930B-B3758C902F61}"/>
    <hyperlink ref="J142" r:id="rId57" xr:uid="{5531B74D-620D-4ADF-ABCA-D82113F6A5C5}"/>
    <hyperlink ref="J146" r:id="rId58" xr:uid="{295F6D55-490F-4A39-987A-AA4D1E15345F}"/>
    <hyperlink ref="J80" r:id="rId59" xr:uid="{A7AC61DF-0B62-4E97-859A-FDB56471D353}"/>
    <hyperlink ref="J81" r:id="rId60" xr:uid="{5CB66607-8E23-486E-8C04-01AF15664776}"/>
    <hyperlink ref="J82" r:id="rId61" xr:uid="{8789A70F-5592-4FDD-90CB-0E9777A39035}"/>
    <hyperlink ref="J84" r:id="rId62" xr:uid="{0F7D9152-5588-43D0-9DC4-C67104F04AA7}"/>
    <hyperlink ref="J86" r:id="rId63" xr:uid="{3165CEE5-6B70-42FA-B85F-CE4E3B5E8179}"/>
    <hyperlink ref="J88" r:id="rId64" xr:uid="{E40B19A2-A748-4429-A1E9-8342D8D2D074}"/>
    <hyperlink ref="J83" r:id="rId65" xr:uid="{00F11D62-0C5C-44B3-9D3B-8A93F6654AF5}"/>
    <hyperlink ref="J85" r:id="rId66" xr:uid="{3903C7F5-9AD7-442E-8480-6381FC74AA66}"/>
    <hyperlink ref="J87" r:id="rId67" xr:uid="{EE14C106-A4F3-4BDD-B5B2-0E1C0211C34A}"/>
    <hyperlink ref="J171" r:id="rId68" location=":~:text=In%20Thailand%2C%20an%20estimated%20378%2C000,aged%20between%2015%20and%2064" display="https://dndi.org/press-releases/2022/thai-partners-unite-with-dndi-improve-access-treatments-diagnostics-for-people-with-hepatitisc-in-thailand/ - :~:text=In%20Thailand%2C%20an%20estimated%20378%2C000,aged%20between%2015%20and%2064" xr:uid="{CA979546-27C6-41E3-88D5-5CE85307FDBB}"/>
    <hyperlink ref="J172" r:id="rId69" location=":~:text=In%20Thailand%2C%20an%20estimated%20378%2C000,aged%20between%2015%20and%2064" display="https://dndi.org/press-releases/2022/thai-partners-unite-with-dndi-improve-access-treatments-diagnostics-for-people-with-hepatitisc-in-thailand/ - :~:text=In%20Thailand%2C%20an%20estimated%20378%2C000,aged%20between%2015%20and%2064" xr:uid="{A10661E7-84F1-44F1-8A7A-468AA6490895}"/>
    <hyperlink ref="J173" r:id="rId70" location=":~:text=In%20Thailand%2C%20an%20estimated%20378%2C000,aged%20between%2015%20and%2064" display="https://dndi.org/press-releases/2022/thai-partners-unite-with-dndi-improve-access-treatments-diagnostics-for-people-with-hepatitisc-in-thailand/ - :~:text=In%20Thailand%2C%20an%20estimated%20378%2C000,aged%20between%2015%20and%2064" xr:uid="{B07D5FDD-85F7-4EC7-97A6-B1C250574DB3}"/>
    <hyperlink ref="J175" r:id="rId71" location=":~:text=In%20Thailand%2C%20an%20estimated%20378%2C000,aged%20between%2015%20and%2064" display="https://dndi.org/press-releases/2022/thai-partners-unite-with-dndi-improve-access-treatments-diagnostics-for-people-with-hepatitisc-in-thailand/ - :~:text=In%20Thailand%2C%20an%20estimated%20378%2C000,aged%20between%2015%20and%2064" xr:uid="{6D7B7BF0-EF77-4BA6-9B28-D7E99A83507F}"/>
    <hyperlink ref="J177" r:id="rId72" location=":~:text=In%20Thailand%2C%20an%20estimated%20378%2C000,aged%20between%2015%20and%2064" display="https://dndi.org/press-releases/2022/thai-partners-unite-with-dndi-improve-access-treatments-diagnostics-for-people-with-hepatitisc-in-thailand/ - :~:text=In%20Thailand%2C%20an%20estimated%20378%2C000,aged%20between%2015%20and%2064" xr:uid="{EE595794-FB70-4EDE-8D58-D7790D86FD32}"/>
    <hyperlink ref="J179" r:id="rId73" location=":~:text=In%20Thailand%2C%20an%20estimated%20378%2C000,aged%20between%2015%20and%2064" display="https://dndi.org/press-releases/2022/thai-partners-unite-with-dndi-improve-access-treatments-diagnostics-for-people-with-hepatitisc-in-thailand/ - :~:text=In%20Thailand%2C%20an%20estimated%20378%2C000,aged%20between%2015%20and%2064" xr:uid="{90FEC3DC-E09D-4281-941B-5961698B4D1B}"/>
    <hyperlink ref="J174" r:id="rId74" location=":~:text=In%20Thailand%2C%20an%20estimated%20378%2C000,aged%20between%2015%20and%2064" display="https://dndi.org/press-releases/2022/thai-partners-unite-with-dndi-improve-access-treatments-diagnostics-for-people-with-hepatitisc-in-thailand/ - :~:text=In%20Thailand%2C%20an%20estimated%20378%2C000,aged%20between%2015%20and%2064" xr:uid="{677C0C44-1D38-4320-B9BE-AB3F64C10CB4}"/>
    <hyperlink ref="J176" r:id="rId75" location=":~:text=In%20Thailand%2C%20an%20estimated%20378%2C000,aged%20between%2015%20and%2064" display="https://dndi.org/press-releases/2022/thai-partners-unite-with-dndi-improve-access-treatments-diagnostics-for-people-with-hepatitisc-in-thailand/ - :~:text=In%20Thailand%2C%20an%20estimated%20378%2C000,aged%20between%2015%20and%2064" xr:uid="{B254EE44-ED15-4AA2-9972-20112A29FEB7}"/>
    <hyperlink ref="J178" r:id="rId76" location=":~:text=In%20Thailand%2C%20an%20estimated%20378%2C000,aged%20between%2015%20and%2064" display="https://dndi.org/press-releases/2022/thai-partners-unite-with-dndi-improve-access-treatments-diagnostics-for-people-with-hepatitisc-in-thailand/ - :~:text=In%20Thailand%2C%20an%20estimated%20378%2C000,aged%20between%2015%20and%2064" xr:uid="{93D3A721-8221-4F63-9EA9-941C1E93E72E}"/>
    <hyperlink ref="J180" r:id="rId77" location=":~:text=In%20Thailand%2C%20an%20estimated%20378%2C000,aged%20between%2015%20and%2064" display="https://dndi.org/press-releases/2022/thai-partners-unite-with-dndi-improve-access-treatments-diagnostics-for-people-with-hepatitisc-in-thailand/ - :~:text=In%20Thailand%2C%20an%20estimated%20378%2C000,aged%20between%2015%20and%2064" xr:uid="{74DE2694-BA69-4B35-BE7A-384AEF789F54}"/>
    <hyperlink ref="J170" r:id="rId78" location=":~:text=In%20Thailand%2C%20an%20estimated%20378%2C000,aged%20between%2015%20and%2064" display="https://dndi.org/press-releases/2022/thai-partners-unite-with-dndi-improve-access-treatments-diagnostics-for-people-with-hepatitisc-in-thailand/ - :~:text=In%20Thailand%2C%20an%20estimated%20378%2C000,aged%20between%2015%20and%2064" xr:uid="{948DCF30-E4BF-4697-BB00-460E0F6538B8}"/>
    <hyperlink ref="J181" r:id="rId79" location=":~:text=In%20Thailand%2C%20an%20estimated%20378%2C000,aged%20between%2015%20and%2064" display="https://dndi.org/press-releases/2022/thai-partners-unite-with-dndi-improve-access-treatments-diagnostics-for-people-with-hepatitisc-in-thailand/ - :~:text=In%20Thailand%2C%20an%20estimated%20378%2C000,aged%20between%2015%20and%2064" xr:uid="{A28ABAEA-B812-48F8-BD06-D82EDE5AF105}"/>
    <hyperlink ref="J182" r:id="rId80" location=":~:text=In%20Thailand%2C%20an%20estimated%20378%2C000,aged%20between%2015%20and%2064" display="https://dndi.org/press-releases/2022/thai-partners-unite-with-dndi-improve-access-treatments-diagnostics-for-people-with-hepatitisc-in-thailand/ - :~:text=In%20Thailand%2C%20an%20estimated%20378%2C000,aged%20between%2015%20and%2064" xr:uid="{B0FBD81B-F634-4658-8E76-D4AA6CA22B79}"/>
    <hyperlink ref="J183" r:id="rId81" location=":~:text=In%20Thailand%2C%20an%20estimated%20378%2C000,aged%20between%2015%20and%2064" display="https://dndi.org/press-releases/2022/thai-partners-unite-with-dndi-improve-access-treatments-diagnostics-for-people-with-hepatitisc-in-thailand/ - :~:text=In%20Thailand%2C%20an%20estimated%20378%2C000,aged%20between%2015%20and%2064" xr:uid="{14D9DD36-40FF-4BFE-8748-C2481C921044}"/>
    <hyperlink ref="J184" r:id="rId82" location=":~:text=In%20Thailand%2C%20an%20estimated%20378%2C000,aged%20between%2015%20and%2064" display="https://dndi.org/press-releases/2022/thai-partners-unite-with-dndi-improve-access-treatments-diagnostics-for-people-with-hepatitisc-in-thailand/ - :~:text=In%20Thailand%2C%20an%20estimated%20378%2C000,aged%20between%2015%20and%2064" xr:uid="{AF0681ED-6A31-4274-8334-924D9462BC8E}"/>
    <hyperlink ref="J185" r:id="rId83" location=":~:text=In%20Thailand%2C%20an%20estimated%20378%2C000,aged%20between%2015%20and%2064" display="https://dndi.org/press-releases/2022/thai-partners-unite-with-dndi-improve-access-treatments-diagnostics-for-people-with-hepatitisc-in-thailand/ - :~:text=In%20Thailand%2C%20an%20estimated%20378%2C000,aged%20between%2015%20and%2064" xr:uid="{CBDD3991-B255-4C42-8683-1603F06FB727}"/>
    <hyperlink ref="J186" r:id="rId84" location=":~:text=In%20Thailand%2C%20an%20estimated%20378%2C000,aged%20between%2015%20and%2064" display="https://dndi.org/press-releases/2022/thai-partners-unite-with-dndi-improve-access-treatments-diagnostics-for-people-with-hepatitisc-in-thailand/ - :~:text=In%20Thailand%2C%20an%20estimated%20378%2C000,aged%20between%2015%20and%2064" xr:uid="{F3F61846-E04F-4ABE-8F35-0F4780BCC179}"/>
    <hyperlink ref="J187" r:id="rId85" location=":~:text=In%20Thailand%2C%20an%20estimated%20378%2C000,aged%20between%2015%20and%2064" display="https://dndi.org/press-releases/2022/thai-partners-unite-with-dndi-improve-access-treatments-diagnostics-for-people-with-hepatitisc-in-thailand/ - :~:text=In%20Thailand%2C%20an%20estimated%20378%2C000,aged%20between%2015%20and%2064" xr:uid="{8F5DBEC4-C12B-4587-BACB-73A2A15FF643}"/>
    <hyperlink ref="J188" r:id="rId86" location=":~:text=In%20Thailand%2C%20an%20estimated%20378%2C000,aged%20between%2015%20and%2064" display="https://dndi.org/press-releases/2022/thai-partners-unite-with-dndi-improve-access-treatments-diagnostics-for-people-with-hepatitisc-in-thailand/ - :~:text=In%20Thailand%2C%20an%20estimated%20378%2C000,aged%20between%2015%20and%2064" xr:uid="{8F1B8A09-B5AE-44DC-A596-09DE31CC31B6}"/>
    <hyperlink ref="J189" r:id="rId87" location=":~:text=In%20Thailand%2C%20an%20estimated%20378%2C000,aged%20between%2015%20and%2064" display="https://dndi.org/press-releases/2022/thai-partners-unite-with-dndi-improve-access-treatments-diagnostics-for-people-with-hepatitisc-in-thailand/ - :~:text=In%20Thailand%2C%20an%20estimated%20378%2C000,aged%20between%2015%20and%2064" xr:uid="{8A90721A-89BB-47E9-914B-E6E498C0C749}"/>
    <hyperlink ref="J169" r:id="rId88" location=":~:text=In%20Thailand%2C%20an%20estimated%20378%2C000,aged%20between%2015%20and%2064" display="https://dndi.org/press-releases/2022/thai-partners-unite-with-dndi-improve-access-treatments-diagnostics-for-people-with-hepatitisc-in-thailand/ - :~:text=In%20Thailand%2C%20an%20estimated%20378%2C000,aged%20between%2015%20and%2064" xr:uid="{FF1039DB-CC51-4642-B059-0455C3E8D748}"/>
    <hyperlink ref="J5" r:id="rId89" xr:uid="{D8FADC14-BC39-4A97-A896-A9CA372C3996}"/>
  </hyperlinks>
  <pageMargins left="0.7" right="0.7" top="0.75" bottom="0.75" header="0.3" footer="0.3"/>
  <pageSetup paperSize="9" orientation="portrait" r:id="rId90"/>
  <legacyDrawing r:id="rId9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8711F-3EEC-4680-BD9B-485C8C1591D8}">
  <sheetPr filterMode="1"/>
  <dimension ref="A1:Y56"/>
  <sheetViews>
    <sheetView zoomScale="70" zoomScaleNormal="70" workbookViewId="0">
      <selection activeCell="B24" sqref="B24:B56"/>
    </sheetView>
  </sheetViews>
  <sheetFormatPr defaultRowHeight="14.75" x14ac:dyDescent="0.75"/>
  <cols>
    <col min="1" max="1" width="14.6328125" style="65" bestFit="1" customWidth="1"/>
    <col min="3" max="3" width="14.6328125" style="65" customWidth="1"/>
    <col min="4" max="4" width="12.7265625" bestFit="1" customWidth="1"/>
    <col min="5" max="5" width="10.453125" customWidth="1"/>
    <col min="22" max="22" width="10.453125" bestFit="1" customWidth="1"/>
    <col min="23" max="23" width="30.36328125" bestFit="1" customWidth="1"/>
  </cols>
  <sheetData>
    <row r="1" spans="1:25" x14ac:dyDescent="0.75">
      <c r="A1" s="158" t="s">
        <v>262</v>
      </c>
      <c r="B1" s="149" t="s">
        <v>34</v>
      </c>
      <c r="C1" s="158" t="s">
        <v>320</v>
      </c>
      <c r="D1" s="158" t="s">
        <v>194</v>
      </c>
      <c r="E1" s="158" t="s">
        <v>319</v>
      </c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</row>
    <row r="2" spans="1:25" hidden="1" x14ac:dyDescent="0.75">
      <c r="A2" s="65" t="s">
        <v>150</v>
      </c>
      <c r="B2">
        <v>2014</v>
      </c>
      <c r="C2" s="65" t="s">
        <v>321</v>
      </c>
      <c r="D2">
        <f>(4+0.9)/2</f>
        <v>2.4500000000000002</v>
      </c>
      <c r="E2" t="s">
        <v>394</v>
      </c>
    </row>
    <row r="3" spans="1:25" hidden="1" x14ac:dyDescent="0.75">
      <c r="A3" s="161" t="s">
        <v>216</v>
      </c>
      <c r="B3" s="162">
        <v>2014</v>
      </c>
      <c r="C3" s="161" t="s">
        <v>341</v>
      </c>
      <c r="D3" s="72">
        <v>1.5</v>
      </c>
      <c r="E3" t="s">
        <v>394</v>
      </c>
    </row>
    <row r="4" spans="1:25" hidden="1" x14ac:dyDescent="0.75">
      <c r="A4" s="65" t="s">
        <v>152</v>
      </c>
      <c r="B4">
        <v>2014</v>
      </c>
      <c r="C4" s="65" t="s">
        <v>323</v>
      </c>
      <c r="D4">
        <f>(2+0.9)/2</f>
        <v>1.45</v>
      </c>
      <c r="E4" t="s">
        <v>394</v>
      </c>
    </row>
    <row r="5" spans="1:25" hidden="1" x14ac:dyDescent="0.75">
      <c r="A5" s="65" t="s">
        <v>153</v>
      </c>
      <c r="B5" s="162">
        <v>2014</v>
      </c>
      <c r="C5" s="65" t="s">
        <v>324</v>
      </c>
      <c r="D5">
        <f>(2+0.9)/2</f>
        <v>1.45</v>
      </c>
      <c r="E5" t="s">
        <v>394</v>
      </c>
    </row>
    <row r="6" spans="1:25" hidden="1" x14ac:dyDescent="0.75">
      <c r="A6" s="161" t="s">
        <v>154</v>
      </c>
      <c r="B6" s="162">
        <v>2014</v>
      </c>
      <c r="C6" s="65" t="s">
        <v>325</v>
      </c>
      <c r="D6">
        <f>(1.3+0.9)/2</f>
        <v>1.1000000000000001</v>
      </c>
      <c r="E6" t="s">
        <v>394</v>
      </c>
    </row>
    <row r="7" spans="1:25" hidden="1" x14ac:dyDescent="0.75">
      <c r="A7" s="65" t="s">
        <v>155</v>
      </c>
      <c r="B7" s="162">
        <v>2014</v>
      </c>
      <c r="C7" s="65" t="s">
        <v>326</v>
      </c>
      <c r="D7">
        <f>(1.3+0.9)/2</f>
        <v>1.1000000000000001</v>
      </c>
      <c r="E7" t="s">
        <v>394</v>
      </c>
    </row>
    <row r="8" spans="1:25" hidden="1" x14ac:dyDescent="0.75">
      <c r="A8" s="65" t="s">
        <v>156</v>
      </c>
      <c r="B8" s="162">
        <v>2014</v>
      </c>
      <c r="C8" s="65" t="s">
        <v>327</v>
      </c>
      <c r="D8">
        <f t="shared" ref="D8:D13" si="0">(1.5+0.9)/2</f>
        <v>1.2</v>
      </c>
      <c r="E8" t="s">
        <v>394</v>
      </c>
    </row>
    <row r="9" spans="1:25" hidden="1" x14ac:dyDescent="0.75">
      <c r="A9" s="161" t="s">
        <v>72</v>
      </c>
      <c r="B9" s="162">
        <v>2014</v>
      </c>
      <c r="C9" s="161" t="s">
        <v>328</v>
      </c>
      <c r="D9">
        <f t="shared" si="0"/>
        <v>1.2</v>
      </c>
      <c r="E9" t="s">
        <v>394</v>
      </c>
    </row>
    <row r="10" spans="1:25" hidden="1" x14ac:dyDescent="0.75">
      <c r="A10" s="65" t="s">
        <v>73</v>
      </c>
      <c r="B10" s="162">
        <v>2014</v>
      </c>
      <c r="C10" s="65" t="s">
        <v>329</v>
      </c>
      <c r="D10">
        <f t="shared" si="0"/>
        <v>1.2</v>
      </c>
      <c r="E10" t="s">
        <v>394</v>
      </c>
    </row>
    <row r="11" spans="1:25" hidden="1" x14ac:dyDescent="0.75">
      <c r="A11" s="65" t="s">
        <v>74</v>
      </c>
      <c r="B11" s="162">
        <v>2014</v>
      </c>
      <c r="C11" s="65" t="s">
        <v>330</v>
      </c>
      <c r="D11">
        <f t="shared" si="0"/>
        <v>1.2</v>
      </c>
      <c r="E11" t="s">
        <v>394</v>
      </c>
    </row>
    <row r="12" spans="1:25" hidden="1" x14ac:dyDescent="0.75">
      <c r="A12" s="161" t="s">
        <v>75</v>
      </c>
      <c r="B12" s="162">
        <v>2014</v>
      </c>
      <c r="C12" s="65" t="s">
        <v>331</v>
      </c>
      <c r="D12">
        <f t="shared" si="0"/>
        <v>1.2</v>
      </c>
      <c r="E12" t="s">
        <v>394</v>
      </c>
    </row>
    <row r="13" spans="1:25" hidden="1" x14ac:dyDescent="0.75">
      <c r="A13" s="161" t="s">
        <v>76</v>
      </c>
      <c r="B13" s="162">
        <v>2014</v>
      </c>
      <c r="C13" s="161" t="s">
        <v>332</v>
      </c>
      <c r="D13">
        <f t="shared" si="0"/>
        <v>1.2</v>
      </c>
      <c r="E13" t="s">
        <v>394</v>
      </c>
    </row>
    <row r="14" spans="1:25" hidden="1" x14ac:dyDescent="0.75">
      <c r="A14" s="65" t="s">
        <v>151</v>
      </c>
      <c r="B14">
        <v>2014</v>
      </c>
      <c r="C14" s="65" t="s">
        <v>322</v>
      </c>
      <c r="D14">
        <f>(4+0.9)/2</f>
        <v>2.4500000000000002</v>
      </c>
      <c r="E14" t="s">
        <v>394</v>
      </c>
    </row>
    <row r="15" spans="1:25" hidden="1" x14ac:dyDescent="0.75">
      <c r="A15" s="65" t="s">
        <v>77</v>
      </c>
      <c r="B15" s="162">
        <v>2014</v>
      </c>
      <c r="C15" s="65" t="s">
        <v>333</v>
      </c>
      <c r="D15">
        <f>(1.5+0.9)/2</f>
        <v>1.2</v>
      </c>
      <c r="E15" t="s">
        <v>394</v>
      </c>
    </row>
    <row r="16" spans="1:25" hidden="1" x14ac:dyDescent="0.75">
      <c r="A16" s="65" t="s">
        <v>77</v>
      </c>
      <c r="B16" s="162">
        <v>2014</v>
      </c>
      <c r="C16" s="65" t="s">
        <v>334</v>
      </c>
      <c r="D16">
        <f>(1.5+0.9)/2</f>
        <v>1.2</v>
      </c>
      <c r="E16" t="s">
        <v>394</v>
      </c>
    </row>
    <row r="17" spans="1:5" hidden="1" x14ac:dyDescent="0.75">
      <c r="A17" s="161" t="s">
        <v>158</v>
      </c>
      <c r="B17" s="162">
        <v>2014</v>
      </c>
      <c r="C17" s="161" t="s">
        <v>335</v>
      </c>
      <c r="D17" s="72">
        <v>1.5</v>
      </c>
      <c r="E17" t="s">
        <v>394</v>
      </c>
    </row>
    <row r="18" spans="1:5" hidden="1" x14ac:dyDescent="0.75">
      <c r="A18" s="161" t="s">
        <v>159</v>
      </c>
      <c r="B18" s="162">
        <v>2014</v>
      </c>
      <c r="C18" s="161" t="s">
        <v>336</v>
      </c>
      <c r="D18" s="72">
        <v>1.5</v>
      </c>
      <c r="E18" t="s">
        <v>394</v>
      </c>
    </row>
    <row r="19" spans="1:5" hidden="1" x14ac:dyDescent="0.75">
      <c r="A19" s="161" t="s">
        <v>160</v>
      </c>
      <c r="B19" s="162">
        <v>2014</v>
      </c>
      <c r="C19" s="161" t="s">
        <v>337</v>
      </c>
      <c r="D19" s="72">
        <v>1.5</v>
      </c>
      <c r="E19" t="s">
        <v>394</v>
      </c>
    </row>
    <row r="20" spans="1:5" hidden="1" x14ac:dyDescent="0.75">
      <c r="A20" s="161" t="s">
        <v>161</v>
      </c>
      <c r="B20" s="162">
        <v>2014</v>
      </c>
      <c r="C20" s="161" t="s">
        <v>338</v>
      </c>
      <c r="D20" s="72">
        <v>1.5</v>
      </c>
      <c r="E20" t="s">
        <v>394</v>
      </c>
    </row>
    <row r="21" spans="1:5" hidden="1" x14ac:dyDescent="0.75">
      <c r="A21" s="161" t="s">
        <v>162</v>
      </c>
      <c r="B21" s="162">
        <v>2014</v>
      </c>
      <c r="C21" s="161" t="s">
        <v>339</v>
      </c>
      <c r="D21" s="72">
        <v>1.5</v>
      </c>
      <c r="E21" t="s">
        <v>394</v>
      </c>
    </row>
    <row r="22" spans="1:5" hidden="1" x14ac:dyDescent="0.75">
      <c r="A22" s="161" t="s">
        <v>314</v>
      </c>
      <c r="B22" s="162">
        <v>2014</v>
      </c>
      <c r="C22" s="161" t="s">
        <v>340</v>
      </c>
      <c r="D22" s="72">
        <v>1.5</v>
      </c>
      <c r="E22" t="s">
        <v>394</v>
      </c>
    </row>
    <row r="23" spans="1:5" hidden="1" x14ac:dyDescent="0.75">
      <c r="A23" s="161" t="s">
        <v>267</v>
      </c>
      <c r="B23" s="162">
        <v>2014</v>
      </c>
      <c r="C23" s="161" t="s">
        <v>342</v>
      </c>
      <c r="D23" s="72">
        <v>0.97</v>
      </c>
      <c r="E23" t="s">
        <v>394</v>
      </c>
    </row>
    <row r="24" spans="1:5" x14ac:dyDescent="0.75">
      <c r="A24" s="161" t="s">
        <v>216</v>
      </c>
      <c r="B24" s="162">
        <v>2017</v>
      </c>
      <c r="C24" s="161" t="s">
        <v>341</v>
      </c>
      <c r="D24" s="72">
        <v>0.71399999999999997</v>
      </c>
      <c r="E24" t="s">
        <v>394</v>
      </c>
    </row>
    <row r="25" spans="1:5" x14ac:dyDescent="0.75">
      <c r="A25" s="161" t="s">
        <v>153</v>
      </c>
      <c r="B25" s="162">
        <v>2017</v>
      </c>
      <c r="C25" s="161" t="s">
        <v>324</v>
      </c>
      <c r="D25" s="72">
        <f>10*2/5</f>
        <v>4</v>
      </c>
      <c r="E25" t="s">
        <v>394</v>
      </c>
    </row>
    <row r="26" spans="1:5" x14ac:dyDescent="0.75">
      <c r="A26" s="161" t="s">
        <v>154</v>
      </c>
      <c r="B26" s="162">
        <v>2017</v>
      </c>
      <c r="C26" s="161" t="s">
        <v>325</v>
      </c>
      <c r="D26" s="72">
        <v>18</v>
      </c>
      <c r="E26" t="s">
        <v>394</v>
      </c>
    </row>
    <row r="27" spans="1:5" x14ac:dyDescent="0.75">
      <c r="A27" s="161" t="s">
        <v>155</v>
      </c>
      <c r="B27" s="162">
        <v>2017</v>
      </c>
      <c r="C27" s="161" t="s">
        <v>326</v>
      </c>
      <c r="D27" s="72">
        <v>16.5</v>
      </c>
      <c r="E27" t="s">
        <v>394</v>
      </c>
    </row>
    <row r="28" spans="1:5" x14ac:dyDescent="0.75">
      <c r="A28" s="161" t="s">
        <v>156</v>
      </c>
      <c r="B28" s="162">
        <v>2017</v>
      </c>
      <c r="C28" s="161" t="s">
        <v>327</v>
      </c>
      <c r="D28" s="72">
        <v>18.7</v>
      </c>
      <c r="E28" t="s">
        <v>394</v>
      </c>
    </row>
    <row r="29" spans="1:5" x14ac:dyDescent="0.75">
      <c r="A29" s="161" t="s">
        <v>72</v>
      </c>
      <c r="B29" s="162">
        <v>2017</v>
      </c>
      <c r="C29" s="161" t="s">
        <v>328</v>
      </c>
      <c r="D29">
        <f>(19+0.71)/2</f>
        <v>9.8550000000000004</v>
      </c>
      <c r="E29" t="s">
        <v>394</v>
      </c>
    </row>
    <row r="30" spans="1:5" x14ac:dyDescent="0.75">
      <c r="A30" s="65" t="s">
        <v>73</v>
      </c>
      <c r="B30" s="162">
        <v>2017</v>
      </c>
      <c r="C30" s="65" t="s">
        <v>329</v>
      </c>
      <c r="D30">
        <f>(18.1+0.71+0.63)/3</f>
        <v>6.48</v>
      </c>
      <c r="E30" t="s">
        <v>394</v>
      </c>
    </row>
    <row r="31" spans="1:5" x14ac:dyDescent="0.75">
      <c r="A31" s="65" t="s">
        <v>74</v>
      </c>
      <c r="B31" s="162">
        <v>2017</v>
      </c>
      <c r="C31" s="65" t="s">
        <v>330</v>
      </c>
      <c r="D31">
        <f>(19.5+0.71+0.63)/3</f>
        <v>6.9466666666666663</v>
      </c>
      <c r="E31" t="s">
        <v>394</v>
      </c>
    </row>
    <row r="32" spans="1:5" x14ac:dyDescent="0.75">
      <c r="A32" s="161" t="s">
        <v>75</v>
      </c>
      <c r="B32" s="162">
        <v>2017</v>
      </c>
      <c r="C32" s="65" t="s">
        <v>331</v>
      </c>
      <c r="D32">
        <f>(22+0.71+0.63+0.29)/4</f>
        <v>5.9074999999999998</v>
      </c>
      <c r="E32" t="s">
        <v>394</v>
      </c>
    </row>
    <row r="33" spans="1:5" x14ac:dyDescent="0.75">
      <c r="A33" s="161" t="s">
        <v>76</v>
      </c>
      <c r="B33" s="162">
        <v>2017</v>
      </c>
      <c r="C33" s="161" t="s">
        <v>332</v>
      </c>
      <c r="D33">
        <f>(16.6+0.71+0.63+0.29)/4</f>
        <v>4.5575000000000001</v>
      </c>
      <c r="E33" t="s">
        <v>394</v>
      </c>
    </row>
    <row r="34" spans="1:5" x14ac:dyDescent="0.75">
      <c r="A34" s="65" t="s">
        <v>77</v>
      </c>
      <c r="B34" s="162">
        <v>2017</v>
      </c>
      <c r="C34" s="65" t="s">
        <v>333</v>
      </c>
      <c r="D34">
        <f>(2.5+0.71+0.29)/3</f>
        <v>1.1666666666666667</v>
      </c>
      <c r="E34" t="s">
        <v>394</v>
      </c>
    </row>
    <row r="35" spans="1:5" x14ac:dyDescent="0.75">
      <c r="A35" s="65" t="s">
        <v>77</v>
      </c>
      <c r="B35" s="162">
        <v>2017</v>
      </c>
      <c r="C35" s="65" t="s">
        <v>334</v>
      </c>
      <c r="D35">
        <f>(0.71+0.29)/2</f>
        <v>0.5</v>
      </c>
      <c r="E35" t="s">
        <v>394</v>
      </c>
    </row>
    <row r="36" spans="1:5" x14ac:dyDescent="0.75">
      <c r="A36" s="161" t="s">
        <v>158</v>
      </c>
      <c r="B36" s="162">
        <v>2017</v>
      </c>
      <c r="C36" s="161" t="s">
        <v>335</v>
      </c>
      <c r="D36" s="72">
        <v>0.71399999999999997</v>
      </c>
      <c r="E36" t="s">
        <v>394</v>
      </c>
    </row>
    <row r="37" spans="1:5" x14ac:dyDescent="0.75">
      <c r="A37" s="161" t="s">
        <v>159</v>
      </c>
      <c r="B37" s="162">
        <v>2017</v>
      </c>
      <c r="C37" s="161" t="s">
        <v>336</v>
      </c>
      <c r="D37" s="72">
        <v>0.71399999999999997</v>
      </c>
      <c r="E37" t="s">
        <v>394</v>
      </c>
    </row>
    <row r="38" spans="1:5" x14ac:dyDescent="0.75">
      <c r="A38" s="161" t="s">
        <v>160</v>
      </c>
      <c r="B38" s="162">
        <v>2017</v>
      </c>
      <c r="C38" s="161" t="s">
        <v>337</v>
      </c>
      <c r="D38" s="72">
        <v>0.71399999999999997</v>
      </c>
      <c r="E38" t="s">
        <v>394</v>
      </c>
    </row>
    <row r="39" spans="1:5" x14ac:dyDescent="0.75">
      <c r="A39" s="161" t="s">
        <v>161</v>
      </c>
      <c r="B39" s="162">
        <v>2017</v>
      </c>
      <c r="C39" s="161" t="s">
        <v>338</v>
      </c>
      <c r="D39" s="72">
        <v>0.71399999999999997</v>
      </c>
      <c r="E39" t="s">
        <v>394</v>
      </c>
    </row>
    <row r="40" spans="1:5" x14ac:dyDescent="0.75">
      <c r="A40" s="161" t="s">
        <v>162</v>
      </c>
      <c r="B40" s="162">
        <v>2017</v>
      </c>
      <c r="C40" s="161" t="s">
        <v>339</v>
      </c>
      <c r="D40" s="72">
        <v>0.71399999999999997</v>
      </c>
      <c r="E40" t="s">
        <v>394</v>
      </c>
    </row>
    <row r="41" spans="1:5" x14ac:dyDescent="0.75">
      <c r="A41" s="161" t="s">
        <v>314</v>
      </c>
      <c r="B41" s="162">
        <v>2017</v>
      </c>
      <c r="C41" s="161" t="s">
        <v>340</v>
      </c>
      <c r="D41" s="72">
        <v>0.71399999999999997</v>
      </c>
      <c r="E41" t="s">
        <v>394</v>
      </c>
    </row>
    <row r="42" spans="1:5" hidden="1" x14ac:dyDescent="0.75">
      <c r="A42" s="65" t="s">
        <v>153</v>
      </c>
      <c r="B42" s="162">
        <v>2020</v>
      </c>
      <c r="C42" s="65" t="s">
        <v>324</v>
      </c>
      <c r="D42">
        <f>0.5</f>
        <v>0.5</v>
      </c>
      <c r="E42" t="s">
        <v>394</v>
      </c>
    </row>
    <row r="43" spans="1:5" hidden="1" x14ac:dyDescent="0.75">
      <c r="A43" s="65" t="s">
        <v>154</v>
      </c>
      <c r="B43" s="162">
        <v>2020</v>
      </c>
      <c r="C43" s="65" t="s">
        <v>325</v>
      </c>
      <c r="D43">
        <f>0.5</f>
        <v>0.5</v>
      </c>
      <c r="E43" t="s">
        <v>394</v>
      </c>
    </row>
    <row r="44" spans="1:5" hidden="1" x14ac:dyDescent="0.75">
      <c r="A44" s="65" t="s">
        <v>155</v>
      </c>
      <c r="B44" s="162">
        <v>2020</v>
      </c>
      <c r="C44" s="65" t="s">
        <v>326</v>
      </c>
      <c r="D44">
        <f>(0.5)</f>
        <v>0.5</v>
      </c>
      <c r="E44" t="s">
        <v>394</v>
      </c>
    </row>
    <row r="45" spans="1:5" hidden="1" x14ac:dyDescent="0.75">
      <c r="A45" s="65" t="s">
        <v>156</v>
      </c>
      <c r="B45" s="162">
        <v>2020</v>
      </c>
      <c r="C45" s="65" t="s">
        <v>327</v>
      </c>
      <c r="D45">
        <f>0.5</f>
        <v>0.5</v>
      </c>
      <c r="E45" t="s">
        <v>394</v>
      </c>
    </row>
    <row r="46" spans="1:5" hidden="1" x14ac:dyDescent="0.75">
      <c r="A46" s="65" t="s">
        <v>72</v>
      </c>
      <c r="B46" s="162">
        <v>2020</v>
      </c>
      <c r="C46" s="65" t="s">
        <v>328</v>
      </c>
      <c r="D46">
        <f>0.5</f>
        <v>0.5</v>
      </c>
      <c r="E46" t="s">
        <v>394</v>
      </c>
    </row>
    <row r="47" spans="1:5" hidden="1" x14ac:dyDescent="0.75">
      <c r="A47" s="65" t="s">
        <v>73</v>
      </c>
      <c r="B47" s="162">
        <v>2020</v>
      </c>
      <c r="C47" s="65" t="s">
        <v>329</v>
      </c>
      <c r="D47">
        <f>(0.5)</f>
        <v>0.5</v>
      </c>
      <c r="E47" t="s">
        <v>394</v>
      </c>
    </row>
    <row r="48" spans="1:5" hidden="1" x14ac:dyDescent="0.75">
      <c r="A48" s="65" t="s">
        <v>74</v>
      </c>
      <c r="B48" s="162">
        <v>2020</v>
      </c>
      <c r="C48" s="65" t="s">
        <v>330</v>
      </c>
      <c r="D48">
        <f>0.5</f>
        <v>0.5</v>
      </c>
      <c r="E48" t="s">
        <v>394</v>
      </c>
    </row>
    <row r="49" spans="1:5" hidden="1" x14ac:dyDescent="0.75">
      <c r="A49" s="161" t="s">
        <v>75</v>
      </c>
      <c r="B49" s="162">
        <v>2020</v>
      </c>
      <c r="C49" s="65" t="s">
        <v>331</v>
      </c>
      <c r="D49">
        <f>0.5</f>
        <v>0.5</v>
      </c>
      <c r="E49" t="s">
        <v>394</v>
      </c>
    </row>
    <row r="50" spans="1:5" hidden="1" x14ac:dyDescent="0.75">
      <c r="A50" s="161" t="s">
        <v>76</v>
      </c>
      <c r="B50" s="162">
        <v>2020</v>
      </c>
      <c r="C50" s="161" t="s">
        <v>332</v>
      </c>
      <c r="D50" s="72">
        <v>0.5</v>
      </c>
      <c r="E50" t="s">
        <v>394</v>
      </c>
    </row>
    <row r="51" spans="1:5" hidden="1" x14ac:dyDescent="0.75">
      <c r="A51" s="65" t="s">
        <v>77</v>
      </c>
      <c r="B51" s="162">
        <v>2020</v>
      </c>
      <c r="C51" s="65" t="s">
        <v>333</v>
      </c>
      <c r="D51">
        <f>(0.5)</f>
        <v>0.5</v>
      </c>
      <c r="E51" t="s">
        <v>394</v>
      </c>
    </row>
    <row r="52" spans="1:5" hidden="1" x14ac:dyDescent="0.75">
      <c r="A52" s="65" t="s">
        <v>77</v>
      </c>
      <c r="B52" s="162">
        <v>2020</v>
      </c>
      <c r="C52" s="65" t="s">
        <v>334</v>
      </c>
      <c r="D52">
        <v>0.5</v>
      </c>
      <c r="E52" t="s">
        <v>394</v>
      </c>
    </row>
    <row r="53" spans="1:5" hidden="1" x14ac:dyDescent="0.75">
      <c r="A53" s="65" t="s">
        <v>267</v>
      </c>
      <c r="B53">
        <v>2020</v>
      </c>
      <c r="C53" s="65" t="s">
        <v>342</v>
      </c>
      <c r="D53">
        <v>0.58147169069693294</v>
      </c>
      <c r="E53" t="s">
        <v>394</v>
      </c>
    </row>
    <row r="54" spans="1:5" hidden="1" x14ac:dyDescent="0.75">
      <c r="A54" s="161" t="s">
        <v>267</v>
      </c>
      <c r="B54" s="162">
        <v>2022</v>
      </c>
      <c r="C54" s="161" t="s">
        <v>342</v>
      </c>
      <c r="D54" s="72">
        <v>1</v>
      </c>
      <c r="E54" t="s">
        <v>394</v>
      </c>
    </row>
    <row r="55" spans="1:5" x14ac:dyDescent="0.75">
      <c r="A55" s="65" t="s">
        <v>150</v>
      </c>
      <c r="B55" s="162">
        <v>2017</v>
      </c>
      <c r="C55" s="65" t="s">
        <v>321</v>
      </c>
      <c r="D55" s="72">
        <v>0</v>
      </c>
      <c r="E55" t="s">
        <v>394</v>
      </c>
    </row>
    <row r="56" spans="1:5" x14ac:dyDescent="0.75">
      <c r="A56" s="65" t="s">
        <v>151</v>
      </c>
      <c r="B56" s="162">
        <v>2017</v>
      </c>
      <c r="C56" s="65" t="s">
        <v>322</v>
      </c>
      <c r="D56" s="72">
        <v>0</v>
      </c>
      <c r="E56" t="s">
        <v>394</v>
      </c>
    </row>
  </sheetData>
  <autoFilter ref="A1:E54" xr:uid="{54C66915-52C3-440D-BB85-4C0C6A701A2E}">
    <filterColumn colId="1">
      <filters>
        <filter val="2017"/>
      </filters>
    </filterColumn>
    <sortState ref="A2:E54">
      <sortCondition ref="B1:B54"/>
    </sortState>
  </autoFilter>
  <pageMargins left="0.7" right="0.7" top="0.75" bottom="0.75" header="0.3" footer="0.3"/>
  <pageSetup paperSize="9"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AEA4-632D-49BE-8F04-F371DE4CC939}">
  <dimension ref="A1:AB62"/>
  <sheetViews>
    <sheetView topLeftCell="A3" zoomScale="60" zoomScaleNormal="60" workbookViewId="0">
      <pane xSplit="1" topLeftCell="B1" activePane="topRight" state="frozen"/>
      <selection pane="topRight" activeCell="B13" sqref="B13"/>
    </sheetView>
  </sheetViews>
  <sheetFormatPr defaultRowHeight="14.75" x14ac:dyDescent="0.75"/>
  <cols>
    <col min="1" max="1" width="22.90625" customWidth="1"/>
    <col min="2" max="22" width="11.58984375" customWidth="1"/>
    <col min="23" max="24" width="10.2265625" customWidth="1"/>
    <col min="25" max="25" width="18.81640625" customWidth="1"/>
    <col min="26" max="26" width="14.40625" customWidth="1"/>
  </cols>
  <sheetData>
    <row r="1" spans="1:28" x14ac:dyDescent="0.75">
      <c r="A1" t="s">
        <v>357</v>
      </c>
      <c r="B1" t="s">
        <v>358</v>
      </c>
      <c r="C1" t="s">
        <v>358</v>
      </c>
      <c r="D1" t="s">
        <v>358</v>
      </c>
      <c r="E1" t="s">
        <v>358</v>
      </c>
      <c r="F1" t="s">
        <v>358</v>
      </c>
      <c r="G1" t="s">
        <v>358</v>
      </c>
      <c r="H1" t="s">
        <v>359</v>
      </c>
      <c r="I1" t="s">
        <v>359</v>
      </c>
      <c r="J1" t="s">
        <v>359</v>
      </c>
      <c r="K1" t="s">
        <v>359</v>
      </c>
      <c r="L1" t="s">
        <v>359</v>
      </c>
      <c r="M1" t="s">
        <v>359</v>
      </c>
      <c r="N1" t="s">
        <v>359</v>
      </c>
      <c r="O1" t="s">
        <v>359</v>
      </c>
      <c r="P1" t="s">
        <v>359</v>
      </c>
      <c r="Q1" t="s">
        <v>359</v>
      </c>
      <c r="R1" t="s">
        <v>359</v>
      </c>
      <c r="S1" t="s">
        <v>359</v>
      </c>
      <c r="T1" t="s">
        <v>359</v>
      </c>
      <c r="U1" t="s">
        <v>359</v>
      </c>
      <c r="V1" t="s">
        <v>359</v>
      </c>
    </row>
    <row r="2" spans="1:28" x14ac:dyDescent="0.75">
      <c r="A2" t="s">
        <v>355</v>
      </c>
      <c r="B2" t="s">
        <v>359</v>
      </c>
      <c r="C2" t="s">
        <v>359</v>
      </c>
      <c r="D2" t="s">
        <v>359</v>
      </c>
      <c r="E2" t="s">
        <v>359</v>
      </c>
      <c r="F2" t="s">
        <v>359</v>
      </c>
      <c r="G2" t="s">
        <v>359</v>
      </c>
      <c r="H2" t="s">
        <v>358</v>
      </c>
      <c r="I2" t="s">
        <v>358</v>
      </c>
      <c r="J2" t="s">
        <v>358</v>
      </c>
      <c r="K2" t="s">
        <v>358</v>
      </c>
      <c r="L2" t="s">
        <v>358</v>
      </c>
      <c r="M2" t="s">
        <v>358</v>
      </c>
      <c r="N2" t="s">
        <v>358</v>
      </c>
      <c r="O2" t="s">
        <v>358</v>
      </c>
      <c r="P2" t="s">
        <v>358</v>
      </c>
      <c r="Q2" t="s">
        <v>358</v>
      </c>
      <c r="R2" t="s">
        <v>358</v>
      </c>
      <c r="S2" t="s">
        <v>358</v>
      </c>
      <c r="T2" t="s">
        <v>358</v>
      </c>
      <c r="U2" t="s">
        <v>358</v>
      </c>
      <c r="V2" t="s">
        <v>358</v>
      </c>
    </row>
    <row r="3" spans="1:28" x14ac:dyDescent="0.75">
      <c r="A3" t="s">
        <v>356</v>
      </c>
      <c r="B3" t="s">
        <v>359</v>
      </c>
      <c r="C3" t="s">
        <v>359</v>
      </c>
      <c r="D3" t="s">
        <v>359</v>
      </c>
      <c r="E3" t="s">
        <v>359</v>
      </c>
      <c r="F3" t="s">
        <v>359</v>
      </c>
      <c r="G3" t="s">
        <v>359</v>
      </c>
      <c r="H3" t="s">
        <v>359</v>
      </c>
      <c r="I3" t="s">
        <v>359</v>
      </c>
      <c r="J3" t="s">
        <v>359</v>
      </c>
      <c r="K3" t="s">
        <v>359</v>
      </c>
      <c r="L3" t="s">
        <v>359</v>
      </c>
      <c r="M3" t="s">
        <v>359</v>
      </c>
      <c r="N3" t="s">
        <v>358</v>
      </c>
      <c r="O3" t="s">
        <v>358</v>
      </c>
      <c r="P3" t="s">
        <v>358</v>
      </c>
      <c r="Q3" t="s">
        <v>358</v>
      </c>
      <c r="R3" t="s">
        <v>358</v>
      </c>
      <c r="S3" t="s">
        <v>358</v>
      </c>
      <c r="T3" t="s">
        <v>358</v>
      </c>
      <c r="U3" t="s">
        <v>358</v>
      </c>
      <c r="V3" t="s">
        <v>358</v>
      </c>
    </row>
    <row r="5" spans="1:28" x14ac:dyDescent="0.75">
      <c r="A5" t="s">
        <v>377</v>
      </c>
    </row>
    <row r="7" spans="1:28" s="191" customFormat="1" ht="25.75" customHeight="1" x14ac:dyDescent="0.75">
      <c r="A7" s="171" t="s">
        <v>128</v>
      </c>
      <c r="B7" s="191">
        <v>1</v>
      </c>
      <c r="C7" s="191">
        <v>2</v>
      </c>
      <c r="D7" s="191">
        <v>3</v>
      </c>
      <c r="E7" s="191">
        <v>4</v>
      </c>
      <c r="F7" s="191">
        <v>5</v>
      </c>
      <c r="G7" s="191">
        <v>6</v>
      </c>
      <c r="H7" s="191">
        <v>7</v>
      </c>
      <c r="I7" s="191">
        <v>8</v>
      </c>
      <c r="J7" s="191">
        <v>9</v>
      </c>
      <c r="K7" s="191">
        <v>10</v>
      </c>
      <c r="L7" s="191">
        <v>11</v>
      </c>
      <c r="M7" s="191">
        <v>12</v>
      </c>
      <c r="N7" s="191">
        <v>13</v>
      </c>
      <c r="O7" s="191">
        <v>14</v>
      </c>
      <c r="P7" s="191">
        <v>15</v>
      </c>
      <c r="Q7" s="191">
        <v>16</v>
      </c>
      <c r="R7" s="191">
        <v>17</v>
      </c>
      <c r="S7" s="191">
        <v>18</v>
      </c>
      <c r="T7" s="191">
        <v>19</v>
      </c>
      <c r="U7" s="191">
        <v>20</v>
      </c>
      <c r="V7" s="191">
        <v>21</v>
      </c>
      <c r="W7" s="192" t="s">
        <v>129</v>
      </c>
      <c r="X7" s="192" t="s">
        <v>349</v>
      </c>
      <c r="Y7" s="178" t="s">
        <v>352</v>
      </c>
      <c r="Z7" s="167" t="s">
        <v>351</v>
      </c>
      <c r="AA7" s="191" t="s">
        <v>130</v>
      </c>
    </row>
    <row r="8" spans="1:28" s="191" customFormat="1" x14ac:dyDescent="0.75">
      <c r="A8" s="171" t="s">
        <v>351</v>
      </c>
      <c r="B8" s="170">
        <f>B9-B11</f>
        <v>0</v>
      </c>
      <c r="C8" s="170">
        <f>C9-C11</f>
        <v>0</v>
      </c>
      <c r="D8" s="170">
        <f t="shared" ref="D8:W8" si="0">D9-D11</f>
        <v>0</v>
      </c>
      <c r="E8" s="170">
        <f t="shared" si="0"/>
        <v>0</v>
      </c>
      <c r="F8" s="170">
        <f t="shared" si="0"/>
        <v>0</v>
      </c>
      <c r="G8" s="170">
        <f t="shared" si="0"/>
        <v>0</v>
      </c>
      <c r="H8" s="170">
        <f t="shared" si="0"/>
        <v>0</v>
      </c>
      <c r="I8" s="170">
        <f t="shared" si="0"/>
        <v>0</v>
      </c>
      <c r="J8" s="170">
        <f t="shared" si="0"/>
        <v>0</v>
      </c>
      <c r="K8" s="170">
        <f t="shared" si="0"/>
        <v>0</v>
      </c>
      <c r="L8" s="170">
        <f t="shared" si="0"/>
        <v>0</v>
      </c>
      <c r="M8" s="170">
        <f t="shared" si="0"/>
        <v>0</v>
      </c>
      <c r="N8" s="170">
        <f t="shared" si="0"/>
        <v>0</v>
      </c>
      <c r="O8" s="170">
        <f t="shared" si="0"/>
        <v>0</v>
      </c>
      <c r="P8" s="170">
        <f t="shared" si="0"/>
        <v>0</v>
      </c>
      <c r="Q8" s="170">
        <f t="shared" si="0"/>
        <v>0</v>
      </c>
      <c r="R8" s="170">
        <f t="shared" si="0"/>
        <v>0</v>
      </c>
      <c r="S8" s="170">
        <f t="shared" si="0"/>
        <v>0</v>
      </c>
      <c r="T8" s="170">
        <f t="shared" si="0"/>
        <v>0</v>
      </c>
      <c r="U8" s="170">
        <f t="shared" si="0"/>
        <v>0</v>
      </c>
      <c r="V8" s="170">
        <f t="shared" si="0"/>
        <v>0</v>
      </c>
      <c r="W8" s="170">
        <f t="shared" si="0"/>
        <v>0</v>
      </c>
      <c r="X8" s="192"/>
      <c r="Y8" s="168"/>
      <c r="Z8" s="192"/>
    </row>
    <row r="9" spans="1:28" s="191" customFormat="1" ht="29.5" x14ac:dyDescent="0.75">
      <c r="A9" s="171" t="s">
        <v>360</v>
      </c>
      <c r="B9" s="169">
        <v>3815730</v>
      </c>
      <c r="C9" s="169">
        <v>3983567</v>
      </c>
      <c r="D9" s="169">
        <v>4160322</v>
      </c>
      <c r="E9" s="169">
        <v>4846762</v>
      </c>
      <c r="F9" s="169">
        <v>4675038</v>
      </c>
      <c r="G9" s="169">
        <v>4718221</v>
      </c>
      <c r="H9" s="169">
        <v>5167883</v>
      </c>
      <c r="I9" s="169">
        <v>5279936</v>
      </c>
      <c r="J9" s="169">
        <v>5395138</v>
      </c>
      <c r="K9" s="169">
        <v>5108781</v>
      </c>
      <c r="L9" s="169">
        <v>4416584</v>
      </c>
      <c r="M9" s="169">
        <v>3598327</v>
      </c>
      <c r="N9" s="169">
        <v>2715815</v>
      </c>
      <c r="O9" s="169">
        <v>1825206</v>
      </c>
      <c r="P9" s="169">
        <v>1475558</v>
      </c>
      <c r="Q9" s="169">
        <v>1066689</v>
      </c>
      <c r="R9" s="169">
        <v>649031</v>
      </c>
      <c r="S9" s="169">
        <v>285622</v>
      </c>
      <c r="T9" s="169">
        <v>101293</v>
      </c>
      <c r="U9" s="169">
        <v>33812</v>
      </c>
      <c r="V9" s="169">
        <v>17883</v>
      </c>
      <c r="W9" s="177">
        <v>63337198</v>
      </c>
      <c r="X9" s="164"/>
      <c r="Y9" s="163"/>
      <c r="Z9" s="192"/>
    </row>
    <row r="10" spans="1:28" s="191" customFormat="1" ht="59" x14ac:dyDescent="0.75">
      <c r="A10" s="171" t="s">
        <v>395</v>
      </c>
      <c r="B10" s="72">
        <v>1E-4</v>
      </c>
      <c r="C10" s="72">
        <v>0</v>
      </c>
      <c r="D10" s="72">
        <v>0</v>
      </c>
      <c r="E10" s="72">
        <v>2.7497708524289641E-3</v>
      </c>
      <c r="F10" s="72">
        <v>9.1000735567592278E-2</v>
      </c>
      <c r="G10" s="72">
        <v>8.2557809257442188E-2</v>
      </c>
      <c r="H10" s="72">
        <v>6.7426848178161566E-2</v>
      </c>
      <c r="I10" s="72">
        <v>0.10437571788384424</v>
      </c>
      <c r="J10" s="72">
        <v>0.12484929656152102</v>
      </c>
      <c r="K10" s="72">
        <v>0.14370706564191882</v>
      </c>
      <c r="L10" s="72">
        <v>0.17177300248663271</v>
      </c>
      <c r="M10" s="72">
        <v>0.13530250779865174</v>
      </c>
      <c r="N10" s="72">
        <v>7.6257245771806398E-2</v>
      </c>
      <c r="O10" s="72">
        <v>5.0000000000000001E-3</v>
      </c>
      <c r="P10" s="72">
        <v>0</v>
      </c>
      <c r="Q10" s="72">
        <v>0</v>
      </c>
      <c r="R10" s="72">
        <v>0</v>
      </c>
      <c r="S10" s="72">
        <v>0</v>
      </c>
      <c r="T10" s="72">
        <v>0</v>
      </c>
      <c r="U10" s="72">
        <v>0</v>
      </c>
      <c r="V10" s="72">
        <v>0</v>
      </c>
      <c r="W10" s="177"/>
      <c r="X10" s="164"/>
      <c r="Y10" s="163"/>
      <c r="Z10" s="192"/>
    </row>
    <row r="11" spans="1:28" s="191" customFormat="1" x14ac:dyDescent="0.75">
      <c r="A11" s="172" t="s">
        <v>350</v>
      </c>
      <c r="B11" s="169">
        <f>SUM(B12:B38)</f>
        <v>3815730</v>
      </c>
      <c r="C11" s="169">
        <f t="shared" ref="C11:V11" si="1">SUM(C12:C38)</f>
        <v>3983567</v>
      </c>
      <c r="D11" s="169">
        <f t="shared" si="1"/>
        <v>4160322</v>
      </c>
      <c r="E11" s="169">
        <f t="shared" si="1"/>
        <v>4846762</v>
      </c>
      <c r="F11" s="169">
        <f t="shared" si="1"/>
        <v>4675038</v>
      </c>
      <c r="G11" s="169">
        <f t="shared" si="1"/>
        <v>4718221</v>
      </c>
      <c r="H11" s="169">
        <f t="shared" si="1"/>
        <v>5167882.9999999991</v>
      </c>
      <c r="I11" s="169">
        <f t="shared" si="1"/>
        <v>5279935.9999999991</v>
      </c>
      <c r="J11" s="169">
        <f t="shared" si="1"/>
        <v>5395137.9999999981</v>
      </c>
      <c r="K11" s="169">
        <f t="shared" si="1"/>
        <v>5108781.0000000009</v>
      </c>
      <c r="L11" s="169">
        <f t="shared" si="1"/>
        <v>4416583.9999999991</v>
      </c>
      <c r="M11" s="169">
        <f t="shared" si="1"/>
        <v>3598326.9999999995</v>
      </c>
      <c r="N11" s="169">
        <f t="shared" si="1"/>
        <v>2715814.9999999991</v>
      </c>
      <c r="O11" s="169">
        <f t="shared" si="1"/>
        <v>1825205.9999999998</v>
      </c>
      <c r="P11" s="169">
        <f t="shared" si="1"/>
        <v>1475558</v>
      </c>
      <c r="Q11" s="169">
        <f t="shared" si="1"/>
        <v>1066689</v>
      </c>
      <c r="R11" s="169">
        <f t="shared" si="1"/>
        <v>649031</v>
      </c>
      <c r="S11" s="169">
        <f t="shared" si="1"/>
        <v>285622</v>
      </c>
      <c r="T11" s="169">
        <f t="shared" si="1"/>
        <v>101293</v>
      </c>
      <c r="U11" s="169">
        <f t="shared" si="1"/>
        <v>33812</v>
      </c>
      <c r="V11" s="169">
        <f t="shared" si="1"/>
        <v>17883</v>
      </c>
      <c r="W11" s="164">
        <f>SUM(W12:W38)</f>
        <v>63337198.000000007</v>
      </c>
      <c r="X11" s="164"/>
      <c r="Y11" s="163"/>
      <c r="Z11" s="192"/>
    </row>
    <row r="12" spans="1:28" x14ac:dyDescent="0.75">
      <c r="A12" t="s">
        <v>105</v>
      </c>
      <c r="B12" s="177">
        <f>B$9-SUM(B$13:B$20)</f>
        <v>3815663.4959421</v>
      </c>
      <c r="C12" s="177">
        <f t="shared" ref="C12:V12" si="2">C$9-SUM(C$13:C$20)</f>
        <v>3983567</v>
      </c>
      <c r="D12" s="177">
        <f t="shared" si="2"/>
        <v>4160322</v>
      </c>
      <c r="E12" s="177">
        <f t="shared" si="2"/>
        <v>4844933.2908001831</v>
      </c>
      <c r="F12" s="177">
        <f t="shared" si="2"/>
        <v>4614518.8181287022</v>
      </c>
      <c r="G12" s="177">
        <f t="shared" si="2"/>
        <v>4663316.7067304589</v>
      </c>
      <c r="H12" s="177">
        <f t="shared" si="2"/>
        <v>5123041.4098474504</v>
      </c>
      <c r="I12" s="177">
        <f t="shared" si="2"/>
        <v>5210521.9121449878</v>
      </c>
      <c r="J12" s="177">
        <f t="shared" si="2"/>
        <v>5312108.1515269829</v>
      </c>
      <c r="K12" s="177">
        <f t="shared" si="2"/>
        <v>5013209.9698591074</v>
      </c>
      <c r="L12" s="177">
        <f t="shared" si="2"/>
        <v>4302347.9829697218</v>
      </c>
      <c r="M12" s="177">
        <f t="shared" si="2"/>
        <v>3508345.3418734325</v>
      </c>
      <c r="N12" s="177">
        <f t="shared" si="2"/>
        <v>2665100.8371189726</v>
      </c>
      <c r="O12" s="177">
        <f t="shared" si="2"/>
        <v>1821880.7971049999</v>
      </c>
      <c r="P12" s="177">
        <f t="shared" si="2"/>
        <v>1475558</v>
      </c>
      <c r="Q12" s="177">
        <f t="shared" si="2"/>
        <v>1066689</v>
      </c>
      <c r="R12" s="177">
        <f t="shared" si="2"/>
        <v>649031</v>
      </c>
      <c r="S12" s="177">
        <f t="shared" si="2"/>
        <v>285622</v>
      </c>
      <c r="T12" s="177">
        <f t="shared" si="2"/>
        <v>101293</v>
      </c>
      <c r="U12" s="177">
        <f t="shared" si="2"/>
        <v>33812</v>
      </c>
      <c r="V12" s="177">
        <f t="shared" si="2"/>
        <v>17883</v>
      </c>
      <c r="W12" s="165">
        <f>SUM(B12:V12)</f>
        <v>62668765.714047097</v>
      </c>
      <c r="X12" s="166">
        <f>100*W12/$W$9</f>
        <v>98.944644999999994</v>
      </c>
      <c r="Y12" s="174">
        <f>100-SUM(Y13:Y24)</f>
        <v>98.944760500000001</v>
      </c>
      <c r="Z12" s="179">
        <f>Y12-X12</f>
        <v>1.1550000000681848E-4</v>
      </c>
      <c r="AA12" s="12"/>
      <c r="AB12" s="12"/>
    </row>
    <row r="13" spans="1:28" x14ac:dyDescent="0.75">
      <c r="A13" t="s">
        <v>106</v>
      </c>
      <c r="B13" s="177">
        <f t="shared" ref="B13:V13" si="3">B55*B$43*B$10*$W$9</f>
        <v>66.504057900000006</v>
      </c>
      <c r="C13" s="177">
        <f t="shared" si="3"/>
        <v>0</v>
      </c>
      <c r="D13" s="177">
        <f t="shared" si="3"/>
        <v>0</v>
      </c>
      <c r="E13" s="177">
        <f t="shared" si="3"/>
        <v>1828.709199816682</v>
      </c>
      <c r="F13" s="177">
        <f t="shared" si="3"/>
        <v>60519.181871297464</v>
      </c>
      <c r="G13" s="177">
        <f t="shared" si="3"/>
        <v>54904.293269540918</v>
      </c>
      <c r="H13" s="177">
        <f t="shared" si="3"/>
        <v>5380.9908183059597</v>
      </c>
      <c r="I13" s="177">
        <f t="shared" si="3"/>
        <v>8329.690542601491</v>
      </c>
      <c r="J13" s="177">
        <f t="shared" si="3"/>
        <v>5189.3655295635408</v>
      </c>
      <c r="K13" s="177">
        <f t="shared" si="3"/>
        <v>5973.189383805794</v>
      </c>
      <c r="L13" s="177">
        <f t="shared" si="3"/>
        <v>8567.7012772708986</v>
      </c>
      <c r="M13" s="177">
        <f t="shared" si="3"/>
        <v>6748.6243594925527</v>
      </c>
      <c r="N13" s="177">
        <f t="shared" si="3"/>
        <v>8367.8368753695268</v>
      </c>
      <c r="O13" s="177">
        <f t="shared" si="3"/>
        <v>548.65847767500009</v>
      </c>
      <c r="P13" s="177">
        <f t="shared" si="3"/>
        <v>0</v>
      </c>
      <c r="Q13" s="177">
        <f t="shared" si="3"/>
        <v>0</v>
      </c>
      <c r="R13" s="177">
        <f t="shared" si="3"/>
        <v>0</v>
      </c>
      <c r="S13" s="177">
        <f t="shared" si="3"/>
        <v>0</v>
      </c>
      <c r="T13" s="177">
        <f t="shared" si="3"/>
        <v>0</v>
      </c>
      <c r="U13" s="177">
        <f t="shared" si="3"/>
        <v>0</v>
      </c>
      <c r="V13" s="177">
        <f t="shared" si="3"/>
        <v>0</v>
      </c>
      <c r="W13" s="165">
        <f>SUM(B13:V13)</f>
        <v>166424.74566263985</v>
      </c>
      <c r="X13" s="166">
        <f>100*W13/$W$9</f>
        <v>0.26275988031968173</v>
      </c>
      <c r="Y13" s="175">
        <f>100*0.285*$A$44</f>
        <v>0.29924999999999996</v>
      </c>
      <c r="Z13" s="179">
        <f t="shared" ref="Z13:Z38" si="4">Y13-X13</f>
        <v>3.6490119680318234E-2</v>
      </c>
      <c r="AA13" s="12"/>
      <c r="AB13" s="12"/>
    </row>
    <row r="14" spans="1:28" x14ac:dyDescent="0.75">
      <c r="A14" t="s">
        <v>107</v>
      </c>
      <c r="B14" s="177">
        <f t="shared" ref="B14:V14" si="5">B56*B$43*B$10*$W$9</f>
        <v>0</v>
      </c>
      <c r="C14" s="177">
        <f t="shared" si="5"/>
        <v>0</v>
      </c>
      <c r="D14" s="177">
        <f t="shared" si="5"/>
        <v>0</v>
      </c>
      <c r="E14" s="177">
        <f t="shared" si="5"/>
        <v>0</v>
      </c>
      <c r="F14" s="177">
        <f t="shared" si="5"/>
        <v>0</v>
      </c>
      <c r="G14" s="177">
        <f t="shared" si="5"/>
        <v>0</v>
      </c>
      <c r="H14" s="177">
        <f t="shared" si="5"/>
        <v>5380.9908183059597</v>
      </c>
      <c r="I14" s="177">
        <f t="shared" si="5"/>
        <v>8329.690542601491</v>
      </c>
      <c r="J14" s="177">
        <f t="shared" si="5"/>
        <v>5189.3655295635408</v>
      </c>
      <c r="K14" s="177">
        <f t="shared" si="5"/>
        <v>5973.189383805794</v>
      </c>
      <c r="L14" s="177">
        <f t="shared" si="5"/>
        <v>8567.7012772708986</v>
      </c>
      <c r="M14" s="177">
        <f t="shared" si="5"/>
        <v>6748.6243594925527</v>
      </c>
      <c r="N14" s="177">
        <f t="shared" si="5"/>
        <v>8367.8368753695268</v>
      </c>
      <c r="O14" s="177">
        <f t="shared" si="5"/>
        <v>548.65847767500009</v>
      </c>
      <c r="P14" s="177">
        <f t="shared" si="5"/>
        <v>0</v>
      </c>
      <c r="Q14" s="177">
        <f t="shared" si="5"/>
        <v>0</v>
      </c>
      <c r="R14" s="177">
        <f t="shared" si="5"/>
        <v>0</v>
      </c>
      <c r="S14" s="177">
        <f t="shared" si="5"/>
        <v>0</v>
      </c>
      <c r="T14" s="177">
        <f t="shared" si="5"/>
        <v>0</v>
      </c>
      <c r="U14" s="177">
        <f t="shared" si="5"/>
        <v>0</v>
      </c>
      <c r="V14" s="177">
        <f t="shared" si="5"/>
        <v>0</v>
      </c>
      <c r="W14" s="165">
        <f t="shared" ref="W14:W38" si="6">SUM(B14:V14)</f>
        <v>49106.057264084768</v>
      </c>
      <c r="X14" s="166">
        <f t="shared" ref="X14:X38" si="7">100*W14/$W$9</f>
        <v>7.7531148858345084E-2</v>
      </c>
      <c r="Y14" s="175">
        <f>100*0.285*$A$44</f>
        <v>0.29924999999999996</v>
      </c>
      <c r="Z14" s="179">
        <f t="shared" si="4"/>
        <v>0.22171885114165488</v>
      </c>
      <c r="AA14" s="12"/>
      <c r="AB14" s="12"/>
    </row>
    <row r="15" spans="1:28" x14ac:dyDescent="0.75">
      <c r="A15" t="s">
        <v>108</v>
      </c>
      <c r="B15" s="177">
        <f t="shared" ref="B15:V15" si="8">B57*B$43*B$10*$W$9</f>
        <v>0</v>
      </c>
      <c r="C15" s="177">
        <f t="shared" si="8"/>
        <v>0</v>
      </c>
      <c r="D15" s="177">
        <f t="shared" si="8"/>
        <v>0</v>
      </c>
      <c r="E15" s="177">
        <f t="shared" si="8"/>
        <v>0</v>
      </c>
      <c r="F15" s="177">
        <f t="shared" si="8"/>
        <v>0</v>
      </c>
      <c r="G15" s="177">
        <f t="shared" si="8"/>
        <v>0</v>
      </c>
      <c r="H15" s="177">
        <f t="shared" si="8"/>
        <v>10313.565735086422</v>
      </c>
      <c r="I15" s="177">
        <f t="shared" si="8"/>
        <v>15965.240206652859</v>
      </c>
      <c r="J15" s="177">
        <f t="shared" si="8"/>
        <v>31136.193177381247</v>
      </c>
      <c r="K15" s="177">
        <f t="shared" si="8"/>
        <v>35839.136302834762</v>
      </c>
      <c r="L15" s="177">
        <f t="shared" si="8"/>
        <v>22847.203406055734</v>
      </c>
      <c r="M15" s="177">
        <f t="shared" si="8"/>
        <v>17996.33162531348</v>
      </c>
      <c r="N15" s="177">
        <f t="shared" si="8"/>
        <v>25357.081440513713</v>
      </c>
      <c r="O15" s="177">
        <f t="shared" si="8"/>
        <v>1662.6014475000002</v>
      </c>
      <c r="P15" s="177">
        <f t="shared" si="8"/>
        <v>0</v>
      </c>
      <c r="Q15" s="177">
        <f t="shared" si="8"/>
        <v>0</v>
      </c>
      <c r="R15" s="177">
        <f t="shared" si="8"/>
        <v>0</v>
      </c>
      <c r="S15" s="177">
        <f t="shared" si="8"/>
        <v>0</v>
      </c>
      <c r="T15" s="177">
        <f t="shared" si="8"/>
        <v>0</v>
      </c>
      <c r="U15" s="177">
        <f t="shared" si="8"/>
        <v>0</v>
      </c>
      <c r="V15" s="177">
        <f t="shared" si="8"/>
        <v>0</v>
      </c>
      <c r="W15" s="165">
        <f t="shared" si="6"/>
        <v>161117.35334133822</v>
      </c>
      <c r="X15" s="166">
        <f t="shared" si="7"/>
        <v>0.25438029851168698</v>
      </c>
      <c r="Y15" s="175">
        <f>100*0.184*$A$44</f>
        <v>0.19320000000000001</v>
      </c>
      <c r="Z15" s="179">
        <f t="shared" si="4"/>
        <v>-6.1180298511686965E-2</v>
      </c>
      <c r="AA15" s="12"/>
      <c r="AB15" s="12"/>
    </row>
    <row r="16" spans="1:28" x14ac:dyDescent="0.75">
      <c r="A16" t="s">
        <v>109</v>
      </c>
      <c r="B16" s="177">
        <f t="shared" ref="B16:V16" si="9">B58*B$43*B$10*$W$9</f>
        <v>0</v>
      </c>
      <c r="C16" s="177">
        <f t="shared" si="9"/>
        <v>0</v>
      </c>
      <c r="D16" s="177">
        <f t="shared" si="9"/>
        <v>0</v>
      </c>
      <c r="E16" s="177">
        <f t="shared" si="9"/>
        <v>0</v>
      </c>
      <c r="F16" s="177">
        <f t="shared" si="9"/>
        <v>0</v>
      </c>
      <c r="G16" s="177">
        <f t="shared" si="9"/>
        <v>0</v>
      </c>
      <c r="H16" s="177">
        <f t="shared" si="9"/>
        <v>10313.565735086422</v>
      </c>
      <c r="I16" s="177">
        <f t="shared" si="9"/>
        <v>15965.240206652859</v>
      </c>
      <c r="J16" s="177">
        <f t="shared" si="9"/>
        <v>10378.731059127082</v>
      </c>
      <c r="K16" s="177">
        <f t="shared" si="9"/>
        <v>11946.378767611588</v>
      </c>
      <c r="L16" s="177">
        <f t="shared" si="9"/>
        <v>17135.402554541797</v>
      </c>
      <c r="M16" s="177">
        <f t="shared" si="9"/>
        <v>13497.248718985105</v>
      </c>
      <c r="N16" s="177">
        <f t="shared" si="9"/>
        <v>0</v>
      </c>
      <c r="O16" s="177">
        <f t="shared" si="9"/>
        <v>0</v>
      </c>
      <c r="P16" s="177">
        <f t="shared" si="9"/>
        <v>0</v>
      </c>
      <c r="Q16" s="177">
        <f t="shared" si="9"/>
        <v>0</v>
      </c>
      <c r="R16" s="177">
        <f t="shared" si="9"/>
        <v>0</v>
      </c>
      <c r="S16" s="177">
        <f t="shared" si="9"/>
        <v>0</v>
      </c>
      <c r="T16" s="177">
        <f t="shared" si="9"/>
        <v>0</v>
      </c>
      <c r="U16" s="177">
        <f t="shared" si="9"/>
        <v>0</v>
      </c>
      <c r="V16" s="177">
        <f t="shared" si="9"/>
        <v>0</v>
      </c>
      <c r="W16" s="165">
        <f t="shared" si="6"/>
        <v>79236.567042004855</v>
      </c>
      <c r="X16" s="166">
        <f t="shared" si="7"/>
        <v>0.12510273511310818</v>
      </c>
      <c r="Y16" s="175">
        <f>100*0.124*$A$44</f>
        <v>0.13020000000000001</v>
      </c>
      <c r="Z16" s="179">
        <f t="shared" si="4"/>
        <v>5.097264886891828E-3</v>
      </c>
      <c r="AA16" s="12"/>
      <c r="AB16" s="12"/>
    </row>
    <row r="17" spans="1:28" x14ac:dyDescent="0.75">
      <c r="A17" t="s">
        <v>110</v>
      </c>
      <c r="B17" s="177">
        <f t="shared" ref="B17:V17" si="10">B59*B$43*B$10*$W$9</f>
        <v>0</v>
      </c>
      <c r="C17" s="177">
        <f t="shared" si="10"/>
        <v>0</v>
      </c>
      <c r="D17" s="177">
        <f t="shared" si="10"/>
        <v>0</v>
      </c>
      <c r="E17" s="177">
        <f t="shared" si="10"/>
        <v>0</v>
      </c>
      <c r="F17" s="177">
        <f t="shared" si="10"/>
        <v>0</v>
      </c>
      <c r="G17" s="177">
        <f t="shared" si="10"/>
        <v>0</v>
      </c>
      <c r="H17" s="177">
        <f t="shared" si="10"/>
        <v>3363.1192614412248</v>
      </c>
      <c r="I17" s="177">
        <f t="shared" si="10"/>
        <v>5206.0565891259321</v>
      </c>
      <c r="J17" s="177">
        <f t="shared" si="10"/>
        <v>7784.0482943453117</v>
      </c>
      <c r="K17" s="177">
        <f t="shared" si="10"/>
        <v>8959.7840757086906</v>
      </c>
      <c r="L17" s="177">
        <f t="shared" si="10"/>
        <v>14279.502128784832</v>
      </c>
      <c r="M17" s="177">
        <f t="shared" si="10"/>
        <v>11247.707265820922</v>
      </c>
      <c r="N17" s="177">
        <f t="shared" si="10"/>
        <v>2155.3519224436659</v>
      </c>
      <c r="O17" s="177">
        <f t="shared" si="10"/>
        <v>141.32112303750003</v>
      </c>
      <c r="P17" s="177">
        <f t="shared" si="10"/>
        <v>0</v>
      </c>
      <c r="Q17" s="177">
        <f t="shared" si="10"/>
        <v>0</v>
      </c>
      <c r="R17" s="177">
        <f t="shared" si="10"/>
        <v>0</v>
      </c>
      <c r="S17" s="177">
        <f t="shared" si="10"/>
        <v>0</v>
      </c>
      <c r="T17" s="177">
        <f t="shared" si="10"/>
        <v>0</v>
      </c>
      <c r="U17" s="177">
        <f t="shared" si="10"/>
        <v>0</v>
      </c>
      <c r="V17" s="177">
        <f t="shared" si="10"/>
        <v>0</v>
      </c>
      <c r="W17" s="165">
        <f t="shared" si="6"/>
        <v>53136.890660708079</v>
      </c>
      <c r="X17" s="166">
        <f t="shared" si="7"/>
        <v>8.3895234299294519E-2</v>
      </c>
      <c r="Y17" s="175">
        <f>100*0.03175*$A$44</f>
        <v>3.3337499999999999E-2</v>
      </c>
      <c r="Z17" s="179">
        <f t="shared" si="4"/>
        <v>-5.055773429929452E-2</v>
      </c>
      <c r="AA17" s="12"/>
      <c r="AB17" s="12"/>
    </row>
    <row r="18" spans="1:28" x14ac:dyDescent="0.75">
      <c r="A18" t="s">
        <v>111</v>
      </c>
      <c r="B18" s="177">
        <f t="shared" ref="B18:V18" si="11">B60*B$43*B$10*$W$9</f>
        <v>0</v>
      </c>
      <c r="C18" s="177">
        <f t="shared" si="11"/>
        <v>0</v>
      </c>
      <c r="D18" s="177">
        <f t="shared" si="11"/>
        <v>0</v>
      </c>
      <c r="E18" s="177">
        <f t="shared" si="11"/>
        <v>0</v>
      </c>
      <c r="F18" s="177">
        <f t="shared" si="11"/>
        <v>0</v>
      </c>
      <c r="G18" s="177">
        <f t="shared" si="11"/>
        <v>0</v>
      </c>
      <c r="H18" s="177">
        <f t="shared" si="11"/>
        <v>3363.1192614412248</v>
      </c>
      <c r="I18" s="177">
        <f t="shared" si="11"/>
        <v>5206.0565891259321</v>
      </c>
      <c r="J18" s="177">
        <f t="shared" si="11"/>
        <v>7784.0482943453117</v>
      </c>
      <c r="K18" s="177">
        <f t="shared" si="11"/>
        <v>8959.7840757086906</v>
      </c>
      <c r="L18" s="177">
        <f t="shared" si="11"/>
        <v>14279.502128784832</v>
      </c>
      <c r="M18" s="177">
        <f t="shared" si="11"/>
        <v>11247.707265820922</v>
      </c>
      <c r="N18" s="177">
        <f t="shared" si="11"/>
        <v>2155.3519224436659</v>
      </c>
      <c r="O18" s="177">
        <f t="shared" si="11"/>
        <v>141.32112303750003</v>
      </c>
      <c r="P18" s="177">
        <f t="shared" si="11"/>
        <v>0</v>
      </c>
      <c r="Q18" s="177">
        <f t="shared" si="11"/>
        <v>0</v>
      </c>
      <c r="R18" s="177">
        <f t="shared" si="11"/>
        <v>0</v>
      </c>
      <c r="S18" s="177">
        <f t="shared" si="11"/>
        <v>0</v>
      </c>
      <c r="T18" s="177">
        <f t="shared" si="11"/>
        <v>0</v>
      </c>
      <c r="U18" s="177">
        <f t="shared" si="11"/>
        <v>0</v>
      </c>
      <c r="V18" s="177">
        <f t="shared" si="11"/>
        <v>0</v>
      </c>
      <c r="W18" s="165">
        <f t="shared" si="6"/>
        <v>53136.890660708079</v>
      </c>
      <c r="X18" s="166">
        <f t="shared" si="7"/>
        <v>8.3895234299294519E-2</v>
      </c>
      <c r="Y18" s="175">
        <f>100*0.03175*$A$44</f>
        <v>3.3337499999999999E-2</v>
      </c>
      <c r="Z18" s="179">
        <f t="shared" si="4"/>
        <v>-5.055773429929452E-2</v>
      </c>
      <c r="AA18" s="12"/>
      <c r="AB18" s="12"/>
    </row>
    <row r="19" spans="1:28" x14ac:dyDescent="0.75">
      <c r="A19" t="s">
        <v>112</v>
      </c>
      <c r="B19" s="177">
        <f t="shared" ref="B19:V19" si="12">B61*B$43*B$10*$W$9</f>
        <v>0</v>
      </c>
      <c r="C19" s="177">
        <f t="shared" si="12"/>
        <v>0</v>
      </c>
      <c r="D19" s="177">
        <f t="shared" si="12"/>
        <v>0</v>
      </c>
      <c r="E19" s="177">
        <f t="shared" si="12"/>
        <v>0</v>
      </c>
      <c r="F19" s="177">
        <f t="shared" si="12"/>
        <v>0</v>
      </c>
      <c r="G19" s="177">
        <f t="shared" si="12"/>
        <v>0</v>
      </c>
      <c r="H19" s="177">
        <f t="shared" si="12"/>
        <v>3363.1192614412248</v>
      </c>
      <c r="I19" s="177">
        <f t="shared" si="12"/>
        <v>5206.0565891259321</v>
      </c>
      <c r="J19" s="177">
        <f t="shared" si="12"/>
        <v>7784.0482943453117</v>
      </c>
      <c r="K19" s="177">
        <f t="shared" si="12"/>
        <v>8959.7840757086906</v>
      </c>
      <c r="L19" s="177">
        <f t="shared" si="12"/>
        <v>14279.502128784832</v>
      </c>
      <c r="M19" s="177">
        <f t="shared" si="12"/>
        <v>11247.707265820922</v>
      </c>
      <c r="N19" s="177">
        <f t="shared" si="12"/>
        <v>2155.3519224436659</v>
      </c>
      <c r="O19" s="177">
        <f t="shared" si="12"/>
        <v>141.32112303750003</v>
      </c>
      <c r="P19" s="177">
        <f t="shared" si="12"/>
        <v>0</v>
      </c>
      <c r="Q19" s="177">
        <f t="shared" si="12"/>
        <v>0</v>
      </c>
      <c r="R19" s="177">
        <f t="shared" si="12"/>
        <v>0</v>
      </c>
      <c r="S19" s="177">
        <f t="shared" si="12"/>
        <v>0</v>
      </c>
      <c r="T19" s="177">
        <f t="shared" si="12"/>
        <v>0</v>
      </c>
      <c r="U19" s="177">
        <f t="shared" si="12"/>
        <v>0</v>
      </c>
      <c r="V19" s="177">
        <f t="shared" si="12"/>
        <v>0</v>
      </c>
      <c r="W19" s="165">
        <f t="shared" si="6"/>
        <v>53136.890660708079</v>
      </c>
      <c r="X19" s="166">
        <f t="shared" si="7"/>
        <v>8.3895234299294519E-2</v>
      </c>
      <c r="Y19" s="175">
        <f>100*0.03175*$A$44</f>
        <v>3.3337499999999999E-2</v>
      </c>
      <c r="Z19" s="179">
        <f t="shared" si="4"/>
        <v>-5.055773429929452E-2</v>
      </c>
      <c r="AA19" s="12"/>
      <c r="AB19" s="12"/>
    </row>
    <row r="20" spans="1:28" x14ac:dyDescent="0.75">
      <c r="A20" t="s">
        <v>113</v>
      </c>
      <c r="B20" s="177">
        <f t="shared" ref="B20:V20" si="13">B62*B$43*B$10*$W$9</f>
        <v>0</v>
      </c>
      <c r="C20" s="177">
        <f t="shared" si="13"/>
        <v>0</v>
      </c>
      <c r="D20" s="177">
        <f t="shared" si="13"/>
        <v>0</v>
      </c>
      <c r="E20" s="177">
        <f t="shared" si="13"/>
        <v>0</v>
      </c>
      <c r="F20" s="177">
        <f t="shared" si="13"/>
        <v>0</v>
      </c>
      <c r="G20" s="177">
        <f t="shared" si="13"/>
        <v>0</v>
      </c>
      <c r="H20" s="177">
        <f t="shared" si="13"/>
        <v>3363.1192614412248</v>
      </c>
      <c r="I20" s="177">
        <f t="shared" si="13"/>
        <v>5206.0565891259321</v>
      </c>
      <c r="J20" s="177">
        <f t="shared" si="13"/>
        <v>7784.0482943453117</v>
      </c>
      <c r="K20" s="177">
        <f t="shared" si="13"/>
        <v>8959.7840757086906</v>
      </c>
      <c r="L20" s="177">
        <f t="shared" si="13"/>
        <v>14279.502128784832</v>
      </c>
      <c r="M20" s="177">
        <f t="shared" si="13"/>
        <v>11247.707265820922</v>
      </c>
      <c r="N20" s="177">
        <f t="shared" si="13"/>
        <v>2155.3519224436659</v>
      </c>
      <c r="O20" s="177">
        <f t="shared" si="13"/>
        <v>141.32112303750003</v>
      </c>
      <c r="P20" s="177">
        <f t="shared" si="13"/>
        <v>0</v>
      </c>
      <c r="Q20" s="177">
        <f t="shared" si="13"/>
        <v>0</v>
      </c>
      <c r="R20" s="177">
        <f t="shared" si="13"/>
        <v>0</v>
      </c>
      <c r="S20" s="177">
        <f t="shared" si="13"/>
        <v>0</v>
      </c>
      <c r="T20" s="177">
        <f t="shared" si="13"/>
        <v>0</v>
      </c>
      <c r="U20" s="177">
        <f t="shared" si="13"/>
        <v>0</v>
      </c>
      <c r="V20" s="177">
        <f t="shared" si="13"/>
        <v>0</v>
      </c>
      <c r="W20" s="165">
        <f t="shared" si="6"/>
        <v>53136.890660708079</v>
      </c>
      <c r="X20" s="166">
        <f t="shared" si="7"/>
        <v>8.3895234299294519E-2</v>
      </c>
      <c r="Y20" s="175">
        <f>100*0.03174*$A$44</f>
        <v>3.3327000000000002E-2</v>
      </c>
      <c r="Z20" s="179">
        <f t="shared" si="4"/>
        <v>-5.0568234299294516E-2</v>
      </c>
      <c r="AA20" s="12"/>
      <c r="AB20" s="12"/>
    </row>
    <row r="21" spans="1:28" x14ac:dyDescent="0.75">
      <c r="A21" t="s">
        <v>114</v>
      </c>
      <c r="B21" s="177">
        <f t="shared" ref="B21:V21" si="14">B63*B$43*B$10*$W$9</f>
        <v>0</v>
      </c>
      <c r="C21" s="177">
        <f t="shared" si="14"/>
        <v>0</v>
      </c>
      <c r="D21" s="177">
        <f t="shared" si="14"/>
        <v>0</v>
      </c>
      <c r="E21" s="177">
        <f t="shared" si="14"/>
        <v>0</v>
      </c>
      <c r="F21" s="177">
        <f t="shared" si="14"/>
        <v>0</v>
      </c>
      <c r="G21" s="177">
        <f t="shared" si="14"/>
        <v>0</v>
      </c>
      <c r="H21" s="177">
        <f t="shared" si="14"/>
        <v>0</v>
      </c>
      <c r="I21" s="177">
        <f t="shared" si="14"/>
        <v>0</v>
      </c>
      <c r="J21" s="177">
        <f t="shared" si="14"/>
        <v>0</v>
      </c>
      <c r="K21" s="177">
        <f t="shared" si="14"/>
        <v>0</v>
      </c>
      <c r="L21" s="177">
        <f t="shared" si="14"/>
        <v>0</v>
      </c>
      <c r="M21" s="177">
        <f t="shared" si="14"/>
        <v>0</v>
      </c>
      <c r="N21" s="177">
        <f t="shared" si="14"/>
        <v>0</v>
      </c>
      <c r="O21" s="177">
        <f t="shared" si="14"/>
        <v>0</v>
      </c>
      <c r="P21" s="177">
        <f t="shared" si="14"/>
        <v>0</v>
      </c>
      <c r="Q21" s="177">
        <f t="shared" si="14"/>
        <v>0</v>
      </c>
      <c r="R21" s="177">
        <f t="shared" si="14"/>
        <v>0</v>
      </c>
      <c r="S21" s="177">
        <f t="shared" si="14"/>
        <v>0</v>
      </c>
      <c r="T21" s="177">
        <f t="shared" si="14"/>
        <v>0</v>
      </c>
      <c r="U21" s="177">
        <f t="shared" si="14"/>
        <v>0</v>
      </c>
      <c r="V21" s="177">
        <f t="shared" si="14"/>
        <v>0</v>
      </c>
      <c r="W21" s="165">
        <f t="shared" si="6"/>
        <v>0</v>
      </c>
      <c r="X21" s="166">
        <f t="shared" si="7"/>
        <v>0</v>
      </c>
      <c r="Y21" s="175">
        <f>100*0*$A$44</f>
        <v>0</v>
      </c>
      <c r="Z21" s="179">
        <f t="shared" si="4"/>
        <v>0</v>
      </c>
      <c r="AA21" s="12"/>
      <c r="AB21" s="12"/>
    </row>
    <row r="22" spans="1:28" x14ac:dyDescent="0.75">
      <c r="A22" t="s">
        <v>115</v>
      </c>
      <c r="B22" s="177">
        <f t="shared" ref="B22:V22" si="15">B64*B$43*B$10*$W$9</f>
        <v>0</v>
      </c>
      <c r="C22" s="177">
        <f t="shared" si="15"/>
        <v>0</v>
      </c>
      <c r="D22" s="177">
        <f t="shared" si="15"/>
        <v>0</v>
      </c>
      <c r="E22" s="177">
        <f t="shared" si="15"/>
        <v>0</v>
      </c>
      <c r="F22" s="177">
        <f t="shared" si="15"/>
        <v>0</v>
      </c>
      <c r="G22" s="177">
        <f t="shared" si="15"/>
        <v>0</v>
      </c>
      <c r="H22" s="177">
        <f t="shared" si="15"/>
        <v>0</v>
      </c>
      <c r="I22" s="177">
        <f t="shared" si="15"/>
        <v>0</v>
      </c>
      <c r="J22" s="177">
        <f t="shared" si="15"/>
        <v>0</v>
      </c>
      <c r="K22" s="177">
        <f t="shared" si="15"/>
        <v>0</v>
      </c>
      <c r="L22" s="177">
        <f t="shared" si="15"/>
        <v>0</v>
      </c>
      <c r="M22" s="177">
        <f t="shared" si="15"/>
        <v>0</v>
      </c>
      <c r="N22" s="177">
        <f t="shared" si="15"/>
        <v>0</v>
      </c>
      <c r="O22" s="177">
        <f t="shared" si="15"/>
        <v>0</v>
      </c>
      <c r="P22" s="177">
        <f t="shared" si="15"/>
        <v>0</v>
      </c>
      <c r="Q22" s="177">
        <f t="shared" si="15"/>
        <v>0</v>
      </c>
      <c r="R22" s="177">
        <f t="shared" si="15"/>
        <v>0</v>
      </c>
      <c r="S22" s="177">
        <f t="shared" si="15"/>
        <v>0</v>
      </c>
      <c r="T22" s="177">
        <f t="shared" si="15"/>
        <v>0</v>
      </c>
      <c r="U22" s="177">
        <f t="shared" si="15"/>
        <v>0</v>
      </c>
      <c r="V22" s="177">
        <f t="shared" si="15"/>
        <v>0</v>
      </c>
      <c r="W22" s="165">
        <f t="shared" si="6"/>
        <v>0</v>
      </c>
      <c r="X22" s="166">
        <f t="shared" si="7"/>
        <v>0</v>
      </c>
      <c r="Y22" s="175">
        <f>100*0*$A$44</f>
        <v>0</v>
      </c>
      <c r="Z22" s="179">
        <f t="shared" si="4"/>
        <v>0</v>
      </c>
      <c r="AA22" s="12"/>
      <c r="AB22" s="12"/>
    </row>
    <row r="23" spans="1:28" x14ac:dyDescent="0.75">
      <c r="A23" t="s">
        <v>116</v>
      </c>
      <c r="B23" s="177">
        <f t="shared" ref="B23:V23" si="16">B65*B$43*B$10*$W$9</f>
        <v>0</v>
      </c>
      <c r="C23" s="177">
        <f t="shared" si="16"/>
        <v>0</v>
      </c>
      <c r="D23" s="177">
        <f t="shared" si="16"/>
        <v>0</v>
      </c>
      <c r="E23" s="177">
        <f t="shared" si="16"/>
        <v>0</v>
      </c>
      <c r="F23" s="177">
        <f t="shared" si="16"/>
        <v>0</v>
      </c>
      <c r="G23" s="177">
        <f t="shared" si="16"/>
        <v>0</v>
      </c>
      <c r="H23" s="177">
        <f t="shared" si="16"/>
        <v>0</v>
      </c>
      <c r="I23" s="177">
        <f t="shared" si="16"/>
        <v>0</v>
      </c>
      <c r="J23" s="177">
        <f t="shared" si="16"/>
        <v>0</v>
      </c>
      <c r="K23" s="177">
        <f t="shared" si="16"/>
        <v>0</v>
      </c>
      <c r="L23" s="177">
        <f t="shared" si="16"/>
        <v>0</v>
      </c>
      <c r="M23" s="177">
        <f t="shared" si="16"/>
        <v>0</v>
      </c>
      <c r="N23" s="177">
        <f t="shared" si="16"/>
        <v>0</v>
      </c>
      <c r="O23" s="177">
        <f t="shared" si="16"/>
        <v>0</v>
      </c>
      <c r="P23" s="177">
        <f t="shared" si="16"/>
        <v>0</v>
      </c>
      <c r="Q23" s="177">
        <f t="shared" si="16"/>
        <v>0</v>
      </c>
      <c r="R23" s="177">
        <f t="shared" si="16"/>
        <v>0</v>
      </c>
      <c r="S23" s="177">
        <f t="shared" si="16"/>
        <v>0</v>
      </c>
      <c r="T23" s="177">
        <f t="shared" si="16"/>
        <v>0</v>
      </c>
      <c r="U23" s="177">
        <f t="shared" si="16"/>
        <v>0</v>
      </c>
      <c r="V23" s="177">
        <f t="shared" si="16"/>
        <v>0</v>
      </c>
      <c r="W23" s="165">
        <f t="shared" si="6"/>
        <v>0</v>
      </c>
      <c r="X23" s="166">
        <f t="shared" si="7"/>
        <v>0</v>
      </c>
      <c r="Y23" s="175">
        <f>100*0*$A$44</f>
        <v>0</v>
      </c>
      <c r="Z23" s="179">
        <f t="shared" si="4"/>
        <v>0</v>
      </c>
      <c r="AA23" s="12"/>
      <c r="AB23" s="12"/>
    </row>
    <row r="24" spans="1:28" x14ac:dyDescent="0.75">
      <c r="A24" t="s">
        <v>117</v>
      </c>
      <c r="B24" s="177">
        <f t="shared" ref="B24:V24" si="17">B66*B$43*B$10*$W$9</f>
        <v>0</v>
      </c>
      <c r="C24" s="177">
        <f t="shared" si="17"/>
        <v>0</v>
      </c>
      <c r="D24" s="177">
        <f t="shared" si="17"/>
        <v>0</v>
      </c>
      <c r="E24" s="177">
        <f t="shared" si="17"/>
        <v>0</v>
      </c>
      <c r="F24" s="177">
        <f t="shared" si="17"/>
        <v>0</v>
      </c>
      <c r="G24" s="177">
        <f t="shared" si="17"/>
        <v>0</v>
      </c>
      <c r="H24" s="177">
        <f t="shared" si="17"/>
        <v>0</v>
      </c>
      <c r="I24" s="177">
        <f t="shared" si="17"/>
        <v>0</v>
      </c>
      <c r="J24" s="177">
        <f t="shared" si="17"/>
        <v>0</v>
      </c>
      <c r="K24" s="177">
        <f t="shared" si="17"/>
        <v>0</v>
      </c>
      <c r="L24" s="177">
        <f t="shared" si="17"/>
        <v>0</v>
      </c>
      <c r="M24" s="177">
        <f t="shared" si="17"/>
        <v>0</v>
      </c>
      <c r="N24" s="177">
        <f t="shared" si="17"/>
        <v>0</v>
      </c>
      <c r="O24" s="177">
        <f t="shared" si="17"/>
        <v>0</v>
      </c>
      <c r="P24" s="177">
        <f t="shared" si="17"/>
        <v>0</v>
      </c>
      <c r="Q24" s="177">
        <f t="shared" si="17"/>
        <v>0</v>
      </c>
      <c r="R24" s="177">
        <f t="shared" si="17"/>
        <v>0</v>
      </c>
      <c r="S24" s="177">
        <f t="shared" si="17"/>
        <v>0</v>
      </c>
      <c r="T24" s="177">
        <f t="shared" si="17"/>
        <v>0</v>
      </c>
      <c r="U24" s="177">
        <f t="shared" si="17"/>
        <v>0</v>
      </c>
      <c r="V24" s="177">
        <f t="shared" si="17"/>
        <v>0</v>
      </c>
      <c r="W24" s="165">
        <f t="shared" si="6"/>
        <v>0</v>
      </c>
      <c r="X24" s="166">
        <f t="shared" si="7"/>
        <v>0</v>
      </c>
      <c r="Y24" s="175">
        <f>100*0*$A$44</f>
        <v>0</v>
      </c>
      <c r="Z24" s="179">
        <f t="shared" si="4"/>
        <v>0</v>
      </c>
      <c r="AA24" s="12"/>
      <c r="AB24" s="12"/>
    </row>
    <row r="25" spans="1:28" x14ac:dyDescent="0.75">
      <c r="A25" t="s">
        <v>177</v>
      </c>
      <c r="B25" s="177">
        <f t="shared" ref="B25:V25" si="18">B67*B$43*B$10*$W$9</f>
        <v>0</v>
      </c>
      <c r="C25" s="177">
        <f t="shared" si="18"/>
        <v>0</v>
      </c>
      <c r="D25" s="177">
        <f t="shared" si="18"/>
        <v>0</v>
      </c>
      <c r="E25" s="177">
        <f t="shared" si="18"/>
        <v>0</v>
      </c>
      <c r="F25" s="177">
        <f t="shared" si="18"/>
        <v>0</v>
      </c>
      <c r="G25" s="177">
        <f t="shared" si="18"/>
        <v>0</v>
      </c>
      <c r="H25" s="177">
        <f t="shared" si="18"/>
        <v>0</v>
      </c>
      <c r="I25" s="177">
        <f t="shared" si="18"/>
        <v>0</v>
      </c>
      <c r="J25" s="177">
        <f t="shared" si="18"/>
        <v>0</v>
      </c>
      <c r="K25" s="177">
        <f t="shared" si="18"/>
        <v>0</v>
      </c>
      <c r="L25" s="177">
        <f t="shared" si="18"/>
        <v>0</v>
      </c>
      <c r="M25" s="177">
        <f t="shared" si="18"/>
        <v>0</v>
      </c>
      <c r="N25" s="177">
        <f t="shared" si="18"/>
        <v>0</v>
      </c>
      <c r="O25" s="177">
        <f t="shared" si="18"/>
        <v>0</v>
      </c>
      <c r="P25" s="177">
        <f t="shared" si="18"/>
        <v>0</v>
      </c>
      <c r="Q25" s="177">
        <f t="shared" si="18"/>
        <v>0</v>
      </c>
      <c r="R25" s="177">
        <f t="shared" si="18"/>
        <v>0</v>
      </c>
      <c r="S25" s="177">
        <f t="shared" si="18"/>
        <v>0</v>
      </c>
      <c r="T25" s="177">
        <f t="shared" si="18"/>
        <v>0</v>
      </c>
      <c r="U25" s="177">
        <f t="shared" si="18"/>
        <v>0</v>
      </c>
      <c r="V25" s="177">
        <f t="shared" si="18"/>
        <v>0</v>
      </c>
      <c r="W25" s="165">
        <f t="shared" si="6"/>
        <v>0</v>
      </c>
      <c r="X25" s="166">
        <f t="shared" si="7"/>
        <v>0</v>
      </c>
      <c r="Y25" s="176">
        <v>0</v>
      </c>
      <c r="Z25" s="179">
        <f t="shared" si="4"/>
        <v>0</v>
      </c>
      <c r="AA25" s="12"/>
      <c r="AB25" s="12"/>
    </row>
    <row r="26" spans="1:28" x14ac:dyDescent="0.75">
      <c r="A26" t="s">
        <v>178</v>
      </c>
      <c r="B26" s="177">
        <f t="shared" ref="B26:V26" si="19">B68*B$43*B$10*$W$9</f>
        <v>0</v>
      </c>
      <c r="C26" s="177">
        <f t="shared" si="19"/>
        <v>0</v>
      </c>
      <c r="D26" s="177">
        <f t="shared" si="19"/>
        <v>0</v>
      </c>
      <c r="E26" s="177">
        <f t="shared" si="19"/>
        <v>0</v>
      </c>
      <c r="F26" s="177">
        <f t="shared" si="19"/>
        <v>0</v>
      </c>
      <c r="G26" s="177">
        <f t="shared" si="19"/>
        <v>0</v>
      </c>
      <c r="H26" s="177">
        <f t="shared" si="19"/>
        <v>0</v>
      </c>
      <c r="I26" s="177">
        <f t="shared" si="19"/>
        <v>0</v>
      </c>
      <c r="J26" s="177">
        <f t="shared" si="19"/>
        <v>0</v>
      </c>
      <c r="K26" s="177">
        <f t="shared" si="19"/>
        <v>0</v>
      </c>
      <c r="L26" s="177">
        <f t="shared" si="19"/>
        <v>0</v>
      </c>
      <c r="M26" s="177">
        <f t="shared" si="19"/>
        <v>0</v>
      </c>
      <c r="N26" s="177">
        <f t="shared" si="19"/>
        <v>0</v>
      </c>
      <c r="O26" s="177">
        <f t="shared" si="19"/>
        <v>0</v>
      </c>
      <c r="P26" s="177">
        <f t="shared" si="19"/>
        <v>0</v>
      </c>
      <c r="Q26" s="177">
        <f t="shared" si="19"/>
        <v>0</v>
      </c>
      <c r="R26" s="177">
        <f t="shared" si="19"/>
        <v>0</v>
      </c>
      <c r="S26" s="177">
        <f t="shared" si="19"/>
        <v>0</v>
      </c>
      <c r="T26" s="177">
        <f t="shared" si="19"/>
        <v>0</v>
      </c>
      <c r="U26" s="177">
        <f t="shared" si="19"/>
        <v>0</v>
      </c>
      <c r="V26" s="177">
        <f t="shared" si="19"/>
        <v>0</v>
      </c>
      <c r="W26" s="165">
        <f t="shared" si="6"/>
        <v>0</v>
      </c>
      <c r="X26" s="166">
        <f t="shared" si="7"/>
        <v>0</v>
      </c>
      <c r="Y26" s="176">
        <v>0</v>
      </c>
      <c r="Z26" s="179">
        <f t="shared" si="4"/>
        <v>0</v>
      </c>
      <c r="AA26" s="12"/>
      <c r="AB26" s="12"/>
    </row>
    <row r="27" spans="1:28" x14ac:dyDescent="0.75">
      <c r="A27" t="s">
        <v>179</v>
      </c>
      <c r="B27" s="177">
        <f t="shared" ref="B27:V27" si="20">B69*B$43*B$10*$W$9</f>
        <v>0</v>
      </c>
      <c r="C27" s="177">
        <f t="shared" si="20"/>
        <v>0</v>
      </c>
      <c r="D27" s="177">
        <f t="shared" si="20"/>
        <v>0</v>
      </c>
      <c r="E27" s="177">
        <f t="shared" si="20"/>
        <v>0</v>
      </c>
      <c r="F27" s="177">
        <f t="shared" si="20"/>
        <v>0</v>
      </c>
      <c r="G27" s="177">
        <f t="shared" si="20"/>
        <v>0</v>
      </c>
      <c r="H27" s="177">
        <f t="shared" si="20"/>
        <v>0</v>
      </c>
      <c r="I27" s="177">
        <f t="shared" si="20"/>
        <v>0</v>
      </c>
      <c r="J27" s="177">
        <f t="shared" si="20"/>
        <v>0</v>
      </c>
      <c r="K27" s="177">
        <f t="shared" si="20"/>
        <v>0</v>
      </c>
      <c r="L27" s="177">
        <f t="shared" si="20"/>
        <v>0</v>
      </c>
      <c r="M27" s="177">
        <f t="shared" si="20"/>
        <v>0</v>
      </c>
      <c r="N27" s="177">
        <f t="shared" si="20"/>
        <v>0</v>
      </c>
      <c r="O27" s="177">
        <f t="shared" si="20"/>
        <v>0</v>
      </c>
      <c r="P27" s="177">
        <f t="shared" si="20"/>
        <v>0</v>
      </c>
      <c r="Q27" s="177">
        <f t="shared" si="20"/>
        <v>0</v>
      </c>
      <c r="R27" s="177">
        <f t="shared" si="20"/>
        <v>0</v>
      </c>
      <c r="S27" s="177">
        <f t="shared" si="20"/>
        <v>0</v>
      </c>
      <c r="T27" s="177">
        <f t="shared" si="20"/>
        <v>0</v>
      </c>
      <c r="U27" s="177">
        <f t="shared" si="20"/>
        <v>0</v>
      </c>
      <c r="V27" s="177">
        <f t="shared" si="20"/>
        <v>0</v>
      </c>
      <c r="W27" s="165">
        <f t="shared" si="6"/>
        <v>0</v>
      </c>
      <c r="X27" s="166">
        <f t="shared" si="7"/>
        <v>0</v>
      </c>
      <c r="Y27" s="176">
        <v>0</v>
      </c>
      <c r="Z27" s="179">
        <f t="shared" si="4"/>
        <v>0</v>
      </c>
      <c r="AA27" s="12"/>
      <c r="AB27" s="12"/>
    </row>
    <row r="28" spans="1:28" x14ac:dyDescent="0.75">
      <c r="A28" t="s">
        <v>180</v>
      </c>
      <c r="B28" s="177">
        <f t="shared" ref="B28:V28" si="21">B70*B$43*B$10*$W$9</f>
        <v>0</v>
      </c>
      <c r="C28" s="177">
        <f t="shared" si="21"/>
        <v>0</v>
      </c>
      <c r="D28" s="177">
        <f t="shared" si="21"/>
        <v>0</v>
      </c>
      <c r="E28" s="177">
        <f t="shared" si="21"/>
        <v>0</v>
      </c>
      <c r="F28" s="177">
        <f t="shared" si="21"/>
        <v>0</v>
      </c>
      <c r="G28" s="177">
        <f t="shared" si="21"/>
        <v>0</v>
      </c>
      <c r="H28" s="177">
        <f t="shared" si="21"/>
        <v>0</v>
      </c>
      <c r="I28" s="177">
        <f t="shared" si="21"/>
        <v>0</v>
      </c>
      <c r="J28" s="177">
        <f t="shared" si="21"/>
        <v>0</v>
      </c>
      <c r="K28" s="177">
        <f t="shared" si="21"/>
        <v>0</v>
      </c>
      <c r="L28" s="177">
        <f t="shared" si="21"/>
        <v>0</v>
      </c>
      <c r="M28" s="177">
        <f t="shared" si="21"/>
        <v>0</v>
      </c>
      <c r="N28" s="177">
        <f t="shared" si="21"/>
        <v>0</v>
      </c>
      <c r="O28" s="177">
        <f t="shared" si="21"/>
        <v>0</v>
      </c>
      <c r="P28" s="177">
        <f t="shared" si="21"/>
        <v>0</v>
      </c>
      <c r="Q28" s="177">
        <f t="shared" si="21"/>
        <v>0</v>
      </c>
      <c r="R28" s="177">
        <f t="shared" si="21"/>
        <v>0</v>
      </c>
      <c r="S28" s="177">
        <f t="shared" si="21"/>
        <v>0</v>
      </c>
      <c r="T28" s="177">
        <f t="shared" si="21"/>
        <v>0</v>
      </c>
      <c r="U28" s="177">
        <f t="shared" si="21"/>
        <v>0</v>
      </c>
      <c r="V28" s="177">
        <f t="shared" si="21"/>
        <v>0</v>
      </c>
      <c r="W28" s="165">
        <f t="shared" si="6"/>
        <v>0</v>
      </c>
      <c r="X28" s="166">
        <f t="shared" si="7"/>
        <v>0</v>
      </c>
      <c r="Y28" s="176">
        <v>0</v>
      </c>
      <c r="Z28" s="179">
        <f t="shared" si="4"/>
        <v>0</v>
      </c>
      <c r="AA28" s="12"/>
      <c r="AB28" s="12"/>
    </row>
    <row r="29" spans="1:28" x14ac:dyDescent="0.75">
      <c r="A29" t="s">
        <v>181</v>
      </c>
      <c r="B29" s="177">
        <f t="shared" ref="B29:V29" si="22">B71*B$43*B$10*$W$9</f>
        <v>0</v>
      </c>
      <c r="C29" s="177">
        <f t="shared" si="22"/>
        <v>0</v>
      </c>
      <c r="D29" s="177">
        <f t="shared" si="22"/>
        <v>0</v>
      </c>
      <c r="E29" s="177">
        <f t="shared" si="22"/>
        <v>0</v>
      </c>
      <c r="F29" s="177">
        <f t="shared" si="22"/>
        <v>0</v>
      </c>
      <c r="G29" s="177">
        <f t="shared" si="22"/>
        <v>0</v>
      </c>
      <c r="H29" s="177">
        <f t="shared" si="22"/>
        <v>0</v>
      </c>
      <c r="I29" s="177">
        <f t="shared" si="22"/>
        <v>0</v>
      </c>
      <c r="J29" s="177">
        <f t="shared" si="22"/>
        <v>0</v>
      </c>
      <c r="K29" s="177">
        <f t="shared" si="22"/>
        <v>0</v>
      </c>
      <c r="L29" s="177">
        <f t="shared" si="22"/>
        <v>0</v>
      </c>
      <c r="M29" s="177">
        <f t="shared" si="22"/>
        <v>0</v>
      </c>
      <c r="N29" s="177">
        <f t="shared" si="22"/>
        <v>0</v>
      </c>
      <c r="O29" s="177">
        <f t="shared" si="22"/>
        <v>0</v>
      </c>
      <c r="P29" s="177">
        <f t="shared" si="22"/>
        <v>0</v>
      </c>
      <c r="Q29" s="177">
        <f t="shared" si="22"/>
        <v>0</v>
      </c>
      <c r="R29" s="177">
        <f t="shared" si="22"/>
        <v>0</v>
      </c>
      <c r="S29" s="177">
        <f t="shared" si="22"/>
        <v>0</v>
      </c>
      <c r="T29" s="177">
        <f t="shared" si="22"/>
        <v>0</v>
      </c>
      <c r="U29" s="177">
        <f t="shared" si="22"/>
        <v>0</v>
      </c>
      <c r="V29" s="177">
        <f t="shared" si="22"/>
        <v>0</v>
      </c>
      <c r="W29" s="165">
        <f t="shared" si="6"/>
        <v>0</v>
      </c>
      <c r="X29" s="166">
        <f t="shared" si="7"/>
        <v>0</v>
      </c>
      <c r="Y29" s="176">
        <v>0</v>
      </c>
      <c r="Z29" s="179">
        <f t="shared" si="4"/>
        <v>0</v>
      </c>
      <c r="AA29" s="12"/>
      <c r="AB29" s="12"/>
    </row>
    <row r="30" spans="1:28" x14ac:dyDescent="0.75">
      <c r="A30" t="s">
        <v>182</v>
      </c>
      <c r="B30" s="177">
        <f t="shared" ref="B30:V30" si="23">B72*B$43*B$10*$W$9</f>
        <v>0</v>
      </c>
      <c r="C30" s="177">
        <f t="shared" si="23"/>
        <v>0</v>
      </c>
      <c r="D30" s="177">
        <f t="shared" si="23"/>
        <v>0</v>
      </c>
      <c r="E30" s="177">
        <f t="shared" si="23"/>
        <v>0</v>
      </c>
      <c r="F30" s="177">
        <f t="shared" si="23"/>
        <v>0</v>
      </c>
      <c r="G30" s="177">
        <f t="shared" si="23"/>
        <v>0</v>
      </c>
      <c r="H30" s="177">
        <f t="shared" si="23"/>
        <v>0</v>
      </c>
      <c r="I30" s="177">
        <f t="shared" si="23"/>
        <v>0</v>
      </c>
      <c r="J30" s="177">
        <f t="shared" si="23"/>
        <v>0</v>
      </c>
      <c r="K30" s="177">
        <f t="shared" si="23"/>
        <v>0</v>
      </c>
      <c r="L30" s="177">
        <f t="shared" si="23"/>
        <v>0</v>
      </c>
      <c r="M30" s="177">
        <f t="shared" si="23"/>
        <v>0</v>
      </c>
      <c r="N30" s="177">
        <f t="shared" si="23"/>
        <v>0</v>
      </c>
      <c r="O30" s="177">
        <f t="shared" si="23"/>
        <v>0</v>
      </c>
      <c r="P30" s="177">
        <f t="shared" si="23"/>
        <v>0</v>
      </c>
      <c r="Q30" s="177">
        <f t="shared" si="23"/>
        <v>0</v>
      </c>
      <c r="R30" s="177">
        <f t="shared" si="23"/>
        <v>0</v>
      </c>
      <c r="S30" s="177">
        <f t="shared" si="23"/>
        <v>0</v>
      </c>
      <c r="T30" s="177">
        <f t="shared" si="23"/>
        <v>0</v>
      </c>
      <c r="U30" s="177">
        <f t="shared" si="23"/>
        <v>0</v>
      </c>
      <c r="V30" s="177">
        <f t="shared" si="23"/>
        <v>0</v>
      </c>
      <c r="W30" s="165">
        <f t="shared" si="6"/>
        <v>0</v>
      </c>
      <c r="X30" s="166">
        <f t="shared" si="7"/>
        <v>0</v>
      </c>
      <c r="Y30" s="176">
        <v>0</v>
      </c>
      <c r="Z30" s="179">
        <f t="shared" si="4"/>
        <v>0</v>
      </c>
      <c r="AA30" s="12"/>
      <c r="AB30" s="12"/>
    </row>
    <row r="31" spans="1:28" x14ac:dyDescent="0.75">
      <c r="A31" t="s">
        <v>183</v>
      </c>
      <c r="B31" s="177">
        <f t="shared" ref="B31:V31" si="24">B73*B$43*B$10*$W$9</f>
        <v>0</v>
      </c>
      <c r="C31" s="177">
        <f t="shared" si="24"/>
        <v>0</v>
      </c>
      <c r="D31" s="177">
        <f t="shared" si="24"/>
        <v>0</v>
      </c>
      <c r="E31" s="177">
        <f t="shared" si="24"/>
        <v>0</v>
      </c>
      <c r="F31" s="177">
        <f t="shared" si="24"/>
        <v>0</v>
      </c>
      <c r="G31" s="177">
        <f t="shared" si="24"/>
        <v>0</v>
      </c>
      <c r="H31" s="177">
        <f t="shared" si="24"/>
        <v>0</v>
      </c>
      <c r="I31" s="177">
        <f t="shared" si="24"/>
        <v>0</v>
      </c>
      <c r="J31" s="177">
        <f t="shared" si="24"/>
        <v>0</v>
      </c>
      <c r="K31" s="177">
        <f t="shared" si="24"/>
        <v>0</v>
      </c>
      <c r="L31" s="177">
        <f t="shared" si="24"/>
        <v>0</v>
      </c>
      <c r="M31" s="177">
        <f t="shared" si="24"/>
        <v>0</v>
      </c>
      <c r="N31" s="177">
        <f t="shared" si="24"/>
        <v>0</v>
      </c>
      <c r="O31" s="177">
        <f t="shared" si="24"/>
        <v>0</v>
      </c>
      <c r="P31" s="177">
        <f t="shared" si="24"/>
        <v>0</v>
      </c>
      <c r="Q31" s="177">
        <f t="shared" si="24"/>
        <v>0</v>
      </c>
      <c r="R31" s="177">
        <f t="shared" si="24"/>
        <v>0</v>
      </c>
      <c r="S31" s="177">
        <f t="shared" si="24"/>
        <v>0</v>
      </c>
      <c r="T31" s="177">
        <f t="shared" si="24"/>
        <v>0</v>
      </c>
      <c r="U31" s="177">
        <f t="shared" si="24"/>
        <v>0</v>
      </c>
      <c r="V31" s="177">
        <f t="shared" si="24"/>
        <v>0</v>
      </c>
      <c r="W31" s="165">
        <f t="shared" si="6"/>
        <v>0</v>
      </c>
      <c r="X31" s="166">
        <f t="shared" si="7"/>
        <v>0</v>
      </c>
      <c r="Y31" s="176">
        <v>0</v>
      </c>
      <c r="Z31" s="179">
        <f t="shared" si="4"/>
        <v>0</v>
      </c>
      <c r="AA31" s="12"/>
      <c r="AB31" s="12"/>
    </row>
    <row r="32" spans="1:28" x14ac:dyDescent="0.75">
      <c r="A32" t="s">
        <v>184</v>
      </c>
      <c r="B32" s="177">
        <f t="shared" ref="B32:V32" si="25">B74*B$43*B$10*$W$9</f>
        <v>0</v>
      </c>
      <c r="C32" s="177">
        <f t="shared" si="25"/>
        <v>0</v>
      </c>
      <c r="D32" s="177">
        <f t="shared" si="25"/>
        <v>0</v>
      </c>
      <c r="E32" s="177">
        <f t="shared" si="25"/>
        <v>0</v>
      </c>
      <c r="F32" s="177">
        <f t="shared" si="25"/>
        <v>0</v>
      </c>
      <c r="G32" s="177">
        <f t="shared" si="25"/>
        <v>0</v>
      </c>
      <c r="H32" s="177">
        <f t="shared" si="25"/>
        <v>0</v>
      </c>
      <c r="I32" s="177">
        <f t="shared" si="25"/>
        <v>0</v>
      </c>
      <c r="J32" s="177">
        <f t="shared" si="25"/>
        <v>0</v>
      </c>
      <c r="K32" s="177">
        <f t="shared" si="25"/>
        <v>0</v>
      </c>
      <c r="L32" s="177">
        <f t="shared" si="25"/>
        <v>0</v>
      </c>
      <c r="M32" s="177">
        <f t="shared" si="25"/>
        <v>0</v>
      </c>
      <c r="N32" s="177">
        <f t="shared" si="25"/>
        <v>0</v>
      </c>
      <c r="O32" s="177">
        <f t="shared" si="25"/>
        <v>0</v>
      </c>
      <c r="P32" s="177">
        <f t="shared" si="25"/>
        <v>0</v>
      </c>
      <c r="Q32" s="177">
        <f t="shared" si="25"/>
        <v>0</v>
      </c>
      <c r="R32" s="177">
        <f t="shared" si="25"/>
        <v>0</v>
      </c>
      <c r="S32" s="177">
        <f t="shared" si="25"/>
        <v>0</v>
      </c>
      <c r="T32" s="177">
        <f t="shared" si="25"/>
        <v>0</v>
      </c>
      <c r="U32" s="177">
        <f t="shared" si="25"/>
        <v>0</v>
      </c>
      <c r="V32" s="177">
        <f t="shared" si="25"/>
        <v>0</v>
      </c>
      <c r="W32" s="165">
        <f t="shared" si="6"/>
        <v>0</v>
      </c>
      <c r="X32" s="166">
        <f t="shared" si="7"/>
        <v>0</v>
      </c>
      <c r="Y32" s="176">
        <v>0</v>
      </c>
      <c r="Z32" s="179">
        <f t="shared" si="4"/>
        <v>0</v>
      </c>
      <c r="AA32" s="12"/>
      <c r="AB32" s="12"/>
    </row>
    <row r="33" spans="1:28" x14ac:dyDescent="0.75">
      <c r="A33" t="s">
        <v>123</v>
      </c>
      <c r="B33" s="177">
        <f t="shared" ref="B33:V33" si="26">B75*B$43*B$10*$W$9</f>
        <v>0</v>
      </c>
      <c r="C33" s="177">
        <f t="shared" si="26"/>
        <v>0</v>
      </c>
      <c r="D33" s="177">
        <f t="shared" si="26"/>
        <v>0</v>
      </c>
      <c r="E33" s="177">
        <f t="shared" si="26"/>
        <v>0</v>
      </c>
      <c r="F33" s="177">
        <f t="shared" si="26"/>
        <v>0</v>
      </c>
      <c r="G33" s="177">
        <f t="shared" si="26"/>
        <v>0</v>
      </c>
      <c r="H33" s="177">
        <f t="shared" si="26"/>
        <v>0</v>
      </c>
      <c r="I33" s="177">
        <f t="shared" si="26"/>
        <v>0</v>
      </c>
      <c r="J33" s="177">
        <f t="shared" si="26"/>
        <v>0</v>
      </c>
      <c r="K33" s="177">
        <f t="shared" si="26"/>
        <v>0</v>
      </c>
      <c r="L33" s="177">
        <f t="shared" si="26"/>
        <v>0</v>
      </c>
      <c r="M33" s="177">
        <f t="shared" si="26"/>
        <v>0</v>
      </c>
      <c r="N33" s="177">
        <f t="shared" si="26"/>
        <v>0</v>
      </c>
      <c r="O33" s="177">
        <f t="shared" si="26"/>
        <v>0</v>
      </c>
      <c r="P33" s="177">
        <f t="shared" si="26"/>
        <v>0</v>
      </c>
      <c r="Q33" s="177">
        <f t="shared" si="26"/>
        <v>0</v>
      </c>
      <c r="R33" s="177">
        <f t="shared" si="26"/>
        <v>0</v>
      </c>
      <c r="S33" s="177">
        <f t="shared" si="26"/>
        <v>0</v>
      </c>
      <c r="T33" s="177">
        <f t="shared" si="26"/>
        <v>0</v>
      </c>
      <c r="U33" s="177">
        <f t="shared" si="26"/>
        <v>0</v>
      </c>
      <c r="V33" s="177">
        <f t="shared" si="26"/>
        <v>0</v>
      </c>
      <c r="W33" s="165">
        <f t="shared" si="6"/>
        <v>0</v>
      </c>
      <c r="X33" s="166">
        <f t="shared" si="7"/>
        <v>0</v>
      </c>
      <c r="Y33" s="176">
        <v>0</v>
      </c>
      <c r="Z33" s="179">
        <f t="shared" si="4"/>
        <v>0</v>
      </c>
      <c r="AA33" s="12"/>
      <c r="AB33" s="12"/>
    </row>
    <row r="34" spans="1:28" x14ac:dyDescent="0.75">
      <c r="A34" t="s">
        <v>124</v>
      </c>
      <c r="B34" s="177">
        <f t="shared" ref="B34:V34" si="27">B76*B$43*B$10*$W$9</f>
        <v>0</v>
      </c>
      <c r="C34" s="177">
        <f t="shared" si="27"/>
        <v>0</v>
      </c>
      <c r="D34" s="177">
        <f t="shared" si="27"/>
        <v>0</v>
      </c>
      <c r="E34" s="177">
        <f t="shared" si="27"/>
        <v>0</v>
      </c>
      <c r="F34" s="177">
        <f t="shared" si="27"/>
        <v>0</v>
      </c>
      <c r="G34" s="177">
        <f t="shared" si="27"/>
        <v>0</v>
      </c>
      <c r="H34" s="177">
        <f t="shared" si="27"/>
        <v>0</v>
      </c>
      <c r="I34" s="177">
        <f t="shared" si="27"/>
        <v>0</v>
      </c>
      <c r="J34" s="177">
        <f t="shared" si="27"/>
        <v>0</v>
      </c>
      <c r="K34" s="177">
        <f t="shared" si="27"/>
        <v>0</v>
      </c>
      <c r="L34" s="177">
        <f t="shared" si="27"/>
        <v>0</v>
      </c>
      <c r="M34" s="177">
        <f t="shared" si="27"/>
        <v>0</v>
      </c>
      <c r="N34" s="177">
        <f t="shared" si="27"/>
        <v>0</v>
      </c>
      <c r="O34" s="177">
        <f t="shared" si="27"/>
        <v>0</v>
      </c>
      <c r="P34" s="177">
        <f t="shared" si="27"/>
        <v>0</v>
      </c>
      <c r="Q34" s="177">
        <f t="shared" si="27"/>
        <v>0</v>
      </c>
      <c r="R34" s="177">
        <f t="shared" si="27"/>
        <v>0</v>
      </c>
      <c r="S34" s="177">
        <f t="shared" si="27"/>
        <v>0</v>
      </c>
      <c r="T34" s="177">
        <f t="shared" si="27"/>
        <v>0</v>
      </c>
      <c r="U34" s="177">
        <f t="shared" si="27"/>
        <v>0</v>
      </c>
      <c r="V34" s="177">
        <f t="shared" si="27"/>
        <v>0</v>
      </c>
      <c r="W34" s="165">
        <f t="shared" si="6"/>
        <v>0</v>
      </c>
      <c r="X34" s="166">
        <f t="shared" si="7"/>
        <v>0</v>
      </c>
      <c r="Y34" s="176">
        <v>0</v>
      </c>
      <c r="Z34" s="179">
        <f t="shared" si="4"/>
        <v>0</v>
      </c>
      <c r="AA34" s="12"/>
      <c r="AB34" s="12"/>
    </row>
    <row r="35" spans="1:28" x14ac:dyDescent="0.75">
      <c r="A35" t="s">
        <v>125</v>
      </c>
      <c r="B35" s="177">
        <f t="shared" ref="B35:V35" si="28">B77*B$43*B$10*$W$9</f>
        <v>0</v>
      </c>
      <c r="C35" s="177">
        <f t="shared" si="28"/>
        <v>0</v>
      </c>
      <c r="D35" s="177">
        <f t="shared" si="28"/>
        <v>0</v>
      </c>
      <c r="E35" s="177">
        <f t="shared" si="28"/>
        <v>0</v>
      </c>
      <c r="F35" s="177">
        <f t="shared" si="28"/>
        <v>0</v>
      </c>
      <c r="G35" s="177">
        <f t="shared" si="28"/>
        <v>0</v>
      </c>
      <c r="H35" s="177">
        <f t="shared" si="28"/>
        <v>0</v>
      </c>
      <c r="I35" s="177">
        <f t="shared" si="28"/>
        <v>0</v>
      </c>
      <c r="J35" s="177">
        <f t="shared" si="28"/>
        <v>0</v>
      </c>
      <c r="K35" s="177">
        <f t="shared" si="28"/>
        <v>0</v>
      </c>
      <c r="L35" s="177">
        <f t="shared" si="28"/>
        <v>0</v>
      </c>
      <c r="M35" s="177">
        <f t="shared" si="28"/>
        <v>0</v>
      </c>
      <c r="N35" s="177">
        <f t="shared" si="28"/>
        <v>0</v>
      </c>
      <c r="O35" s="177">
        <f t="shared" si="28"/>
        <v>0</v>
      </c>
      <c r="P35" s="177">
        <f t="shared" si="28"/>
        <v>0</v>
      </c>
      <c r="Q35" s="177">
        <f t="shared" si="28"/>
        <v>0</v>
      </c>
      <c r="R35" s="177">
        <f t="shared" si="28"/>
        <v>0</v>
      </c>
      <c r="S35" s="177">
        <f t="shared" si="28"/>
        <v>0</v>
      </c>
      <c r="T35" s="177">
        <f t="shared" si="28"/>
        <v>0</v>
      </c>
      <c r="U35" s="177">
        <f t="shared" si="28"/>
        <v>0</v>
      </c>
      <c r="V35" s="177">
        <f t="shared" si="28"/>
        <v>0</v>
      </c>
      <c r="W35" s="165">
        <f t="shared" si="6"/>
        <v>0</v>
      </c>
      <c r="X35" s="166">
        <f t="shared" si="7"/>
        <v>0</v>
      </c>
      <c r="Y35" s="176">
        <v>0</v>
      </c>
      <c r="Z35" s="179">
        <f t="shared" si="4"/>
        <v>0</v>
      </c>
      <c r="AA35" s="12"/>
      <c r="AB35" s="12"/>
    </row>
    <row r="36" spans="1:28" x14ac:dyDescent="0.75">
      <c r="A36" t="s">
        <v>126</v>
      </c>
      <c r="B36" s="177">
        <f t="shared" ref="B36:V36" si="29">B78*B$43*B$10*$W$9</f>
        <v>0</v>
      </c>
      <c r="C36" s="177">
        <f t="shared" si="29"/>
        <v>0</v>
      </c>
      <c r="D36" s="177">
        <f t="shared" si="29"/>
        <v>0</v>
      </c>
      <c r="E36" s="177">
        <f t="shared" si="29"/>
        <v>0</v>
      </c>
      <c r="F36" s="177">
        <f t="shared" si="29"/>
        <v>0</v>
      </c>
      <c r="G36" s="177">
        <f t="shared" si="29"/>
        <v>0</v>
      </c>
      <c r="H36" s="177">
        <f t="shared" si="29"/>
        <v>0</v>
      </c>
      <c r="I36" s="177">
        <f t="shared" si="29"/>
        <v>0</v>
      </c>
      <c r="J36" s="177">
        <f t="shared" si="29"/>
        <v>0</v>
      </c>
      <c r="K36" s="177">
        <f t="shared" si="29"/>
        <v>0</v>
      </c>
      <c r="L36" s="177">
        <f t="shared" si="29"/>
        <v>0</v>
      </c>
      <c r="M36" s="177">
        <f t="shared" si="29"/>
        <v>0</v>
      </c>
      <c r="N36" s="177">
        <f t="shared" si="29"/>
        <v>0</v>
      </c>
      <c r="O36" s="177">
        <f t="shared" si="29"/>
        <v>0</v>
      </c>
      <c r="P36" s="177">
        <f t="shared" si="29"/>
        <v>0</v>
      </c>
      <c r="Q36" s="177">
        <f t="shared" si="29"/>
        <v>0</v>
      </c>
      <c r="R36" s="177">
        <f t="shared" si="29"/>
        <v>0</v>
      </c>
      <c r="S36" s="177">
        <f t="shared" si="29"/>
        <v>0</v>
      </c>
      <c r="T36" s="177">
        <f t="shared" si="29"/>
        <v>0</v>
      </c>
      <c r="U36" s="177">
        <f t="shared" si="29"/>
        <v>0</v>
      </c>
      <c r="V36" s="177">
        <f t="shared" si="29"/>
        <v>0</v>
      </c>
      <c r="W36" s="165">
        <f t="shared" si="6"/>
        <v>0</v>
      </c>
      <c r="X36" s="166">
        <f t="shared" si="7"/>
        <v>0</v>
      </c>
      <c r="Y36" s="176">
        <v>0</v>
      </c>
      <c r="Z36" s="179">
        <f t="shared" si="4"/>
        <v>0</v>
      </c>
      <c r="AA36" s="12"/>
      <c r="AB36" s="12"/>
    </row>
    <row r="37" spans="1:28" x14ac:dyDescent="0.75">
      <c r="A37" t="s">
        <v>127</v>
      </c>
      <c r="B37" s="177">
        <f t="shared" ref="B37:V37" si="30">B79*B$43*B$10*$W$9</f>
        <v>0</v>
      </c>
      <c r="C37" s="177">
        <f t="shared" si="30"/>
        <v>0</v>
      </c>
      <c r="D37" s="177">
        <f t="shared" si="30"/>
        <v>0</v>
      </c>
      <c r="E37" s="177">
        <f t="shared" si="30"/>
        <v>0</v>
      </c>
      <c r="F37" s="177">
        <f t="shared" si="30"/>
        <v>0</v>
      </c>
      <c r="G37" s="177">
        <f t="shared" si="30"/>
        <v>0</v>
      </c>
      <c r="H37" s="177">
        <f t="shared" si="30"/>
        <v>0</v>
      </c>
      <c r="I37" s="177">
        <f t="shared" si="30"/>
        <v>0</v>
      </c>
      <c r="J37" s="177">
        <f t="shared" si="30"/>
        <v>0</v>
      </c>
      <c r="K37" s="177">
        <f t="shared" si="30"/>
        <v>0</v>
      </c>
      <c r="L37" s="177">
        <f t="shared" si="30"/>
        <v>0</v>
      </c>
      <c r="M37" s="177">
        <f t="shared" si="30"/>
        <v>0</v>
      </c>
      <c r="N37" s="177">
        <f t="shared" si="30"/>
        <v>0</v>
      </c>
      <c r="O37" s="177">
        <f t="shared" si="30"/>
        <v>0</v>
      </c>
      <c r="P37" s="177">
        <f t="shared" si="30"/>
        <v>0</v>
      </c>
      <c r="Q37" s="177">
        <f t="shared" si="30"/>
        <v>0</v>
      </c>
      <c r="R37" s="177">
        <f t="shared" si="30"/>
        <v>0</v>
      </c>
      <c r="S37" s="177">
        <f t="shared" si="30"/>
        <v>0</v>
      </c>
      <c r="T37" s="177">
        <f t="shared" si="30"/>
        <v>0</v>
      </c>
      <c r="U37" s="177">
        <f t="shared" si="30"/>
        <v>0</v>
      </c>
      <c r="V37" s="177">
        <f t="shared" si="30"/>
        <v>0</v>
      </c>
      <c r="W37" s="165">
        <f t="shared" si="6"/>
        <v>0</v>
      </c>
      <c r="X37" s="166">
        <f t="shared" si="7"/>
        <v>0</v>
      </c>
      <c r="Y37" s="176">
        <v>0</v>
      </c>
      <c r="Z37" s="179">
        <f t="shared" si="4"/>
        <v>0</v>
      </c>
      <c r="AA37" s="12"/>
      <c r="AB37" s="12"/>
    </row>
    <row r="38" spans="1:28" x14ac:dyDescent="0.75">
      <c r="A38" t="s">
        <v>185</v>
      </c>
      <c r="B38" s="177">
        <f t="shared" ref="B38:V38" si="31">B80*B$43*B$10*$W$9</f>
        <v>0</v>
      </c>
      <c r="C38" s="177">
        <f t="shared" si="31"/>
        <v>0</v>
      </c>
      <c r="D38" s="177">
        <f t="shared" si="31"/>
        <v>0</v>
      </c>
      <c r="E38" s="177">
        <f t="shared" si="31"/>
        <v>0</v>
      </c>
      <c r="F38" s="177">
        <f t="shared" si="31"/>
        <v>0</v>
      </c>
      <c r="G38" s="177">
        <f t="shared" si="31"/>
        <v>0</v>
      </c>
      <c r="H38" s="177">
        <f t="shared" si="31"/>
        <v>0</v>
      </c>
      <c r="I38" s="177">
        <f t="shared" si="31"/>
        <v>0</v>
      </c>
      <c r="J38" s="177">
        <f t="shared" si="31"/>
        <v>0</v>
      </c>
      <c r="K38" s="177">
        <f t="shared" si="31"/>
        <v>0</v>
      </c>
      <c r="L38" s="177">
        <f t="shared" si="31"/>
        <v>0</v>
      </c>
      <c r="M38" s="177">
        <f t="shared" si="31"/>
        <v>0</v>
      </c>
      <c r="N38" s="177">
        <f t="shared" si="31"/>
        <v>0</v>
      </c>
      <c r="O38" s="177">
        <f t="shared" si="31"/>
        <v>0</v>
      </c>
      <c r="P38" s="177">
        <f t="shared" si="31"/>
        <v>0</v>
      </c>
      <c r="Q38" s="177">
        <f t="shared" si="31"/>
        <v>0</v>
      </c>
      <c r="R38" s="177">
        <f t="shared" si="31"/>
        <v>0</v>
      </c>
      <c r="S38" s="177">
        <f t="shared" si="31"/>
        <v>0</v>
      </c>
      <c r="T38" s="177">
        <f t="shared" si="31"/>
        <v>0</v>
      </c>
      <c r="U38" s="177">
        <f t="shared" si="31"/>
        <v>0</v>
      </c>
      <c r="V38" s="177">
        <f t="shared" si="31"/>
        <v>0</v>
      </c>
      <c r="W38" s="165">
        <f t="shared" si="6"/>
        <v>0</v>
      </c>
      <c r="X38" s="166">
        <f t="shared" si="7"/>
        <v>0</v>
      </c>
      <c r="Y38" s="176">
        <v>0</v>
      </c>
      <c r="Z38" s="179">
        <f t="shared" si="4"/>
        <v>0</v>
      </c>
      <c r="AA38" s="12"/>
      <c r="AB38" s="12"/>
    </row>
    <row r="39" spans="1:28" x14ac:dyDescent="0.75">
      <c r="A39" t="s">
        <v>129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spans="1:28" x14ac:dyDescent="0.75">
      <c r="A40" t="s">
        <v>132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 spans="1:28" x14ac:dyDescent="0.75">
      <c r="A41" t="s">
        <v>130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73"/>
      <c r="Z41" s="12"/>
      <c r="AA41" s="12"/>
      <c r="AB41" s="12"/>
    </row>
    <row r="42" spans="1:28" x14ac:dyDescent="0.75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73"/>
      <c r="Z42" s="12"/>
      <c r="AA42" s="12"/>
      <c r="AB42" s="12"/>
    </row>
    <row r="43" spans="1:28" x14ac:dyDescent="0.75">
      <c r="A43" t="s">
        <v>419</v>
      </c>
      <c r="B43">
        <v>1.0500000000000001E-2</v>
      </c>
      <c r="C43">
        <v>1.0500000000000001E-2</v>
      </c>
      <c r="D43">
        <v>1.0500000000000001E-2</v>
      </c>
      <c r="E43">
        <v>1.0500000000000001E-2</v>
      </c>
      <c r="F43">
        <v>1.0500000000000001E-2</v>
      </c>
      <c r="G43">
        <v>1.0500000000000001E-2</v>
      </c>
      <c r="H43">
        <v>1.0500000000000001E-2</v>
      </c>
      <c r="I43">
        <v>1.0500000000000001E-2</v>
      </c>
      <c r="J43">
        <v>1.0500000000000001E-2</v>
      </c>
      <c r="K43">
        <v>1.0500000000000001E-2</v>
      </c>
      <c r="L43">
        <v>1.0500000000000001E-2</v>
      </c>
      <c r="M43">
        <v>1.0500000000000001E-2</v>
      </c>
      <c r="N43">
        <v>1.0500000000000001E-2</v>
      </c>
      <c r="O43">
        <v>1.0500000000000001E-2</v>
      </c>
      <c r="P43">
        <v>1.0500000000000001E-2</v>
      </c>
      <c r="Q43">
        <v>1.0500000000000001E-2</v>
      </c>
      <c r="R43">
        <v>1.0500000000000001E-2</v>
      </c>
      <c r="S43">
        <v>1.0500000000000001E-2</v>
      </c>
      <c r="T43">
        <v>1.0500000000000001E-2</v>
      </c>
      <c r="U43">
        <v>1.0500000000000001E-2</v>
      </c>
      <c r="V43">
        <v>1.0500000000000001E-2</v>
      </c>
    </row>
    <row r="44" spans="1:28" x14ac:dyDescent="0.75">
      <c r="A44">
        <v>1.0500000000000001E-2</v>
      </c>
      <c r="B44">
        <v>0</v>
      </c>
      <c r="C44">
        <v>0</v>
      </c>
      <c r="D44">
        <v>0</v>
      </c>
      <c r="E44">
        <v>0</v>
      </c>
      <c r="F44">
        <v>1.4999999999999999E-2</v>
      </c>
      <c r="G44">
        <v>0.01</v>
      </c>
      <c r="H44">
        <v>0.01</v>
      </c>
      <c r="I44">
        <v>0.01</v>
      </c>
      <c r="J44">
        <v>0.01</v>
      </c>
      <c r="K44">
        <v>7.4999999999999997E-3</v>
      </c>
      <c r="L44">
        <v>7.4999999999999997E-3</v>
      </c>
      <c r="M44">
        <v>7.4999999999999997E-3</v>
      </c>
      <c r="N44">
        <v>0.01</v>
      </c>
      <c r="O44">
        <v>0.03</v>
      </c>
      <c r="P44">
        <v>0.03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420</v>
      </c>
    </row>
    <row r="45" spans="1:28" x14ac:dyDescent="0.75">
      <c r="B45">
        <v>0</v>
      </c>
      <c r="C45">
        <v>0</v>
      </c>
      <c r="D45">
        <v>0</v>
      </c>
      <c r="E45">
        <v>0</v>
      </c>
      <c r="F45">
        <v>1.4999999999999999E-2</v>
      </c>
      <c r="G45">
        <v>0.01</v>
      </c>
      <c r="H45">
        <v>0.01</v>
      </c>
      <c r="I45">
        <v>0.01</v>
      </c>
      <c r="J45">
        <v>0.01</v>
      </c>
      <c r="K45">
        <v>5.0000000000000001E-3</v>
      </c>
      <c r="L45">
        <v>5.0000000000000001E-3</v>
      </c>
      <c r="M45">
        <v>5.0000000000000001E-3</v>
      </c>
      <c r="N45">
        <v>8.0000000000000002E-3</v>
      </c>
      <c r="O45">
        <v>0.03</v>
      </c>
      <c r="P45">
        <v>0.03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8" x14ac:dyDescent="0.75">
      <c r="B46">
        <f>100*SUM(B13:B20)/B9</f>
        <v>1.7428921307325205E-3</v>
      </c>
      <c r="C46">
        <f>100*SUM(C13:C20)/C9</f>
        <v>0</v>
      </c>
    </row>
    <row r="48" spans="1:28" x14ac:dyDescent="0.75">
      <c r="A48" t="s">
        <v>344</v>
      </c>
      <c r="B48">
        <v>96.25</v>
      </c>
    </row>
    <row r="49" spans="1:22" x14ac:dyDescent="0.75">
      <c r="A49" t="s">
        <v>345</v>
      </c>
      <c r="B49">
        <v>1.75</v>
      </c>
    </row>
    <row r="50" spans="1:22" x14ac:dyDescent="0.75">
      <c r="A50" t="s">
        <v>346</v>
      </c>
      <c r="F50" t="s">
        <v>353</v>
      </c>
    </row>
    <row r="51" spans="1:22" x14ac:dyDescent="0.75">
      <c r="F51" t="s">
        <v>354</v>
      </c>
    </row>
    <row r="55" spans="1:22" x14ac:dyDescent="0.75">
      <c r="B55" s="72">
        <v>1</v>
      </c>
      <c r="C55" s="72">
        <v>1</v>
      </c>
      <c r="D55" s="72">
        <v>1</v>
      </c>
      <c r="E55" s="72">
        <v>1</v>
      </c>
      <c r="F55" s="72">
        <v>1</v>
      </c>
      <c r="G55" s="72">
        <v>1</v>
      </c>
      <c r="H55" s="72">
        <v>0.12</v>
      </c>
      <c r="I55" s="72">
        <v>0.12</v>
      </c>
      <c r="J55" s="72">
        <v>6.25E-2</v>
      </c>
      <c r="K55" s="72">
        <v>6.25E-2</v>
      </c>
      <c r="L55" s="72">
        <v>7.4999999999999997E-2</v>
      </c>
      <c r="M55" s="72">
        <v>7.4999999999999997E-2</v>
      </c>
      <c r="N55" s="72">
        <v>0.16500000000000001</v>
      </c>
      <c r="O55" s="72">
        <v>0.16500000000000001</v>
      </c>
      <c r="P55" s="72">
        <v>0.16500000000000001</v>
      </c>
      <c r="Q55" s="72">
        <v>0.16500000000000001</v>
      </c>
      <c r="R55" s="72">
        <v>0.16500000000000001</v>
      </c>
      <c r="S55" s="72">
        <v>0.16500000000000001</v>
      </c>
      <c r="T55" s="72">
        <v>0.16500000000000001</v>
      </c>
      <c r="U55" s="72">
        <v>0.16500000000000001</v>
      </c>
      <c r="V55" s="72">
        <v>0.16500000000000001</v>
      </c>
    </row>
    <row r="56" spans="1:22" x14ac:dyDescent="0.75">
      <c r="B56" s="72">
        <v>0</v>
      </c>
      <c r="C56" s="72">
        <v>0</v>
      </c>
      <c r="D56" s="72">
        <v>0</v>
      </c>
      <c r="E56" s="72">
        <v>0</v>
      </c>
      <c r="F56" s="72">
        <v>0</v>
      </c>
      <c r="G56" s="72">
        <v>0</v>
      </c>
      <c r="H56" s="72">
        <v>0.12</v>
      </c>
      <c r="I56" s="72">
        <v>0.12</v>
      </c>
      <c r="J56" s="72">
        <v>6.25E-2</v>
      </c>
      <c r="K56" s="72">
        <v>6.25E-2</v>
      </c>
      <c r="L56" s="72">
        <v>7.4999999999999997E-2</v>
      </c>
      <c r="M56" s="72">
        <v>7.4999999999999997E-2</v>
      </c>
      <c r="N56" s="72">
        <v>0.16500000000000001</v>
      </c>
      <c r="O56" s="72">
        <v>0.16500000000000001</v>
      </c>
      <c r="P56" s="72">
        <v>0.16500000000000001</v>
      </c>
      <c r="Q56" s="72">
        <v>0.16500000000000001</v>
      </c>
      <c r="R56" s="72">
        <v>0.16500000000000001</v>
      </c>
      <c r="S56" s="72">
        <v>0.16500000000000001</v>
      </c>
      <c r="T56" s="72">
        <v>0.16500000000000001</v>
      </c>
      <c r="U56" s="72">
        <v>0.16500000000000001</v>
      </c>
      <c r="V56" s="72">
        <v>0.16500000000000001</v>
      </c>
    </row>
    <row r="57" spans="1:22" x14ac:dyDescent="0.75">
      <c r="B57" s="72">
        <v>0</v>
      </c>
      <c r="C57" s="72">
        <v>0</v>
      </c>
      <c r="D57" s="72">
        <v>0</v>
      </c>
      <c r="E57" s="72">
        <v>0</v>
      </c>
      <c r="F57" s="72">
        <v>0</v>
      </c>
      <c r="G57" s="72">
        <v>0</v>
      </c>
      <c r="H57" s="72">
        <v>0.23</v>
      </c>
      <c r="I57" s="72">
        <v>0.23</v>
      </c>
      <c r="J57" s="72">
        <v>0.375</v>
      </c>
      <c r="K57" s="72">
        <v>0.375</v>
      </c>
      <c r="L57" s="72">
        <v>0.2</v>
      </c>
      <c r="M57" s="72">
        <v>0.2</v>
      </c>
      <c r="N57" s="72">
        <v>0.5</v>
      </c>
      <c r="O57" s="72">
        <v>0.5</v>
      </c>
      <c r="P57" s="72">
        <v>0.5</v>
      </c>
      <c r="Q57" s="72">
        <v>0.5</v>
      </c>
      <c r="R57" s="72">
        <v>0.5</v>
      </c>
      <c r="S57" s="72">
        <v>0.5</v>
      </c>
      <c r="T57" s="72">
        <v>0.5</v>
      </c>
      <c r="U57" s="72">
        <v>0.5</v>
      </c>
      <c r="V57" s="72">
        <v>0.5</v>
      </c>
    </row>
    <row r="58" spans="1:22" x14ac:dyDescent="0.75">
      <c r="B58" s="72">
        <v>0</v>
      </c>
      <c r="C58" s="72">
        <v>0</v>
      </c>
      <c r="D58" s="72">
        <v>0</v>
      </c>
      <c r="E58" s="72">
        <v>0</v>
      </c>
      <c r="F58" s="72">
        <v>0</v>
      </c>
      <c r="G58" s="72">
        <v>0</v>
      </c>
      <c r="H58" s="72">
        <v>0.23</v>
      </c>
      <c r="I58" s="72">
        <v>0.23</v>
      </c>
      <c r="J58" s="72">
        <v>0.125</v>
      </c>
      <c r="K58" s="72">
        <v>0.125</v>
      </c>
      <c r="L58" s="72">
        <v>0.15</v>
      </c>
      <c r="M58" s="72">
        <v>0.15</v>
      </c>
      <c r="N58" s="72">
        <v>0</v>
      </c>
      <c r="O58" s="72">
        <v>0</v>
      </c>
      <c r="P58" s="72">
        <v>0</v>
      </c>
      <c r="Q58" s="72">
        <v>0</v>
      </c>
      <c r="R58" s="72">
        <v>0</v>
      </c>
      <c r="S58" s="72">
        <v>0</v>
      </c>
      <c r="T58" s="72">
        <v>0</v>
      </c>
      <c r="U58" s="72">
        <v>0</v>
      </c>
      <c r="V58" s="72">
        <v>0</v>
      </c>
    </row>
    <row r="59" spans="1:22" x14ac:dyDescent="0.75">
      <c r="B59" s="72">
        <v>0</v>
      </c>
      <c r="C59" s="72">
        <v>0</v>
      </c>
      <c r="D59" s="72">
        <v>0</v>
      </c>
      <c r="E59" s="72">
        <v>0</v>
      </c>
      <c r="F59" s="72">
        <v>0</v>
      </c>
      <c r="G59" s="72">
        <v>0</v>
      </c>
      <c r="H59" s="72">
        <v>7.4999999999999997E-2</v>
      </c>
      <c r="I59" s="72">
        <v>7.4999999999999997E-2</v>
      </c>
      <c r="J59" s="72">
        <v>9.375E-2</v>
      </c>
      <c r="K59" s="72">
        <v>9.375E-2</v>
      </c>
      <c r="L59" s="72">
        <v>0.125</v>
      </c>
      <c r="M59" s="72">
        <v>0.125</v>
      </c>
      <c r="N59" s="72">
        <v>4.2500000000000003E-2</v>
      </c>
      <c r="O59" s="72">
        <v>4.2500000000000003E-2</v>
      </c>
      <c r="P59" s="72">
        <v>4.2500000000000003E-2</v>
      </c>
      <c r="Q59" s="72">
        <v>4.2500000000000003E-2</v>
      </c>
      <c r="R59" s="72">
        <v>4.2500000000000003E-2</v>
      </c>
      <c r="S59" s="72">
        <v>4.2500000000000003E-2</v>
      </c>
      <c r="T59" s="72">
        <v>4.2500000000000003E-2</v>
      </c>
      <c r="U59" s="72">
        <v>4.2500000000000003E-2</v>
      </c>
      <c r="V59" s="72">
        <v>4.2500000000000003E-2</v>
      </c>
    </row>
    <row r="60" spans="1:22" x14ac:dyDescent="0.75">
      <c r="B60" s="72">
        <v>0</v>
      </c>
      <c r="C60" s="72">
        <v>0</v>
      </c>
      <c r="D60" s="72">
        <v>0</v>
      </c>
      <c r="E60" s="72">
        <v>0</v>
      </c>
      <c r="F60" s="72">
        <v>0</v>
      </c>
      <c r="G60" s="72">
        <v>0</v>
      </c>
      <c r="H60" s="72">
        <v>7.4999999999999997E-2</v>
      </c>
      <c r="I60" s="72">
        <v>7.4999999999999997E-2</v>
      </c>
      <c r="J60" s="72">
        <v>9.375E-2</v>
      </c>
      <c r="K60" s="72">
        <v>9.375E-2</v>
      </c>
      <c r="L60" s="72">
        <v>0.125</v>
      </c>
      <c r="M60" s="72">
        <v>0.125</v>
      </c>
      <c r="N60" s="72">
        <v>4.2500000000000003E-2</v>
      </c>
      <c r="O60" s="72">
        <v>4.2500000000000003E-2</v>
      </c>
      <c r="P60" s="72">
        <v>4.2500000000000003E-2</v>
      </c>
      <c r="Q60" s="72">
        <v>4.2500000000000003E-2</v>
      </c>
      <c r="R60" s="72">
        <v>4.2500000000000003E-2</v>
      </c>
      <c r="S60" s="72">
        <v>4.2500000000000003E-2</v>
      </c>
      <c r="T60" s="72">
        <v>4.2500000000000003E-2</v>
      </c>
      <c r="U60" s="72">
        <v>4.2500000000000003E-2</v>
      </c>
      <c r="V60" s="72">
        <v>4.2500000000000003E-2</v>
      </c>
    </row>
    <row r="61" spans="1:22" x14ac:dyDescent="0.75">
      <c r="B61" s="72">
        <v>0</v>
      </c>
      <c r="C61" s="72">
        <v>0</v>
      </c>
      <c r="D61" s="72">
        <v>0</v>
      </c>
      <c r="E61" s="72">
        <v>0</v>
      </c>
      <c r="F61" s="72">
        <v>0</v>
      </c>
      <c r="G61" s="72">
        <v>0</v>
      </c>
      <c r="H61" s="72">
        <v>7.4999999999999997E-2</v>
      </c>
      <c r="I61" s="72">
        <v>7.4999999999999997E-2</v>
      </c>
      <c r="J61" s="72">
        <v>9.375E-2</v>
      </c>
      <c r="K61" s="72">
        <v>9.375E-2</v>
      </c>
      <c r="L61" s="72">
        <v>0.125</v>
      </c>
      <c r="M61" s="72">
        <v>0.125</v>
      </c>
      <c r="N61" s="72">
        <v>4.2500000000000003E-2</v>
      </c>
      <c r="O61" s="72">
        <v>4.2500000000000003E-2</v>
      </c>
      <c r="P61" s="72">
        <v>4.2500000000000003E-2</v>
      </c>
      <c r="Q61" s="72">
        <v>4.2500000000000003E-2</v>
      </c>
      <c r="R61" s="72">
        <v>4.2500000000000003E-2</v>
      </c>
      <c r="S61" s="72">
        <v>4.2500000000000003E-2</v>
      </c>
      <c r="T61" s="72">
        <v>4.2500000000000003E-2</v>
      </c>
      <c r="U61" s="72">
        <v>4.2500000000000003E-2</v>
      </c>
      <c r="V61" s="72">
        <v>4.2500000000000003E-2</v>
      </c>
    </row>
    <row r="62" spans="1:22" x14ac:dyDescent="0.75">
      <c r="B62" s="72">
        <v>0</v>
      </c>
      <c r="C62" s="72">
        <v>0</v>
      </c>
      <c r="D62" s="72">
        <v>0</v>
      </c>
      <c r="E62" s="72">
        <v>0</v>
      </c>
      <c r="F62" s="72">
        <v>0</v>
      </c>
      <c r="G62" s="72">
        <v>0</v>
      </c>
      <c r="H62" s="72">
        <v>7.4999999999999997E-2</v>
      </c>
      <c r="I62" s="72">
        <v>7.4999999999999997E-2</v>
      </c>
      <c r="J62" s="72">
        <v>9.375E-2</v>
      </c>
      <c r="K62" s="72">
        <v>9.375E-2</v>
      </c>
      <c r="L62" s="72">
        <v>0.125</v>
      </c>
      <c r="M62" s="72">
        <v>0.125</v>
      </c>
      <c r="N62" s="72">
        <v>4.2500000000000003E-2</v>
      </c>
      <c r="O62" s="72">
        <v>4.2500000000000003E-2</v>
      </c>
      <c r="P62" s="72">
        <v>4.2500000000000003E-2</v>
      </c>
      <c r="Q62" s="72">
        <v>4.2500000000000003E-2</v>
      </c>
      <c r="R62" s="72">
        <v>4.2500000000000003E-2</v>
      </c>
      <c r="S62" s="72">
        <v>4.2500000000000003E-2</v>
      </c>
      <c r="T62" s="72">
        <v>4.2500000000000003E-2</v>
      </c>
      <c r="U62" s="72">
        <v>4.2500000000000003E-2</v>
      </c>
      <c r="V62" s="72">
        <v>4.2500000000000003E-2</v>
      </c>
    </row>
  </sheetData>
  <conditionalFormatting sqref="AA25:AA28">
    <cfRule type="colorScale" priority="2">
      <colorScale>
        <cfvo type="min"/>
        <cfvo type="max"/>
        <color rgb="FF00B050"/>
        <color rgb="FF00B0F0"/>
      </colorScale>
    </cfRule>
  </conditionalFormatting>
  <conditionalFormatting sqref="AA12:AA24 AA29:AA38">
    <cfRule type="colorScale" priority="3">
      <colorScale>
        <cfvo type="min"/>
        <cfvo type="max"/>
        <color rgb="FF00B050"/>
        <color rgb="FF00B0F0"/>
      </colorScale>
    </cfRule>
  </conditionalFormatting>
  <conditionalFormatting sqref="Z12:Z38 B8:W8">
    <cfRule type="colorScale" priority="1">
      <colorScale>
        <cfvo type="min"/>
        <cfvo type="max"/>
        <color rgb="FF7030A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623F6-70BC-4F84-B29D-821918D5D630}">
  <dimension ref="A1:AB55"/>
  <sheetViews>
    <sheetView zoomScale="60" zoomScaleNormal="60" workbookViewId="0">
      <pane xSplit="1" topLeftCell="B1" activePane="topRight" state="frozen"/>
      <selection pane="topRight" activeCell="R40" sqref="R40"/>
    </sheetView>
  </sheetViews>
  <sheetFormatPr defaultRowHeight="14.75" x14ac:dyDescent="0.75"/>
  <cols>
    <col min="1" max="1" width="22.90625" customWidth="1"/>
    <col min="2" max="22" width="11.58984375" customWidth="1"/>
    <col min="23" max="24" width="10.2265625" customWidth="1"/>
    <col min="25" max="25" width="18.81640625" customWidth="1"/>
    <col min="26" max="26" width="14.40625" customWidth="1"/>
  </cols>
  <sheetData>
    <row r="1" spans="1:28" s="193" customFormat="1" ht="25.75" customHeight="1" x14ac:dyDescent="0.75">
      <c r="A1" s="171" t="s">
        <v>128</v>
      </c>
      <c r="B1" s="193">
        <v>1</v>
      </c>
      <c r="C1" s="193">
        <v>2</v>
      </c>
      <c r="D1" s="193">
        <v>3</v>
      </c>
      <c r="E1" s="193">
        <v>4</v>
      </c>
      <c r="F1" s="193">
        <v>5</v>
      </c>
      <c r="G1" s="193">
        <v>6</v>
      </c>
      <c r="H1" s="193">
        <v>7</v>
      </c>
      <c r="I1" s="193">
        <v>8</v>
      </c>
      <c r="J1" s="193">
        <v>9</v>
      </c>
      <c r="K1" s="193">
        <v>10</v>
      </c>
      <c r="L1" s="193">
        <v>11</v>
      </c>
      <c r="M1" s="193">
        <v>12</v>
      </c>
      <c r="N1" s="193">
        <v>13</v>
      </c>
      <c r="O1" s="193">
        <v>14</v>
      </c>
      <c r="P1" s="193">
        <v>15</v>
      </c>
      <c r="Q1" s="193">
        <v>16</v>
      </c>
      <c r="R1" s="193">
        <v>17</v>
      </c>
      <c r="S1" s="193">
        <v>18</v>
      </c>
      <c r="T1" s="193">
        <v>19</v>
      </c>
      <c r="U1" s="193">
        <v>20</v>
      </c>
      <c r="V1" s="193">
        <v>21</v>
      </c>
      <c r="W1" s="194" t="s">
        <v>129</v>
      </c>
      <c r="X1" s="194" t="s">
        <v>349</v>
      </c>
      <c r="Y1" s="178" t="s">
        <v>352</v>
      </c>
      <c r="Z1" s="167" t="s">
        <v>351</v>
      </c>
      <c r="AA1" s="193" t="s">
        <v>130</v>
      </c>
    </row>
    <row r="2" spans="1:28" s="193" customFormat="1" x14ac:dyDescent="0.75">
      <c r="A2" s="171" t="s">
        <v>351</v>
      </c>
      <c r="B2" s="170">
        <f t="shared" ref="B2:W2" si="0">B3-B4</f>
        <v>0</v>
      </c>
      <c r="C2" s="170">
        <f t="shared" si="0"/>
        <v>0</v>
      </c>
      <c r="D2" s="170">
        <f t="shared" si="0"/>
        <v>0</v>
      </c>
      <c r="E2" s="170">
        <f t="shared" si="0"/>
        <v>0</v>
      </c>
      <c r="F2" s="170">
        <f t="shared" si="0"/>
        <v>0</v>
      </c>
      <c r="G2" s="170">
        <f t="shared" si="0"/>
        <v>0</v>
      </c>
      <c r="H2" s="170">
        <f t="shared" si="0"/>
        <v>0</v>
      </c>
      <c r="I2" s="170">
        <f t="shared" si="0"/>
        <v>0</v>
      </c>
      <c r="J2" s="170">
        <f t="shared" si="0"/>
        <v>0</v>
      </c>
      <c r="K2" s="170">
        <f t="shared" si="0"/>
        <v>0</v>
      </c>
      <c r="L2" s="170">
        <f t="shared" si="0"/>
        <v>0</v>
      </c>
      <c r="M2" s="170">
        <f t="shared" si="0"/>
        <v>0</v>
      </c>
      <c r="N2" s="170">
        <f t="shared" si="0"/>
        <v>0</v>
      </c>
      <c r="O2" s="170">
        <f t="shared" si="0"/>
        <v>0</v>
      </c>
      <c r="P2" s="170">
        <f t="shared" si="0"/>
        <v>0</v>
      </c>
      <c r="Q2" s="170">
        <f t="shared" si="0"/>
        <v>0</v>
      </c>
      <c r="R2" s="170">
        <f t="shared" si="0"/>
        <v>0</v>
      </c>
      <c r="S2" s="170">
        <f t="shared" si="0"/>
        <v>0</v>
      </c>
      <c r="T2" s="170">
        <f t="shared" si="0"/>
        <v>0</v>
      </c>
      <c r="U2" s="170">
        <f t="shared" si="0"/>
        <v>0</v>
      </c>
      <c r="V2" s="170">
        <f t="shared" si="0"/>
        <v>0</v>
      </c>
      <c r="W2" s="170">
        <f t="shared" si="0"/>
        <v>0</v>
      </c>
      <c r="X2" s="194"/>
      <c r="Y2" s="168"/>
      <c r="Z2" s="194"/>
    </row>
    <row r="3" spans="1:28" s="193" customFormat="1" ht="29.5" x14ac:dyDescent="0.75">
      <c r="A3" s="171" t="s">
        <v>458</v>
      </c>
      <c r="B3" s="169">
        <v>4312094</v>
      </c>
      <c r="C3" s="169">
        <v>4753526</v>
      </c>
      <c r="D3" s="169">
        <v>5093466</v>
      </c>
      <c r="E3" s="169">
        <v>5180448</v>
      </c>
      <c r="F3" s="169">
        <v>5322086</v>
      </c>
      <c r="G3" s="169">
        <v>5348404</v>
      </c>
      <c r="H3" s="169">
        <v>5595582</v>
      </c>
      <c r="I3" s="169">
        <v>5737739</v>
      </c>
      <c r="J3" s="169">
        <v>5311424</v>
      </c>
      <c r="K3" s="169">
        <v>4781472</v>
      </c>
      <c r="L3" s="169">
        <v>3763141</v>
      </c>
      <c r="M3" s="169">
        <v>2748012</v>
      </c>
      <c r="N3" s="169">
        <v>2159730</v>
      </c>
      <c r="O3" s="169">
        <v>1864793</v>
      </c>
      <c r="P3" s="169">
        <v>1361233</v>
      </c>
      <c r="Q3" s="169">
        <v>904319</v>
      </c>
      <c r="R3" s="169">
        <v>460132</v>
      </c>
      <c r="S3" s="169">
        <v>203024</v>
      </c>
      <c r="T3" s="169">
        <v>73049</v>
      </c>
      <c r="U3" s="169">
        <v>19159</v>
      </c>
      <c r="V3" s="169">
        <v>2470</v>
      </c>
      <c r="W3" s="177">
        <v>64995303</v>
      </c>
      <c r="X3" s="164"/>
      <c r="Y3" s="163"/>
      <c r="Z3" s="194"/>
    </row>
    <row r="4" spans="1:28" s="193" customFormat="1" x14ac:dyDescent="0.75">
      <c r="A4" s="172" t="s">
        <v>350</v>
      </c>
      <c r="B4" s="169">
        <f>SUM(B5:B31)</f>
        <v>4312094.0000000019</v>
      </c>
      <c r="C4" s="169">
        <f t="shared" ref="C4:V4" si="1">SUM(C5:C31)</f>
        <v>4753525.9999999981</v>
      </c>
      <c r="D4" s="169">
        <f t="shared" si="1"/>
        <v>5093466.0000000037</v>
      </c>
      <c r="E4" s="169">
        <f t="shared" si="1"/>
        <v>5180447.9999999963</v>
      </c>
      <c r="F4" s="169">
        <f t="shared" si="1"/>
        <v>5322086.0000000009</v>
      </c>
      <c r="G4" s="169">
        <f t="shared" si="1"/>
        <v>5348403.9999999972</v>
      </c>
      <c r="H4" s="169">
        <f t="shared" si="1"/>
        <v>5595582</v>
      </c>
      <c r="I4" s="169">
        <f t="shared" si="1"/>
        <v>5737739</v>
      </c>
      <c r="J4" s="169">
        <f t="shared" si="1"/>
        <v>5311424.0000000009</v>
      </c>
      <c r="K4" s="169">
        <f t="shared" si="1"/>
        <v>4781471.9999999991</v>
      </c>
      <c r="L4" s="169">
        <f t="shared" si="1"/>
        <v>3763140.9999999995</v>
      </c>
      <c r="M4" s="169">
        <f t="shared" si="1"/>
        <v>2748012.0000000014</v>
      </c>
      <c r="N4" s="169">
        <f t="shared" si="1"/>
        <v>2159729.9999999995</v>
      </c>
      <c r="O4" s="169">
        <f t="shared" si="1"/>
        <v>1864793.0000000002</v>
      </c>
      <c r="P4" s="169">
        <f t="shared" si="1"/>
        <v>1361233</v>
      </c>
      <c r="Q4" s="169">
        <f t="shared" si="1"/>
        <v>904319</v>
      </c>
      <c r="R4" s="169">
        <f t="shared" si="1"/>
        <v>460132.00000000017</v>
      </c>
      <c r="S4" s="169">
        <f t="shared" si="1"/>
        <v>203024</v>
      </c>
      <c r="T4" s="169">
        <f t="shared" si="1"/>
        <v>73049</v>
      </c>
      <c r="U4" s="169">
        <f t="shared" si="1"/>
        <v>19159</v>
      </c>
      <c r="V4" s="169">
        <f t="shared" si="1"/>
        <v>2470</v>
      </c>
      <c r="W4" s="164">
        <f>SUM(W5:W31)</f>
        <v>64995302.999999978</v>
      </c>
      <c r="X4" s="164"/>
      <c r="Y4" s="163"/>
      <c r="Z4" s="194"/>
    </row>
    <row r="5" spans="1:28" x14ac:dyDescent="0.75">
      <c r="A5" t="s">
        <v>105</v>
      </c>
      <c r="B5" s="177">
        <f>B$3-SUM(B6:B13)</f>
        <v>4248706.2182</v>
      </c>
      <c r="C5" s="177">
        <f t="shared" ref="C5:V5" si="2">C$3-SUM(C6:C13)</f>
        <v>4683649.1677999999</v>
      </c>
      <c r="D5" s="177">
        <f t="shared" si="2"/>
        <v>5021138.7828000002</v>
      </c>
      <c r="E5" s="177">
        <f t="shared" si="2"/>
        <v>5106885.6383999996</v>
      </c>
      <c r="F5" s="177">
        <f t="shared" si="2"/>
        <v>5200742.4391999999</v>
      </c>
      <c r="G5" s="177">
        <f t="shared" si="2"/>
        <v>5226460.3887999998</v>
      </c>
      <c r="H5" s="177">
        <f t="shared" si="2"/>
        <v>5452335.1008000001</v>
      </c>
      <c r="I5" s="177">
        <f t="shared" si="2"/>
        <v>5590852.8816</v>
      </c>
      <c r="J5" s="177">
        <f t="shared" si="2"/>
        <v>5146769.8559999997</v>
      </c>
      <c r="K5" s="177">
        <f t="shared" si="2"/>
        <v>4633246.3679999998</v>
      </c>
      <c r="L5" s="177">
        <f t="shared" si="2"/>
        <v>3636699.4624000001</v>
      </c>
      <c r="M5" s="177">
        <f t="shared" si="2"/>
        <v>2655678.7968000001</v>
      </c>
      <c r="N5" s="177">
        <f t="shared" si="2"/>
        <v>2087163.0719999999</v>
      </c>
      <c r="O5" s="177">
        <f t="shared" si="2"/>
        <v>1802135.9552</v>
      </c>
      <c r="P5" s="177">
        <f t="shared" si="2"/>
        <v>1315495.5712000001</v>
      </c>
      <c r="Q5" s="177">
        <f t="shared" si="2"/>
        <v>873933.88159999996</v>
      </c>
      <c r="R5" s="177">
        <f t="shared" si="2"/>
        <v>444671.56479999999</v>
      </c>
      <c r="S5" s="177">
        <f t="shared" si="2"/>
        <v>203024</v>
      </c>
      <c r="T5" s="177">
        <f t="shared" si="2"/>
        <v>73049</v>
      </c>
      <c r="U5" s="177">
        <f t="shared" si="2"/>
        <v>19159</v>
      </c>
      <c r="V5" s="177">
        <f t="shared" si="2"/>
        <v>2470</v>
      </c>
      <c r="W5" s="165">
        <f>SUM(B5:V5)</f>
        <v>63424267.145599999</v>
      </c>
      <c r="X5" s="166">
        <f>100*W5/$W$3</f>
        <v>97.582847095273934</v>
      </c>
      <c r="Y5" s="174">
        <f>100-SUM(Y6:Y17)</f>
        <v>97.839271499999995</v>
      </c>
      <c r="Z5" s="179">
        <f>Y5-X5</f>
        <v>0.25642440472606154</v>
      </c>
      <c r="AA5" s="12"/>
      <c r="AB5" s="12"/>
    </row>
    <row r="6" spans="1:28" x14ac:dyDescent="0.75">
      <c r="A6" t="s">
        <v>106</v>
      </c>
      <c r="B6" s="177">
        <f>B$33*B$3/8</f>
        <v>7923.4727249999996</v>
      </c>
      <c r="C6" s="177">
        <f t="shared" ref="C6:V13" si="3">C$33*C$3/8</f>
        <v>8734.6040250000005</v>
      </c>
      <c r="D6" s="177">
        <f t="shared" si="3"/>
        <v>9040.9021499999999</v>
      </c>
      <c r="E6" s="177">
        <f t="shared" si="3"/>
        <v>9195.2951999999987</v>
      </c>
      <c r="F6" s="177">
        <f t="shared" si="3"/>
        <v>15167.945099999999</v>
      </c>
      <c r="G6" s="177">
        <f t="shared" si="3"/>
        <v>15242.951399999998</v>
      </c>
      <c r="H6" s="177">
        <f t="shared" si="3"/>
        <v>17905.862400000002</v>
      </c>
      <c r="I6" s="177">
        <f t="shared" si="3"/>
        <v>18360.764800000001</v>
      </c>
      <c r="J6" s="177">
        <f t="shared" si="3"/>
        <v>20581.768</v>
      </c>
      <c r="K6" s="177">
        <f t="shared" si="3"/>
        <v>18528.204000000002</v>
      </c>
      <c r="L6" s="177">
        <f t="shared" si="3"/>
        <v>15805.1922</v>
      </c>
      <c r="M6" s="177">
        <f t="shared" si="3"/>
        <v>11541.650399999999</v>
      </c>
      <c r="N6" s="177">
        <f t="shared" si="3"/>
        <v>9070.866</v>
      </c>
      <c r="O6" s="177">
        <f t="shared" si="3"/>
        <v>7832.1305999999995</v>
      </c>
      <c r="P6" s="177">
        <f t="shared" si="3"/>
        <v>5717.1785999999993</v>
      </c>
      <c r="Q6" s="177">
        <f t="shared" si="3"/>
        <v>3798.1397999999999</v>
      </c>
      <c r="R6" s="177">
        <f t="shared" si="3"/>
        <v>1932.5544</v>
      </c>
      <c r="S6" s="177">
        <f t="shared" si="3"/>
        <v>0</v>
      </c>
      <c r="T6" s="177">
        <f t="shared" si="3"/>
        <v>0</v>
      </c>
      <c r="U6" s="177">
        <f t="shared" si="3"/>
        <v>0</v>
      </c>
      <c r="V6" s="177">
        <f t="shared" si="3"/>
        <v>0</v>
      </c>
      <c r="W6" s="165">
        <f>SUM(B6:V6)</f>
        <v>196379.48179999998</v>
      </c>
      <c r="X6" s="166">
        <f>100*W6/$W$3</f>
        <v>0.30214411309075673</v>
      </c>
      <c r="Y6" s="175">
        <f>100*0.285*$A$37</f>
        <v>0.61274999999999991</v>
      </c>
      <c r="Z6" s="179">
        <f t="shared" ref="Z6:Z31" si="4">Y6-X6</f>
        <v>0.31060588690924318</v>
      </c>
      <c r="AA6" s="12"/>
      <c r="AB6" s="12"/>
    </row>
    <row r="7" spans="1:28" x14ac:dyDescent="0.75">
      <c r="A7" t="s">
        <v>107</v>
      </c>
      <c r="B7" s="177">
        <f t="shared" ref="B7:B13" si="5">B$33*B$3/8</f>
        <v>7923.4727249999996</v>
      </c>
      <c r="C7" s="177">
        <f t="shared" si="3"/>
        <v>8734.6040250000005</v>
      </c>
      <c r="D7" s="177">
        <f t="shared" si="3"/>
        <v>9040.9021499999999</v>
      </c>
      <c r="E7" s="177">
        <f t="shared" si="3"/>
        <v>9195.2951999999987</v>
      </c>
      <c r="F7" s="177">
        <f t="shared" si="3"/>
        <v>15167.945099999999</v>
      </c>
      <c r="G7" s="177">
        <f t="shared" si="3"/>
        <v>15242.951399999998</v>
      </c>
      <c r="H7" s="177">
        <f t="shared" si="3"/>
        <v>17905.862400000002</v>
      </c>
      <c r="I7" s="177">
        <f t="shared" si="3"/>
        <v>18360.764800000001</v>
      </c>
      <c r="J7" s="177">
        <f t="shared" si="3"/>
        <v>20581.768</v>
      </c>
      <c r="K7" s="177">
        <f t="shared" si="3"/>
        <v>18528.204000000002</v>
      </c>
      <c r="L7" s="177">
        <f t="shared" si="3"/>
        <v>15805.1922</v>
      </c>
      <c r="M7" s="177">
        <f t="shared" si="3"/>
        <v>11541.650399999999</v>
      </c>
      <c r="N7" s="177">
        <f t="shared" si="3"/>
        <v>9070.866</v>
      </c>
      <c r="O7" s="177">
        <f t="shared" si="3"/>
        <v>7832.1305999999995</v>
      </c>
      <c r="P7" s="177">
        <f t="shared" si="3"/>
        <v>5717.1785999999993</v>
      </c>
      <c r="Q7" s="177">
        <f t="shared" si="3"/>
        <v>3798.1397999999999</v>
      </c>
      <c r="R7" s="177">
        <f t="shared" si="3"/>
        <v>1932.5544</v>
      </c>
      <c r="S7" s="177">
        <f t="shared" si="3"/>
        <v>0</v>
      </c>
      <c r="T7" s="177">
        <f t="shared" si="3"/>
        <v>0</v>
      </c>
      <c r="U7" s="177">
        <f t="shared" si="3"/>
        <v>0</v>
      </c>
      <c r="V7" s="177">
        <f t="shared" si="3"/>
        <v>0</v>
      </c>
      <c r="W7" s="165">
        <f t="shared" ref="W7:W31" si="6">SUM(B7:V7)</f>
        <v>196379.48179999998</v>
      </c>
      <c r="X7" s="166">
        <f t="shared" ref="X7:X31" si="7">100*W7/$W$3</f>
        <v>0.30214411309075673</v>
      </c>
      <c r="Y7" s="175">
        <f>100*0.285*$A$37</f>
        <v>0.61274999999999991</v>
      </c>
      <c r="Z7" s="179">
        <f t="shared" si="4"/>
        <v>0.31060588690924318</v>
      </c>
      <c r="AA7" s="12"/>
      <c r="AB7" s="12"/>
    </row>
    <row r="8" spans="1:28" x14ac:dyDescent="0.75">
      <c r="A8" t="s">
        <v>108</v>
      </c>
      <c r="B8" s="177">
        <f t="shared" si="5"/>
        <v>7923.4727249999996</v>
      </c>
      <c r="C8" s="177">
        <f t="shared" si="3"/>
        <v>8734.6040250000005</v>
      </c>
      <c r="D8" s="177">
        <f t="shared" si="3"/>
        <v>9040.9021499999999</v>
      </c>
      <c r="E8" s="177">
        <f t="shared" si="3"/>
        <v>9195.2951999999987</v>
      </c>
      <c r="F8" s="177">
        <f t="shared" si="3"/>
        <v>15167.945099999999</v>
      </c>
      <c r="G8" s="177">
        <f t="shared" si="3"/>
        <v>15242.951399999998</v>
      </c>
      <c r="H8" s="177">
        <f t="shared" si="3"/>
        <v>17905.862400000002</v>
      </c>
      <c r="I8" s="177">
        <f t="shared" si="3"/>
        <v>18360.764800000001</v>
      </c>
      <c r="J8" s="177">
        <f t="shared" si="3"/>
        <v>20581.768</v>
      </c>
      <c r="K8" s="177">
        <f t="shared" si="3"/>
        <v>18528.204000000002</v>
      </c>
      <c r="L8" s="177">
        <f t="shared" si="3"/>
        <v>15805.1922</v>
      </c>
      <c r="M8" s="177">
        <f t="shared" si="3"/>
        <v>11541.650399999999</v>
      </c>
      <c r="N8" s="177">
        <f t="shared" si="3"/>
        <v>9070.866</v>
      </c>
      <c r="O8" s="177">
        <f t="shared" si="3"/>
        <v>7832.1305999999995</v>
      </c>
      <c r="P8" s="177">
        <f t="shared" si="3"/>
        <v>5717.1785999999993</v>
      </c>
      <c r="Q8" s="177">
        <f t="shared" si="3"/>
        <v>3798.1397999999999</v>
      </c>
      <c r="R8" s="177">
        <f t="shared" si="3"/>
        <v>1932.5544</v>
      </c>
      <c r="S8" s="177">
        <f t="shared" si="3"/>
        <v>0</v>
      </c>
      <c r="T8" s="177">
        <f t="shared" si="3"/>
        <v>0</v>
      </c>
      <c r="U8" s="177">
        <f t="shared" si="3"/>
        <v>0</v>
      </c>
      <c r="V8" s="177">
        <f t="shared" si="3"/>
        <v>0</v>
      </c>
      <c r="W8" s="165">
        <f t="shared" si="6"/>
        <v>196379.48179999998</v>
      </c>
      <c r="X8" s="166">
        <f t="shared" si="7"/>
        <v>0.30214411309075673</v>
      </c>
      <c r="Y8" s="175">
        <f>100*0.184*$A$37</f>
        <v>0.39559999999999995</v>
      </c>
      <c r="Z8" s="179">
        <f t="shared" si="4"/>
        <v>9.3455886909243224E-2</v>
      </c>
      <c r="AA8" s="12"/>
      <c r="AB8" s="12"/>
    </row>
    <row r="9" spans="1:28" x14ac:dyDescent="0.75">
      <c r="A9" t="s">
        <v>109</v>
      </c>
      <c r="B9" s="177">
        <f t="shared" si="5"/>
        <v>7923.4727249999996</v>
      </c>
      <c r="C9" s="177">
        <f t="shared" si="3"/>
        <v>8734.6040250000005</v>
      </c>
      <c r="D9" s="177">
        <f t="shared" si="3"/>
        <v>9040.9021499999999</v>
      </c>
      <c r="E9" s="177">
        <f t="shared" si="3"/>
        <v>9195.2951999999987</v>
      </c>
      <c r="F9" s="177">
        <f t="shared" si="3"/>
        <v>15167.945099999999</v>
      </c>
      <c r="G9" s="177">
        <f t="shared" si="3"/>
        <v>15242.951399999998</v>
      </c>
      <c r="H9" s="177">
        <f t="shared" si="3"/>
        <v>17905.862400000002</v>
      </c>
      <c r="I9" s="177">
        <f t="shared" si="3"/>
        <v>18360.764800000001</v>
      </c>
      <c r="J9" s="177">
        <f t="shared" si="3"/>
        <v>20581.768</v>
      </c>
      <c r="K9" s="177">
        <f t="shared" si="3"/>
        <v>18528.204000000002</v>
      </c>
      <c r="L9" s="177">
        <f t="shared" si="3"/>
        <v>15805.1922</v>
      </c>
      <c r="M9" s="177">
        <f t="shared" si="3"/>
        <v>11541.650399999999</v>
      </c>
      <c r="N9" s="177">
        <f t="shared" si="3"/>
        <v>9070.866</v>
      </c>
      <c r="O9" s="177">
        <f t="shared" si="3"/>
        <v>7832.1305999999995</v>
      </c>
      <c r="P9" s="177">
        <f t="shared" si="3"/>
        <v>5717.1785999999993</v>
      </c>
      <c r="Q9" s="177">
        <f t="shared" si="3"/>
        <v>3798.1397999999999</v>
      </c>
      <c r="R9" s="177">
        <f t="shared" si="3"/>
        <v>1932.5544</v>
      </c>
      <c r="S9" s="177">
        <f t="shared" si="3"/>
        <v>0</v>
      </c>
      <c r="T9" s="177">
        <f t="shared" si="3"/>
        <v>0</v>
      </c>
      <c r="U9" s="177">
        <f t="shared" si="3"/>
        <v>0</v>
      </c>
      <c r="V9" s="177">
        <f t="shared" si="3"/>
        <v>0</v>
      </c>
      <c r="W9" s="165">
        <f t="shared" si="6"/>
        <v>196379.48179999998</v>
      </c>
      <c r="X9" s="166">
        <f t="shared" si="7"/>
        <v>0.30214411309075673</v>
      </c>
      <c r="Y9" s="175">
        <f>100*0.124*$A$37</f>
        <v>0.2666</v>
      </c>
      <c r="Z9" s="179">
        <f t="shared" si="4"/>
        <v>-3.5544113090756724E-2</v>
      </c>
      <c r="AA9" s="12"/>
      <c r="AB9" s="12"/>
    </row>
    <row r="10" spans="1:28" x14ac:dyDescent="0.75">
      <c r="A10" t="s">
        <v>110</v>
      </c>
      <c r="B10" s="177">
        <f t="shared" si="5"/>
        <v>7923.4727249999996</v>
      </c>
      <c r="C10" s="177">
        <f t="shared" si="3"/>
        <v>8734.6040250000005</v>
      </c>
      <c r="D10" s="177">
        <f t="shared" si="3"/>
        <v>9040.9021499999999</v>
      </c>
      <c r="E10" s="177">
        <f t="shared" si="3"/>
        <v>9195.2951999999987</v>
      </c>
      <c r="F10" s="177">
        <f t="shared" si="3"/>
        <v>15167.945099999999</v>
      </c>
      <c r="G10" s="177">
        <f t="shared" si="3"/>
        <v>15242.951399999998</v>
      </c>
      <c r="H10" s="177">
        <f t="shared" si="3"/>
        <v>17905.862400000002</v>
      </c>
      <c r="I10" s="177">
        <f t="shared" si="3"/>
        <v>18360.764800000001</v>
      </c>
      <c r="J10" s="177">
        <f t="shared" si="3"/>
        <v>20581.768</v>
      </c>
      <c r="K10" s="177">
        <f t="shared" si="3"/>
        <v>18528.204000000002</v>
      </c>
      <c r="L10" s="177">
        <f t="shared" si="3"/>
        <v>15805.1922</v>
      </c>
      <c r="M10" s="177">
        <f t="shared" si="3"/>
        <v>11541.650399999999</v>
      </c>
      <c r="N10" s="177">
        <f t="shared" si="3"/>
        <v>9070.866</v>
      </c>
      <c r="O10" s="177">
        <f t="shared" si="3"/>
        <v>7832.1305999999995</v>
      </c>
      <c r="P10" s="177">
        <f t="shared" si="3"/>
        <v>5717.1785999999993</v>
      </c>
      <c r="Q10" s="177">
        <f t="shared" si="3"/>
        <v>3798.1397999999999</v>
      </c>
      <c r="R10" s="177">
        <f t="shared" si="3"/>
        <v>1932.5544</v>
      </c>
      <c r="S10" s="177">
        <f t="shared" si="3"/>
        <v>0</v>
      </c>
      <c r="T10" s="177">
        <f t="shared" si="3"/>
        <v>0</v>
      </c>
      <c r="U10" s="177">
        <f t="shared" si="3"/>
        <v>0</v>
      </c>
      <c r="V10" s="177">
        <f t="shared" si="3"/>
        <v>0</v>
      </c>
      <c r="W10" s="165">
        <f t="shared" si="6"/>
        <v>196379.48179999998</v>
      </c>
      <c r="X10" s="166">
        <f t="shared" si="7"/>
        <v>0.30214411309075673</v>
      </c>
      <c r="Y10" s="175">
        <f>100*0.03175*$A$37</f>
        <v>6.826249999999999E-2</v>
      </c>
      <c r="Z10" s="179">
        <f t="shared" si="4"/>
        <v>-0.23388161309075672</v>
      </c>
      <c r="AA10" s="12"/>
      <c r="AB10" s="12"/>
    </row>
    <row r="11" spans="1:28" x14ac:dyDescent="0.75">
      <c r="A11" t="s">
        <v>111</v>
      </c>
      <c r="B11" s="177">
        <f t="shared" si="5"/>
        <v>7923.4727249999996</v>
      </c>
      <c r="C11" s="177">
        <f t="shared" si="3"/>
        <v>8734.6040250000005</v>
      </c>
      <c r="D11" s="177">
        <f t="shared" si="3"/>
        <v>9040.9021499999999</v>
      </c>
      <c r="E11" s="177">
        <f t="shared" si="3"/>
        <v>9195.2951999999987</v>
      </c>
      <c r="F11" s="177">
        <f t="shared" si="3"/>
        <v>15167.945099999999</v>
      </c>
      <c r="G11" s="177">
        <f t="shared" si="3"/>
        <v>15242.951399999998</v>
      </c>
      <c r="H11" s="177">
        <f t="shared" si="3"/>
        <v>17905.862400000002</v>
      </c>
      <c r="I11" s="177">
        <f t="shared" si="3"/>
        <v>18360.764800000001</v>
      </c>
      <c r="J11" s="177">
        <f t="shared" si="3"/>
        <v>20581.768</v>
      </c>
      <c r="K11" s="177">
        <f t="shared" si="3"/>
        <v>18528.204000000002</v>
      </c>
      <c r="L11" s="177">
        <f t="shared" si="3"/>
        <v>15805.1922</v>
      </c>
      <c r="M11" s="177">
        <f t="shared" si="3"/>
        <v>11541.650399999999</v>
      </c>
      <c r="N11" s="177">
        <f t="shared" si="3"/>
        <v>9070.866</v>
      </c>
      <c r="O11" s="177">
        <f t="shared" si="3"/>
        <v>7832.1305999999995</v>
      </c>
      <c r="P11" s="177">
        <f t="shared" si="3"/>
        <v>5717.1785999999993</v>
      </c>
      <c r="Q11" s="177">
        <f t="shared" si="3"/>
        <v>3798.1397999999999</v>
      </c>
      <c r="R11" s="177">
        <f t="shared" si="3"/>
        <v>1932.5544</v>
      </c>
      <c r="S11" s="177">
        <f t="shared" si="3"/>
        <v>0</v>
      </c>
      <c r="T11" s="177">
        <f t="shared" si="3"/>
        <v>0</v>
      </c>
      <c r="U11" s="177">
        <f t="shared" si="3"/>
        <v>0</v>
      </c>
      <c r="V11" s="177">
        <f t="shared" si="3"/>
        <v>0</v>
      </c>
      <c r="W11" s="165">
        <f t="shared" si="6"/>
        <v>196379.48179999998</v>
      </c>
      <c r="X11" s="166">
        <f t="shared" si="7"/>
        <v>0.30214411309075673</v>
      </c>
      <c r="Y11" s="175">
        <f>100*0.03175*$A$37</f>
        <v>6.826249999999999E-2</v>
      </c>
      <c r="Z11" s="179">
        <f t="shared" si="4"/>
        <v>-0.23388161309075672</v>
      </c>
      <c r="AA11" s="12"/>
      <c r="AB11" s="12"/>
    </row>
    <row r="12" spans="1:28" x14ac:dyDescent="0.75">
      <c r="A12" t="s">
        <v>112</v>
      </c>
      <c r="B12" s="177">
        <f t="shared" si="5"/>
        <v>7923.4727249999996</v>
      </c>
      <c r="C12" s="177">
        <f t="shared" si="3"/>
        <v>8734.6040250000005</v>
      </c>
      <c r="D12" s="177">
        <f t="shared" si="3"/>
        <v>9040.9021499999999</v>
      </c>
      <c r="E12" s="177">
        <f t="shared" si="3"/>
        <v>9195.2951999999987</v>
      </c>
      <c r="F12" s="177">
        <f t="shared" si="3"/>
        <v>15167.945099999999</v>
      </c>
      <c r="G12" s="177">
        <f t="shared" si="3"/>
        <v>15242.951399999998</v>
      </c>
      <c r="H12" s="177">
        <f t="shared" si="3"/>
        <v>17905.862400000002</v>
      </c>
      <c r="I12" s="177">
        <f t="shared" si="3"/>
        <v>18360.764800000001</v>
      </c>
      <c r="J12" s="177">
        <f t="shared" si="3"/>
        <v>20581.768</v>
      </c>
      <c r="K12" s="177">
        <f t="shared" si="3"/>
        <v>18528.204000000002</v>
      </c>
      <c r="L12" s="177">
        <f t="shared" si="3"/>
        <v>15805.1922</v>
      </c>
      <c r="M12" s="177">
        <f t="shared" si="3"/>
        <v>11541.650399999999</v>
      </c>
      <c r="N12" s="177">
        <f t="shared" si="3"/>
        <v>9070.866</v>
      </c>
      <c r="O12" s="177">
        <f t="shared" si="3"/>
        <v>7832.1305999999995</v>
      </c>
      <c r="P12" s="177">
        <f t="shared" si="3"/>
        <v>5717.1785999999993</v>
      </c>
      <c r="Q12" s="177">
        <f t="shared" si="3"/>
        <v>3798.1397999999999</v>
      </c>
      <c r="R12" s="177">
        <f t="shared" si="3"/>
        <v>1932.5544</v>
      </c>
      <c r="S12" s="177">
        <f t="shared" si="3"/>
        <v>0</v>
      </c>
      <c r="T12" s="177">
        <f t="shared" si="3"/>
        <v>0</v>
      </c>
      <c r="U12" s="177">
        <f t="shared" si="3"/>
        <v>0</v>
      </c>
      <c r="V12" s="177">
        <f t="shared" si="3"/>
        <v>0</v>
      </c>
      <c r="W12" s="165">
        <f t="shared" si="6"/>
        <v>196379.48179999998</v>
      </c>
      <c r="X12" s="166">
        <f t="shared" si="7"/>
        <v>0.30214411309075673</v>
      </c>
      <c r="Y12" s="175">
        <f>100*0.03175*$A$37</f>
        <v>6.826249999999999E-2</v>
      </c>
      <c r="Z12" s="179">
        <f t="shared" si="4"/>
        <v>-0.23388161309075672</v>
      </c>
      <c r="AA12" s="12"/>
      <c r="AB12" s="12"/>
    </row>
    <row r="13" spans="1:28" x14ac:dyDescent="0.75">
      <c r="A13" t="s">
        <v>113</v>
      </c>
      <c r="B13" s="177">
        <f t="shared" si="5"/>
        <v>7923.4727249999996</v>
      </c>
      <c r="C13" s="177">
        <f t="shared" si="3"/>
        <v>8734.6040250000005</v>
      </c>
      <c r="D13" s="177">
        <f t="shared" si="3"/>
        <v>9040.9021499999999</v>
      </c>
      <c r="E13" s="177">
        <f t="shared" si="3"/>
        <v>9195.2951999999987</v>
      </c>
      <c r="F13" s="177">
        <f t="shared" si="3"/>
        <v>15167.945099999999</v>
      </c>
      <c r="G13" s="177">
        <f t="shared" si="3"/>
        <v>15242.951399999998</v>
      </c>
      <c r="H13" s="177">
        <f t="shared" si="3"/>
        <v>17905.862400000002</v>
      </c>
      <c r="I13" s="177">
        <f t="shared" si="3"/>
        <v>18360.764800000001</v>
      </c>
      <c r="J13" s="177">
        <f t="shared" si="3"/>
        <v>20581.768</v>
      </c>
      <c r="K13" s="177">
        <f t="shared" si="3"/>
        <v>18528.204000000002</v>
      </c>
      <c r="L13" s="177">
        <f t="shared" si="3"/>
        <v>15805.1922</v>
      </c>
      <c r="M13" s="177">
        <f t="shared" si="3"/>
        <v>11541.650399999999</v>
      </c>
      <c r="N13" s="177">
        <f t="shared" si="3"/>
        <v>9070.866</v>
      </c>
      <c r="O13" s="177">
        <f t="shared" si="3"/>
        <v>7832.1305999999995</v>
      </c>
      <c r="P13" s="177">
        <f t="shared" si="3"/>
        <v>5717.1785999999993</v>
      </c>
      <c r="Q13" s="177">
        <f t="shared" si="3"/>
        <v>3798.1397999999999</v>
      </c>
      <c r="R13" s="177">
        <f t="shared" si="3"/>
        <v>1932.5544</v>
      </c>
      <c r="S13" s="177">
        <f t="shared" si="3"/>
        <v>0</v>
      </c>
      <c r="T13" s="177">
        <f t="shared" si="3"/>
        <v>0</v>
      </c>
      <c r="U13" s="177">
        <f t="shared" si="3"/>
        <v>0</v>
      </c>
      <c r="V13" s="177">
        <f t="shared" si="3"/>
        <v>0</v>
      </c>
      <c r="W13" s="165">
        <f t="shared" si="6"/>
        <v>196379.48179999998</v>
      </c>
      <c r="X13" s="166">
        <f t="shared" si="7"/>
        <v>0.30214411309075673</v>
      </c>
      <c r="Y13" s="175">
        <f>100*0.03174*$A$37</f>
        <v>6.8240999999999996E-2</v>
      </c>
      <c r="Z13" s="179">
        <f t="shared" si="4"/>
        <v>-0.23390311309075673</v>
      </c>
      <c r="AA13" s="12"/>
      <c r="AB13" s="12"/>
    </row>
    <row r="14" spans="1:28" x14ac:dyDescent="0.75">
      <c r="A14" t="s">
        <v>114</v>
      </c>
      <c r="B14" s="177">
        <v>0</v>
      </c>
      <c r="C14" s="177">
        <v>0</v>
      </c>
      <c r="D14" s="177">
        <v>0</v>
      </c>
      <c r="E14" s="177">
        <v>0</v>
      </c>
      <c r="F14" s="177">
        <v>0</v>
      </c>
      <c r="G14" s="177">
        <v>0</v>
      </c>
      <c r="H14" s="177">
        <v>0</v>
      </c>
      <c r="I14" s="177">
        <v>0</v>
      </c>
      <c r="J14" s="177">
        <v>0</v>
      </c>
      <c r="K14" s="177">
        <v>0</v>
      </c>
      <c r="L14" s="177">
        <v>0</v>
      </c>
      <c r="M14" s="177">
        <v>0</v>
      </c>
      <c r="N14" s="177">
        <v>0</v>
      </c>
      <c r="O14" s="177">
        <v>0</v>
      </c>
      <c r="P14" s="177">
        <v>0</v>
      </c>
      <c r="Q14" s="177">
        <v>0</v>
      </c>
      <c r="R14" s="177">
        <v>0</v>
      </c>
      <c r="S14" s="177">
        <v>0</v>
      </c>
      <c r="T14" s="177">
        <v>0</v>
      </c>
      <c r="U14" s="177">
        <v>0</v>
      </c>
      <c r="V14" s="177">
        <v>0</v>
      </c>
      <c r="W14" s="165">
        <f t="shared" si="6"/>
        <v>0</v>
      </c>
      <c r="X14" s="166">
        <f t="shared" si="7"/>
        <v>0</v>
      </c>
      <c r="Y14" s="175">
        <f>100*0*$A$37</f>
        <v>0</v>
      </c>
      <c r="Z14" s="179">
        <f t="shared" si="4"/>
        <v>0</v>
      </c>
      <c r="AA14" s="12"/>
      <c r="AB14" s="12"/>
    </row>
    <row r="15" spans="1:28" x14ac:dyDescent="0.75">
      <c r="A15" t="s">
        <v>115</v>
      </c>
      <c r="B15" s="177">
        <v>0</v>
      </c>
      <c r="C15" s="177">
        <v>0</v>
      </c>
      <c r="D15" s="177">
        <v>0</v>
      </c>
      <c r="E15" s="177">
        <v>0</v>
      </c>
      <c r="F15" s="177">
        <v>0</v>
      </c>
      <c r="G15" s="177">
        <v>0</v>
      </c>
      <c r="H15" s="177">
        <v>0</v>
      </c>
      <c r="I15" s="177">
        <v>0</v>
      </c>
      <c r="J15" s="177">
        <v>0</v>
      </c>
      <c r="K15" s="177">
        <v>0</v>
      </c>
      <c r="L15" s="177">
        <v>0</v>
      </c>
      <c r="M15" s="177">
        <v>0</v>
      </c>
      <c r="N15" s="177">
        <v>0</v>
      </c>
      <c r="O15" s="177">
        <v>0</v>
      </c>
      <c r="P15" s="177">
        <v>0</v>
      </c>
      <c r="Q15" s="177">
        <v>0</v>
      </c>
      <c r="R15" s="177">
        <v>0</v>
      </c>
      <c r="S15" s="177">
        <v>0</v>
      </c>
      <c r="T15" s="177">
        <v>0</v>
      </c>
      <c r="U15" s="177">
        <v>0</v>
      </c>
      <c r="V15" s="177">
        <v>0</v>
      </c>
      <c r="W15" s="165">
        <f t="shared" si="6"/>
        <v>0</v>
      </c>
      <c r="X15" s="166">
        <f t="shared" si="7"/>
        <v>0</v>
      </c>
      <c r="Y15" s="175">
        <f>100*0*$A$37</f>
        <v>0</v>
      </c>
      <c r="Z15" s="179">
        <f t="shared" si="4"/>
        <v>0</v>
      </c>
      <c r="AA15" s="12"/>
      <c r="AB15" s="12"/>
    </row>
    <row r="16" spans="1:28" x14ac:dyDescent="0.75">
      <c r="A16" t="s">
        <v>116</v>
      </c>
      <c r="B16" s="177">
        <v>0</v>
      </c>
      <c r="C16" s="177">
        <v>0</v>
      </c>
      <c r="D16" s="177">
        <v>0</v>
      </c>
      <c r="E16" s="177">
        <v>0</v>
      </c>
      <c r="F16" s="177">
        <v>0</v>
      </c>
      <c r="G16" s="177">
        <v>0</v>
      </c>
      <c r="H16" s="177">
        <v>0</v>
      </c>
      <c r="I16" s="177">
        <v>0</v>
      </c>
      <c r="J16" s="177">
        <v>0</v>
      </c>
      <c r="K16" s="177">
        <v>0</v>
      </c>
      <c r="L16" s="177">
        <v>0</v>
      </c>
      <c r="M16" s="177">
        <v>0</v>
      </c>
      <c r="N16" s="177">
        <v>0</v>
      </c>
      <c r="O16" s="177">
        <v>0</v>
      </c>
      <c r="P16" s="177">
        <v>0</v>
      </c>
      <c r="Q16" s="177">
        <v>0</v>
      </c>
      <c r="R16" s="177">
        <v>0</v>
      </c>
      <c r="S16" s="177">
        <v>0</v>
      </c>
      <c r="T16" s="177">
        <v>0</v>
      </c>
      <c r="U16" s="177">
        <v>0</v>
      </c>
      <c r="V16" s="177">
        <v>0</v>
      </c>
      <c r="W16" s="165">
        <f t="shared" si="6"/>
        <v>0</v>
      </c>
      <c r="X16" s="166">
        <f t="shared" si="7"/>
        <v>0</v>
      </c>
      <c r="Y16" s="175">
        <f>100*0*$A$37</f>
        <v>0</v>
      </c>
      <c r="Z16" s="179">
        <f t="shared" si="4"/>
        <v>0</v>
      </c>
      <c r="AA16" s="12"/>
      <c r="AB16" s="12"/>
    </row>
    <row r="17" spans="1:28" x14ac:dyDescent="0.75">
      <c r="A17" t="s">
        <v>117</v>
      </c>
      <c r="B17" s="177">
        <v>0</v>
      </c>
      <c r="C17" s="177">
        <v>0</v>
      </c>
      <c r="D17" s="177">
        <v>0</v>
      </c>
      <c r="E17" s="177">
        <v>0</v>
      </c>
      <c r="F17" s="177">
        <v>0</v>
      </c>
      <c r="G17" s="177">
        <v>0</v>
      </c>
      <c r="H17" s="177">
        <v>0</v>
      </c>
      <c r="I17" s="177">
        <v>0</v>
      </c>
      <c r="J17" s="177">
        <v>0</v>
      </c>
      <c r="K17" s="177">
        <v>0</v>
      </c>
      <c r="L17" s="177">
        <v>0</v>
      </c>
      <c r="M17" s="177">
        <v>0</v>
      </c>
      <c r="N17" s="177">
        <v>0</v>
      </c>
      <c r="O17" s="177">
        <v>0</v>
      </c>
      <c r="P17" s="177">
        <v>0</v>
      </c>
      <c r="Q17" s="177">
        <v>0</v>
      </c>
      <c r="R17" s="177">
        <v>0</v>
      </c>
      <c r="S17" s="177">
        <v>0</v>
      </c>
      <c r="T17" s="177">
        <v>0</v>
      </c>
      <c r="U17" s="177">
        <v>0</v>
      </c>
      <c r="V17" s="177">
        <v>0</v>
      </c>
      <c r="W17" s="165">
        <f t="shared" si="6"/>
        <v>0</v>
      </c>
      <c r="X17" s="166">
        <f t="shared" si="7"/>
        <v>0</v>
      </c>
      <c r="Y17" s="175">
        <f>100*0*$A$37</f>
        <v>0</v>
      </c>
      <c r="Z17" s="179">
        <f t="shared" si="4"/>
        <v>0</v>
      </c>
      <c r="AA17" s="12"/>
      <c r="AB17" s="12"/>
    </row>
    <row r="18" spans="1:28" x14ac:dyDescent="0.75">
      <c r="A18" t="s">
        <v>177</v>
      </c>
      <c r="B18" s="177">
        <v>0</v>
      </c>
      <c r="C18" s="177">
        <v>0</v>
      </c>
      <c r="D18" s="177">
        <v>0</v>
      </c>
      <c r="E18" s="177">
        <v>0</v>
      </c>
      <c r="F18" s="177">
        <v>0</v>
      </c>
      <c r="G18" s="177">
        <v>0</v>
      </c>
      <c r="H18" s="177">
        <v>0</v>
      </c>
      <c r="I18" s="177">
        <v>0</v>
      </c>
      <c r="J18" s="177">
        <v>0</v>
      </c>
      <c r="K18" s="177">
        <v>0</v>
      </c>
      <c r="L18" s="177">
        <v>0</v>
      </c>
      <c r="M18" s="177">
        <v>0</v>
      </c>
      <c r="N18" s="177">
        <v>0</v>
      </c>
      <c r="O18" s="177">
        <v>0</v>
      </c>
      <c r="P18" s="177">
        <v>0</v>
      </c>
      <c r="Q18" s="177">
        <v>0</v>
      </c>
      <c r="R18" s="177">
        <v>0</v>
      </c>
      <c r="S18" s="177">
        <v>0</v>
      </c>
      <c r="T18" s="177">
        <v>0</v>
      </c>
      <c r="U18" s="177">
        <v>0</v>
      </c>
      <c r="V18" s="177">
        <v>0</v>
      </c>
      <c r="W18" s="165">
        <f t="shared" si="6"/>
        <v>0</v>
      </c>
      <c r="X18" s="166">
        <f t="shared" si="7"/>
        <v>0</v>
      </c>
      <c r="Y18" s="176">
        <v>0</v>
      </c>
      <c r="Z18" s="179">
        <f t="shared" si="4"/>
        <v>0</v>
      </c>
      <c r="AA18" s="12"/>
      <c r="AB18" s="12"/>
    </row>
    <row r="19" spans="1:28" x14ac:dyDescent="0.75">
      <c r="A19" t="s">
        <v>178</v>
      </c>
      <c r="B19" s="177">
        <v>0</v>
      </c>
      <c r="C19" s="177">
        <v>0</v>
      </c>
      <c r="D19" s="177">
        <v>0</v>
      </c>
      <c r="E19" s="177">
        <v>0</v>
      </c>
      <c r="F19" s="177">
        <v>0</v>
      </c>
      <c r="G19" s="177">
        <v>0</v>
      </c>
      <c r="H19" s="177">
        <v>0</v>
      </c>
      <c r="I19" s="177">
        <v>0</v>
      </c>
      <c r="J19" s="177">
        <v>0</v>
      </c>
      <c r="K19" s="177">
        <v>0</v>
      </c>
      <c r="L19" s="177">
        <v>0</v>
      </c>
      <c r="M19" s="177">
        <v>0</v>
      </c>
      <c r="N19" s="177">
        <v>0</v>
      </c>
      <c r="O19" s="177">
        <v>0</v>
      </c>
      <c r="P19" s="177">
        <v>0</v>
      </c>
      <c r="Q19" s="177">
        <v>0</v>
      </c>
      <c r="R19" s="177">
        <v>0</v>
      </c>
      <c r="S19" s="177">
        <v>0</v>
      </c>
      <c r="T19" s="177">
        <v>0</v>
      </c>
      <c r="U19" s="177">
        <v>0</v>
      </c>
      <c r="V19" s="177">
        <v>0</v>
      </c>
      <c r="W19" s="165">
        <f t="shared" si="6"/>
        <v>0</v>
      </c>
      <c r="X19" s="166">
        <f t="shared" si="7"/>
        <v>0</v>
      </c>
      <c r="Y19" s="176">
        <v>0</v>
      </c>
      <c r="Z19" s="179">
        <f t="shared" si="4"/>
        <v>0</v>
      </c>
      <c r="AA19" s="12"/>
      <c r="AB19" s="12"/>
    </row>
    <row r="20" spans="1:28" x14ac:dyDescent="0.75">
      <c r="A20" t="s">
        <v>179</v>
      </c>
      <c r="B20" s="177">
        <v>0</v>
      </c>
      <c r="C20" s="177">
        <v>0</v>
      </c>
      <c r="D20" s="177">
        <v>0</v>
      </c>
      <c r="E20" s="177">
        <v>0</v>
      </c>
      <c r="F20" s="177">
        <v>0</v>
      </c>
      <c r="G20" s="177">
        <v>0</v>
      </c>
      <c r="H20" s="177">
        <v>0</v>
      </c>
      <c r="I20" s="177">
        <v>0</v>
      </c>
      <c r="J20" s="177">
        <v>0</v>
      </c>
      <c r="K20" s="177">
        <v>0</v>
      </c>
      <c r="L20" s="177">
        <v>0</v>
      </c>
      <c r="M20" s="177">
        <v>0</v>
      </c>
      <c r="N20" s="177">
        <v>0</v>
      </c>
      <c r="O20" s="177">
        <v>0</v>
      </c>
      <c r="P20" s="177">
        <v>0</v>
      </c>
      <c r="Q20" s="177">
        <v>0</v>
      </c>
      <c r="R20" s="177">
        <v>0</v>
      </c>
      <c r="S20" s="177">
        <v>0</v>
      </c>
      <c r="T20" s="177">
        <v>0</v>
      </c>
      <c r="U20" s="177">
        <v>0</v>
      </c>
      <c r="V20" s="177">
        <v>0</v>
      </c>
      <c r="W20" s="165">
        <f t="shared" si="6"/>
        <v>0</v>
      </c>
      <c r="X20" s="166">
        <f t="shared" si="7"/>
        <v>0</v>
      </c>
      <c r="Y20" s="176">
        <v>0</v>
      </c>
      <c r="Z20" s="179">
        <f t="shared" si="4"/>
        <v>0</v>
      </c>
      <c r="AA20" s="12"/>
      <c r="AB20" s="12"/>
    </row>
    <row r="21" spans="1:28" x14ac:dyDescent="0.75">
      <c r="A21" t="s">
        <v>180</v>
      </c>
      <c r="B21" s="177">
        <v>0</v>
      </c>
      <c r="C21" s="177">
        <v>0</v>
      </c>
      <c r="D21" s="177">
        <v>0</v>
      </c>
      <c r="E21" s="177">
        <v>0</v>
      </c>
      <c r="F21" s="177">
        <v>0</v>
      </c>
      <c r="G21" s="177">
        <v>0</v>
      </c>
      <c r="H21" s="177">
        <v>0</v>
      </c>
      <c r="I21" s="177">
        <v>0</v>
      </c>
      <c r="J21" s="177">
        <v>0</v>
      </c>
      <c r="K21" s="177">
        <v>0</v>
      </c>
      <c r="L21" s="177">
        <v>0</v>
      </c>
      <c r="M21" s="177">
        <v>0</v>
      </c>
      <c r="N21" s="177">
        <v>0</v>
      </c>
      <c r="O21" s="177">
        <v>0</v>
      </c>
      <c r="P21" s="177">
        <v>0</v>
      </c>
      <c r="Q21" s="177">
        <v>0</v>
      </c>
      <c r="R21" s="177">
        <v>0</v>
      </c>
      <c r="S21" s="177">
        <v>0</v>
      </c>
      <c r="T21" s="177">
        <v>0</v>
      </c>
      <c r="U21" s="177">
        <v>0</v>
      </c>
      <c r="V21" s="177">
        <v>0</v>
      </c>
      <c r="W21" s="165">
        <f t="shared" si="6"/>
        <v>0</v>
      </c>
      <c r="X21" s="166">
        <f t="shared" si="7"/>
        <v>0</v>
      </c>
      <c r="Y21" s="176">
        <v>0</v>
      </c>
      <c r="Z21" s="179">
        <f t="shared" si="4"/>
        <v>0</v>
      </c>
      <c r="AA21" s="12"/>
      <c r="AB21" s="12"/>
    </row>
    <row r="22" spans="1:28" x14ac:dyDescent="0.75">
      <c r="A22" t="s">
        <v>181</v>
      </c>
      <c r="B22" s="177">
        <v>0</v>
      </c>
      <c r="C22" s="177">
        <v>0</v>
      </c>
      <c r="D22" s="177">
        <v>0</v>
      </c>
      <c r="E22" s="177">
        <v>0</v>
      </c>
      <c r="F22" s="177">
        <v>0</v>
      </c>
      <c r="G22" s="177">
        <v>0</v>
      </c>
      <c r="H22" s="177">
        <v>0</v>
      </c>
      <c r="I22" s="177">
        <v>0</v>
      </c>
      <c r="J22" s="177">
        <v>0</v>
      </c>
      <c r="K22" s="177">
        <v>0</v>
      </c>
      <c r="L22" s="177">
        <v>0</v>
      </c>
      <c r="M22" s="177">
        <v>0</v>
      </c>
      <c r="N22" s="177">
        <v>0</v>
      </c>
      <c r="O22" s="177">
        <v>0</v>
      </c>
      <c r="P22" s="177">
        <v>0</v>
      </c>
      <c r="Q22" s="177">
        <v>0</v>
      </c>
      <c r="R22" s="177">
        <v>0</v>
      </c>
      <c r="S22" s="177">
        <v>0</v>
      </c>
      <c r="T22" s="177">
        <v>0</v>
      </c>
      <c r="U22" s="177">
        <v>0</v>
      </c>
      <c r="V22" s="177">
        <v>0</v>
      </c>
      <c r="W22" s="165">
        <f t="shared" si="6"/>
        <v>0</v>
      </c>
      <c r="X22" s="166">
        <f t="shared" si="7"/>
        <v>0</v>
      </c>
      <c r="Y22" s="176">
        <v>0</v>
      </c>
      <c r="Z22" s="179">
        <f t="shared" si="4"/>
        <v>0</v>
      </c>
      <c r="AA22" s="12"/>
      <c r="AB22" s="12"/>
    </row>
    <row r="23" spans="1:28" x14ac:dyDescent="0.75">
      <c r="A23" t="s">
        <v>182</v>
      </c>
      <c r="B23" s="177">
        <v>0</v>
      </c>
      <c r="C23" s="177">
        <v>0</v>
      </c>
      <c r="D23" s="177">
        <v>0</v>
      </c>
      <c r="E23" s="177">
        <v>0</v>
      </c>
      <c r="F23" s="177">
        <v>0</v>
      </c>
      <c r="G23" s="177">
        <v>0</v>
      </c>
      <c r="H23" s="177">
        <v>0</v>
      </c>
      <c r="I23" s="177">
        <v>0</v>
      </c>
      <c r="J23" s="177">
        <v>0</v>
      </c>
      <c r="K23" s="177">
        <v>0</v>
      </c>
      <c r="L23" s="177">
        <v>0</v>
      </c>
      <c r="M23" s="177">
        <v>0</v>
      </c>
      <c r="N23" s="177">
        <v>0</v>
      </c>
      <c r="O23" s="177">
        <v>0</v>
      </c>
      <c r="P23" s="177">
        <v>0</v>
      </c>
      <c r="Q23" s="177">
        <v>0</v>
      </c>
      <c r="R23" s="177">
        <v>0</v>
      </c>
      <c r="S23" s="177">
        <v>0</v>
      </c>
      <c r="T23" s="177">
        <v>0</v>
      </c>
      <c r="U23" s="177">
        <v>0</v>
      </c>
      <c r="V23" s="177">
        <v>0</v>
      </c>
      <c r="W23" s="165">
        <f t="shared" si="6"/>
        <v>0</v>
      </c>
      <c r="X23" s="166">
        <f t="shared" si="7"/>
        <v>0</v>
      </c>
      <c r="Y23" s="176">
        <v>0</v>
      </c>
      <c r="Z23" s="179">
        <f t="shared" si="4"/>
        <v>0</v>
      </c>
      <c r="AA23" s="12"/>
      <c r="AB23" s="12"/>
    </row>
    <row r="24" spans="1:28" x14ac:dyDescent="0.75">
      <c r="A24" t="s">
        <v>183</v>
      </c>
      <c r="B24" s="177">
        <v>0</v>
      </c>
      <c r="C24" s="177">
        <v>0</v>
      </c>
      <c r="D24" s="177">
        <v>0</v>
      </c>
      <c r="E24" s="177">
        <v>0</v>
      </c>
      <c r="F24" s="177">
        <v>0</v>
      </c>
      <c r="G24" s="177">
        <v>0</v>
      </c>
      <c r="H24" s="177">
        <v>0</v>
      </c>
      <c r="I24" s="177">
        <v>0</v>
      </c>
      <c r="J24" s="177">
        <v>0</v>
      </c>
      <c r="K24" s="177">
        <v>0</v>
      </c>
      <c r="L24" s="177">
        <v>0</v>
      </c>
      <c r="M24" s="177">
        <v>0</v>
      </c>
      <c r="N24" s="177">
        <v>0</v>
      </c>
      <c r="O24" s="177">
        <v>0</v>
      </c>
      <c r="P24" s="177">
        <v>0</v>
      </c>
      <c r="Q24" s="177">
        <v>0</v>
      </c>
      <c r="R24" s="177">
        <v>0</v>
      </c>
      <c r="S24" s="177">
        <v>0</v>
      </c>
      <c r="T24" s="177">
        <v>0</v>
      </c>
      <c r="U24" s="177">
        <v>0</v>
      </c>
      <c r="V24" s="177">
        <v>0</v>
      </c>
      <c r="W24" s="165">
        <f t="shared" si="6"/>
        <v>0</v>
      </c>
      <c r="X24" s="166">
        <f t="shared" si="7"/>
        <v>0</v>
      </c>
      <c r="Y24" s="176">
        <v>0</v>
      </c>
      <c r="Z24" s="179">
        <f t="shared" si="4"/>
        <v>0</v>
      </c>
      <c r="AA24" s="12"/>
      <c r="AB24" s="12"/>
    </row>
    <row r="25" spans="1:28" x14ac:dyDescent="0.75">
      <c r="A25" t="s">
        <v>184</v>
      </c>
      <c r="B25" s="177">
        <v>0</v>
      </c>
      <c r="C25" s="177">
        <v>0</v>
      </c>
      <c r="D25" s="177">
        <v>0</v>
      </c>
      <c r="E25" s="177">
        <v>0</v>
      </c>
      <c r="F25" s="177">
        <v>0</v>
      </c>
      <c r="G25" s="177">
        <v>0</v>
      </c>
      <c r="H25" s="177">
        <v>0</v>
      </c>
      <c r="I25" s="177">
        <v>0</v>
      </c>
      <c r="J25" s="177">
        <v>0</v>
      </c>
      <c r="K25" s="177">
        <v>0</v>
      </c>
      <c r="L25" s="177">
        <v>0</v>
      </c>
      <c r="M25" s="177">
        <v>0</v>
      </c>
      <c r="N25" s="177">
        <v>0</v>
      </c>
      <c r="O25" s="177">
        <v>0</v>
      </c>
      <c r="P25" s="177">
        <v>0</v>
      </c>
      <c r="Q25" s="177">
        <v>0</v>
      </c>
      <c r="R25" s="177">
        <v>0</v>
      </c>
      <c r="S25" s="177">
        <v>0</v>
      </c>
      <c r="T25" s="177">
        <v>0</v>
      </c>
      <c r="U25" s="177">
        <v>0</v>
      </c>
      <c r="V25" s="177">
        <v>0</v>
      </c>
      <c r="W25" s="165">
        <f t="shared" si="6"/>
        <v>0</v>
      </c>
      <c r="X25" s="166">
        <f t="shared" si="7"/>
        <v>0</v>
      </c>
      <c r="Y25" s="176">
        <v>0</v>
      </c>
      <c r="Z25" s="179">
        <f t="shared" si="4"/>
        <v>0</v>
      </c>
      <c r="AA25" s="12"/>
      <c r="AB25" s="12"/>
    </row>
    <row r="26" spans="1:28" x14ac:dyDescent="0.75">
      <c r="A26" t="s">
        <v>123</v>
      </c>
      <c r="B26" s="177">
        <v>0</v>
      </c>
      <c r="C26" s="177">
        <v>0</v>
      </c>
      <c r="D26" s="177">
        <v>0</v>
      </c>
      <c r="E26" s="177">
        <v>0</v>
      </c>
      <c r="F26" s="177">
        <v>0</v>
      </c>
      <c r="G26" s="177">
        <v>0</v>
      </c>
      <c r="H26" s="177">
        <v>0</v>
      </c>
      <c r="I26" s="177">
        <v>0</v>
      </c>
      <c r="J26" s="177">
        <v>0</v>
      </c>
      <c r="K26" s="177">
        <v>0</v>
      </c>
      <c r="L26" s="177">
        <v>0</v>
      </c>
      <c r="M26" s="177">
        <v>0</v>
      </c>
      <c r="N26" s="177">
        <v>0</v>
      </c>
      <c r="O26" s="177">
        <v>0</v>
      </c>
      <c r="P26" s="177">
        <v>0</v>
      </c>
      <c r="Q26" s="177">
        <v>0</v>
      </c>
      <c r="R26" s="177">
        <v>0</v>
      </c>
      <c r="S26" s="177">
        <v>0</v>
      </c>
      <c r="T26" s="177">
        <v>0</v>
      </c>
      <c r="U26" s="177">
        <v>0</v>
      </c>
      <c r="V26" s="177">
        <v>0</v>
      </c>
      <c r="W26" s="165">
        <f t="shared" si="6"/>
        <v>0</v>
      </c>
      <c r="X26" s="166">
        <f t="shared" si="7"/>
        <v>0</v>
      </c>
      <c r="Y26" s="176">
        <v>0</v>
      </c>
      <c r="Z26" s="179">
        <f t="shared" si="4"/>
        <v>0</v>
      </c>
      <c r="AA26" s="12"/>
      <c r="AB26" s="12"/>
    </row>
    <row r="27" spans="1:28" x14ac:dyDescent="0.75">
      <c r="A27" t="s">
        <v>124</v>
      </c>
      <c r="B27" s="177">
        <v>0</v>
      </c>
      <c r="C27" s="177">
        <v>0</v>
      </c>
      <c r="D27" s="177">
        <v>0</v>
      </c>
      <c r="E27" s="177">
        <v>0</v>
      </c>
      <c r="F27" s="177">
        <v>0</v>
      </c>
      <c r="G27" s="177">
        <v>0</v>
      </c>
      <c r="H27" s="177">
        <v>0</v>
      </c>
      <c r="I27" s="177">
        <v>0</v>
      </c>
      <c r="J27" s="177">
        <v>0</v>
      </c>
      <c r="K27" s="177">
        <v>0</v>
      </c>
      <c r="L27" s="177">
        <v>0</v>
      </c>
      <c r="M27" s="177">
        <v>0</v>
      </c>
      <c r="N27" s="177">
        <v>0</v>
      </c>
      <c r="O27" s="177">
        <v>0</v>
      </c>
      <c r="P27" s="177">
        <v>0</v>
      </c>
      <c r="Q27" s="177">
        <v>0</v>
      </c>
      <c r="R27" s="177">
        <v>0</v>
      </c>
      <c r="S27" s="177">
        <v>0</v>
      </c>
      <c r="T27" s="177">
        <v>0</v>
      </c>
      <c r="U27" s="177">
        <v>0</v>
      </c>
      <c r="V27" s="177">
        <v>0</v>
      </c>
      <c r="W27" s="165">
        <f t="shared" si="6"/>
        <v>0</v>
      </c>
      <c r="X27" s="166">
        <f t="shared" si="7"/>
        <v>0</v>
      </c>
      <c r="Y27" s="176">
        <v>0</v>
      </c>
      <c r="Z27" s="179">
        <f t="shared" si="4"/>
        <v>0</v>
      </c>
      <c r="AA27" s="12"/>
      <c r="AB27" s="12"/>
    </row>
    <row r="28" spans="1:28" x14ac:dyDescent="0.75">
      <c r="A28" t="s">
        <v>125</v>
      </c>
      <c r="B28" s="177">
        <v>0</v>
      </c>
      <c r="C28" s="177">
        <v>0</v>
      </c>
      <c r="D28" s="177">
        <v>0</v>
      </c>
      <c r="E28" s="177">
        <v>0</v>
      </c>
      <c r="F28" s="177">
        <v>0</v>
      </c>
      <c r="G28" s="177">
        <v>0</v>
      </c>
      <c r="H28" s="177">
        <v>0</v>
      </c>
      <c r="I28" s="177">
        <v>0</v>
      </c>
      <c r="J28" s="177">
        <v>0</v>
      </c>
      <c r="K28" s="177">
        <v>0</v>
      </c>
      <c r="L28" s="177">
        <v>0</v>
      </c>
      <c r="M28" s="177">
        <v>0</v>
      </c>
      <c r="N28" s="177">
        <v>0</v>
      </c>
      <c r="O28" s="177">
        <v>0</v>
      </c>
      <c r="P28" s="177">
        <v>0</v>
      </c>
      <c r="Q28" s="177">
        <v>0</v>
      </c>
      <c r="R28" s="177">
        <v>0</v>
      </c>
      <c r="S28" s="177">
        <v>0</v>
      </c>
      <c r="T28" s="177">
        <v>0</v>
      </c>
      <c r="U28" s="177">
        <v>0</v>
      </c>
      <c r="V28" s="177">
        <v>0</v>
      </c>
      <c r="W28" s="165">
        <f t="shared" si="6"/>
        <v>0</v>
      </c>
      <c r="X28" s="166">
        <f t="shared" si="7"/>
        <v>0</v>
      </c>
      <c r="Y28" s="176">
        <v>0</v>
      </c>
      <c r="Z28" s="179">
        <f t="shared" si="4"/>
        <v>0</v>
      </c>
      <c r="AA28" s="12"/>
      <c r="AB28" s="12"/>
    </row>
    <row r="29" spans="1:28" x14ac:dyDescent="0.75">
      <c r="A29" t="s">
        <v>126</v>
      </c>
      <c r="B29" s="177">
        <v>0</v>
      </c>
      <c r="C29" s="177">
        <v>0</v>
      </c>
      <c r="D29" s="177">
        <v>0</v>
      </c>
      <c r="E29" s="177">
        <v>0</v>
      </c>
      <c r="F29" s="177">
        <v>0</v>
      </c>
      <c r="G29" s="177">
        <v>0</v>
      </c>
      <c r="H29" s="177">
        <v>0</v>
      </c>
      <c r="I29" s="177">
        <v>0</v>
      </c>
      <c r="J29" s="177">
        <v>0</v>
      </c>
      <c r="K29" s="177">
        <v>0</v>
      </c>
      <c r="L29" s="177">
        <v>0</v>
      </c>
      <c r="M29" s="177">
        <v>0</v>
      </c>
      <c r="N29" s="177">
        <v>0</v>
      </c>
      <c r="O29" s="177">
        <v>0</v>
      </c>
      <c r="P29" s="177">
        <v>0</v>
      </c>
      <c r="Q29" s="177">
        <v>0</v>
      </c>
      <c r="R29" s="177">
        <v>0</v>
      </c>
      <c r="S29" s="177">
        <v>0</v>
      </c>
      <c r="T29" s="177">
        <v>0</v>
      </c>
      <c r="U29" s="177">
        <v>0</v>
      </c>
      <c r="V29" s="177">
        <v>0</v>
      </c>
      <c r="W29" s="165">
        <f t="shared" si="6"/>
        <v>0</v>
      </c>
      <c r="X29" s="166">
        <f t="shared" si="7"/>
        <v>0</v>
      </c>
      <c r="Y29" s="176">
        <v>0</v>
      </c>
      <c r="Z29" s="179">
        <f t="shared" si="4"/>
        <v>0</v>
      </c>
      <c r="AA29" s="12"/>
      <c r="AB29" s="12"/>
    </row>
    <row r="30" spans="1:28" x14ac:dyDescent="0.75">
      <c r="A30" t="s">
        <v>127</v>
      </c>
      <c r="B30" s="177">
        <v>0</v>
      </c>
      <c r="C30" s="177">
        <v>0</v>
      </c>
      <c r="D30" s="177">
        <v>0</v>
      </c>
      <c r="E30" s="177">
        <v>0</v>
      </c>
      <c r="F30" s="177">
        <v>0</v>
      </c>
      <c r="G30" s="177">
        <v>0</v>
      </c>
      <c r="H30" s="177">
        <v>0</v>
      </c>
      <c r="I30" s="177">
        <v>0</v>
      </c>
      <c r="J30" s="177">
        <v>0</v>
      </c>
      <c r="K30" s="177">
        <v>0</v>
      </c>
      <c r="L30" s="177">
        <v>0</v>
      </c>
      <c r="M30" s="177">
        <v>0</v>
      </c>
      <c r="N30" s="177">
        <v>0</v>
      </c>
      <c r="O30" s="177">
        <v>0</v>
      </c>
      <c r="P30" s="177">
        <v>0</v>
      </c>
      <c r="Q30" s="177">
        <v>0</v>
      </c>
      <c r="R30" s="177">
        <v>0</v>
      </c>
      <c r="S30" s="177">
        <v>0</v>
      </c>
      <c r="T30" s="177">
        <v>0</v>
      </c>
      <c r="U30" s="177">
        <v>0</v>
      </c>
      <c r="V30" s="177">
        <v>0</v>
      </c>
      <c r="W30" s="165">
        <f t="shared" si="6"/>
        <v>0</v>
      </c>
      <c r="X30" s="166">
        <f t="shared" si="7"/>
        <v>0</v>
      </c>
      <c r="Y30" s="176">
        <v>0</v>
      </c>
      <c r="Z30" s="179">
        <f t="shared" si="4"/>
        <v>0</v>
      </c>
      <c r="AA30" s="12"/>
      <c r="AB30" s="12"/>
    </row>
    <row r="31" spans="1:28" x14ac:dyDescent="0.75">
      <c r="A31" t="s">
        <v>185</v>
      </c>
      <c r="B31" s="177">
        <v>0</v>
      </c>
      <c r="C31" s="177">
        <v>0</v>
      </c>
      <c r="D31" s="177">
        <v>0</v>
      </c>
      <c r="E31" s="177">
        <v>0</v>
      </c>
      <c r="F31" s="177">
        <v>0</v>
      </c>
      <c r="G31" s="177">
        <v>0</v>
      </c>
      <c r="H31" s="177">
        <v>0</v>
      </c>
      <c r="I31" s="177">
        <v>0</v>
      </c>
      <c r="J31" s="177">
        <v>0</v>
      </c>
      <c r="K31" s="177">
        <v>0</v>
      </c>
      <c r="L31" s="177">
        <v>0</v>
      </c>
      <c r="M31" s="177">
        <v>0</v>
      </c>
      <c r="N31" s="177">
        <v>0</v>
      </c>
      <c r="O31" s="177">
        <v>0</v>
      </c>
      <c r="P31" s="177">
        <v>0</v>
      </c>
      <c r="Q31" s="177">
        <v>0</v>
      </c>
      <c r="R31" s="177">
        <v>0</v>
      </c>
      <c r="S31" s="177">
        <v>0</v>
      </c>
      <c r="T31" s="177">
        <v>0</v>
      </c>
      <c r="U31" s="177">
        <v>0</v>
      </c>
      <c r="V31" s="177">
        <v>0</v>
      </c>
      <c r="W31" s="165">
        <f t="shared" si="6"/>
        <v>0</v>
      </c>
      <c r="X31" s="166">
        <f t="shared" si="7"/>
        <v>0</v>
      </c>
      <c r="Y31" s="176">
        <v>0</v>
      </c>
      <c r="Z31" s="179">
        <f t="shared" si="4"/>
        <v>0</v>
      </c>
      <c r="AA31" s="12"/>
      <c r="AB31" s="12"/>
    </row>
    <row r="32" spans="1:28" x14ac:dyDescent="0.75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1:28" x14ac:dyDescent="0.75">
      <c r="A33" t="s">
        <v>461</v>
      </c>
      <c r="B33" s="214">
        <v>1.47E-2</v>
      </c>
      <c r="C33" s="214">
        <v>1.47E-2</v>
      </c>
      <c r="D33" s="214">
        <v>1.4199999999999999E-2</v>
      </c>
      <c r="E33" s="214">
        <v>1.4199999999999999E-2</v>
      </c>
      <c r="F33" s="214">
        <v>2.2799999999999997E-2</v>
      </c>
      <c r="G33" s="214">
        <v>2.2799999999999997E-2</v>
      </c>
      <c r="H33" s="214">
        <v>2.5600000000000001E-2</v>
      </c>
      <c r="I33" s="214">
        <v>2.5600000000000001E-2</v>
      </c>
      <c r="J33" s="214">
        <v>3.1E-2</v>
      </c>
      <c r="K33" s="214">
        <v>3.1E-2</v>
      </c>
      <c r="L33" s="214">
        <v>3.3599999999999998E-2</v>
      </c>
      <c r="M33" s="214">
        <v>3.3599999999999998E-2</v>
      </c>
      <c r="N33" s="214">
        <v>3.3599999999999998E-2</v>
      </c>
      <c r="O33" s="214">
        <v>3.3599999999999998E-2</v>
      </c>
      <c r="P33" s="214">
        <v>3.3599999999999998E-2</v>
      </c>
      <c r="Q33" s="214">
        <v>3.3599999999999998E-2</v>
      </c>
      <c r="R33" s="214">
        <v>3.3599999999999998E-2</v>
      </c>
      <c r="S33" s="214">
        <v>0</v>
      </c>
      <c r="T33" s="214">
        <v>0</v>
      </c>
      <c r="U33" s="214">
        <v>0</v>
      </c>
      <c r="V33" s="214">
        <v>0</v>
      </c>
      <c r="W33" s="12"/>
      <c r="X33" s="12"/>
      <c r="Y33" s="12"/>
      <c r="Z33" s="12"/>
      <c r="AA33" s="12"/>
      <c r="AB33" s="12"/>
    </row>
    <row r="34" spans="1:28" x14ac:dyDescent="0.75">
      <c r="A34" t="s">
        <v>460</v>
      </c>
      <c r="B34" s="12">
        <f>100*SUM(B6:B13)/B3</f>
        <v>1.47</v>
      </c>
      <c r="C34" s="12">
        <f t="shared" ref="C34:V34" si="8">100*SUM(C6:C13)/C3</f>
        <v>1.4700000000000002</v>
      </c>
      <c r="D34" s="12">
        <f t="shared" si="8"/>
        <v>1.42</v>
      </c>
      <c r="E34" s="12">
        <f t="shared" si="8"/>
        <v>1.42</v>
      </c>
      <c r="F34" s="12">
        <f t="shared" si="8"/>
        <v>2.2799999999999998</v>
      </c>
      <c r="G34" s="12">
        <f t="shared" si="8"/>
        <v>2.2799999999999994</v>
      </c>
      <c r="H34" s="12">
        <f t="shared" si="8"/>
        <v>2.5600000000000005</v>
      </c>
      <c r="I34" s="12">
        <f t="shared" si="8"/>
        <v>2.56</v>
      </c>
      <c r="J34" s="12">
        <f t="shared" si="8"/>
        <v>3.1</v>
      </c>
      <c r="K34" s="12">
        <f t="shared" si="8"/>
        <v>3.1</v>
      </c>
      <c r="L34" s="12">
        <f t="shared" si="8"/>
        <v>3.3600000000000003</v>
      </c>
      <c r="M34" s="12">
        <f t="shared" si="8"/>
        <v>3.3599999999999994</v>
      </c>
      <c r="N34" s="12">
        <f t="shared" si="8"/>
        <v>3.36</v>
      </c>
      <c r="O34" s="12">
        <f t="shared" si="8"/>
        <v>3.3599999999999994</v>
      </c>
      <c r="P34" s="12">
        <f t="shared" si="8"/>
        <v>3.3599999999999994</v>
      </c>
      <c r="Q34" s="12">
        <f t="shared" si="8"/>
        <v>3.3600000000000003</v>
      </c>
      <c r="R34" s="12">
        <f t="shared" si="8"/>
        <v>3.3600000000000008</v>
      </c>
      <c r="S34" s="12">
        <f t="shared" si="8"/>
        <v>0</v>
      </c>
      <c r="T34" s="12">
        <f t="shared" si="8"/>
        <v>0</v>
      </c>
      <c r="U34" s="12">
        <f t="shared" si="8"/>
        <v>0</v>
      </c>
      <c r="V34" s="12">
        <f t="shared" si="8"/>
        <v>0</v>
      </c>
      <c r="W34" s="12"/>
      <c r="X34" s="12"/>
      <c r="Y34" s="173"/>
      <c r="Z34" s="12"/>
      <c r="AA34" s="12"/>
      <c r="AB34" s="12"/>
    </row>
    <row r="35" spans="1:28" x14ac:dyDescent="0.75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73"/>
      <c r="Z35" s="12"/>
      <c r="AA35" s="12"/>
      <c r="AB35" s="12"/>
    </row>
    <row r="36" spans="1:28" x14ac:dyDescent="0.75">
      <c r="A36" t="s">
        <v>459</v>
      </c>
      <c r="B36">
        <v>1.0500000000000001E-2</v>
      </c>
      <c r="C36">
        <v>1.0500000000000001E-2</v>
      </c>
      <c r="D36">
        <v>1.0500000000000001E-2</v>
      </c>
      <c r="E36">
        <v>1.0500000000000001E-2</v>
      </c>
      <c r="F36">
        <v>1.0500000000000001E-2</v>
      </c>
      <c r="G36">
        <v>1.0500000000000001E-2</v>
      </c>
      <c r="H36">
        <v>1.0500000000000001E-2</v>
      </c>
      <c r="I36">
        <v>1.0500000000000001E-2</v>
      </c>
      <c r="J36">
        <v>1.0500000000000001E-2</v>
      </c>
      <c r="K36">
        <v>1.0500000000000001E-2</v>
      </c>
      <c r="L36">
        <v>1.0500000000000001E-2</v>
      </c>
      <c r="M36">
        <v>1.0500000000000001E-2</v>
      </c>
      <c r="N36">
        <v>1.0500000000000001E-2</v>
      </c>
      <c r="O36">
        <v>1.0500000000000001E-2</v>
      </c>
      <c r="P36">
        <v>1.0500000000000001E-2</v>
      </c>
      <c r="Q36">
        <v>1.0500000000000001E-2</v>
      </c>
      <c r="R36">
        <v>1.0500000000000001E-2</v>
      </c>
      <c r="S36">
        <v>1.0500000000000001E-2</v>
      </c>
      <c r="T36">
        <v>1.0500000000000001E-2</v>
      </c>
      <c r="U36">
        <v>1.0500000000000001E-2</v>
      </c>
      <c r="V36">
        <v>1.0500000000000001E-2</v>
      </c>
    </row>
    <row r="37" spans="1:28" x14ac:dyDescent="0.75">
      <c r="A37">
        <v>2.1499999999999998E-2</v>
      </c>
      <c r="B37">
        <v>0</v>
      </c>
      <c r="C37">
        <v>0</v>
      </c>
      <c r="D37">
        <v>0</v>
      </c>
      <c r="E37">
        <v>0</v>
      </c>
      <c r="F37">
        <v>1.4999999999999999E-2</v>
      </c>
      <c r="G37">
        <v>0.01</v>
      </c>
      <c r="H37">
        <v>0.01</v>
      </c>
      <c r="I37">
        <v>0.01</v>
      </c>
      <c r="J37">
        <v>0.01</v>
      </c>
      <c r="K37">
        <v>7.4999999999999997E-3</v>
      </c>
      <c r="L37">
        <v>7.4999999999999997E-3</v>
      </c>
      <c r="M37">
        <v>7.4999999999999997E-3</v>
      </c>
      <c r="N37">
        <v>0.01</v>
      </c>
      <c r="O37">
        <v>0.03</v>
      </c>
      <c r="P37">
        <v>0.03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 t="s">
        <v>420</v>
      </c>
    </row>
    <row r="38" spans="1:28" x14ac:dyDescent="0.75">
      <c r="B38">
        <v>0</v>
      </c>
      <c r="C38">
        <v>0</v>
      </c>
      <c r="D38">
        <v>0</v>
      </c>
      <c r="E38">
        <v>0</v>
      </c>
      <c r="F38">
        <v>1.4999999999999999E-2</v>
      </c>
      <c r="G38">
        <v>0.01</v>
      </c>
      <c r="H38">
        <v>0.01</v>
      </c>
      <c r="I38">
        <v>0.01</v>
      </c>
      <c r="J38">
        <v>0.01</v>
      </c>
      <c r="K38">
        <v>5.0000000000000001E-3</v>
      </c>
      <c r="L38">
        <v>5.0000000000000001E-3</v>
      </c>
      <c r="M38">
        <v>5.0000000000000001E-3</v>
      </c>
      <c r="N38">
        <v>8.0000000000000002E-3</v>
      </c>
      <c r="O38">
        <v>0.03</v>
      </c>
      <c r="P38">
        <v>0.03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8" x14ac:dyDescent="0.75">
      <c r="B39">
        <f>100*SUM(B6:B13)/B3</f>
        <v>1.47</v>
      </c>
      <c r="C39">
        <f>100*SUM(C6:C13)/C3</f>
        <v>1.4700000000000002</v>
      </c>
    </row>
    <row r="41" spans="1:28" x14ac:dyDescent="0.75">
      <c r="A41" t="s">
        <v>344</v>
      </c>
      <c r="B41">
        <v>96.25</v>
      </c>
    </row>
    <row r="42" spans="1:28" x14ac:dyDescent="0.75">
      <c r="A42" t="s">
        <v>345</v>
      </c>
      <c r="B42">
        <v>1.75</v>
      </c>
      <c r="I42" t="s">
        <v>462</v>
      </c>
    </row>
    <row r="43" spans="1:28" x14ac:dyDescent="0.75">
      <c r="A43" t="s">
        <v>346</v>
      </c>
      <c r="F43" t="s">
        <v>353</v>
      </c>
      <c r="I43">
        <f>100*SUM(B6:V13)/W3</f>
        <v>2.4171529047260529</v>
      </c>
    </row>
    <row r="44" spans="1:28" x14ac:dyDescent="0.75">
      <c r="F44" t="s">
        <v>354</v>
      </c>
    </row>
    <row r="48" spans="1:28" x14ac:dyDescent="0.75">
      <c r="B48" s="72">
        <v>1</v>
      </c>
      <c r="C48" s="72">
        <v>1</v>
      </c>
      <c r="D48" s="72">
        <v>1</v>
      </c>
      <c r="E48" s="72">
        <v>1</v>
      </c>
      <c r="F48" s="72">
        <v>1</v>
      </c>
      <c r="G48" s="72">
        <v>1</v>
      </c>
      <c r="H48" s="72">
        <v>0.12</v>
      </c>
      <c r="I48" s="72">
        <v>0.12</v>
      </c>
      <c r="J48" s="72">
        <v>6.25E-2</v>
      </c>
      <c r="K48" s="72">
        <v>6.25E-2</v>
      </c>
      <c r="L48" s="72">
        <v>7.4999999999999997E-2</v>
      </c>
      <c r="M48" s="72">
        <v>7.4999999999999997E-2</v>
      </c>
      <c r="N48" s="72">
        <v>0.16500000000000001</v>
      </c>
      <c r="O48" s="72">
        <v>0.16500000000000001</v>
      </c>
      <c r="P48" s="72">
        <v>0.16500000000000001</v>
      </c>
      <c r="Q48" s="72">
        <v>0.16500000000000001</v>
      </c>
      <c r="R48" s="72">
        <v>0.16500000000000001</v>
      </c>
      <c r="S48" s="72">
        <v>0.16500000000000001</v>
      </c>
      <c r="T48" s="72">
        <v>0.16500000000000001</v>
      </c>
      <c r="U48" s="72">
        <v>0.16500000000000001</v>
      </c>
      <c r="V48" s="72">
        <v>0.16500000000000001</v>
      </c>
    </row>
    <row r="49" spans="2:22" x14ac:dyDescent="0.75">
      <c r="B49" s="72">
        <v>0</v>
      </c>
      <c r="C49" s="72">
        <v>0</v>
      </c>
      <c r="D49" s="72">
        <v>0</v>
      </c>
      <c r="E49" s="72">
        <v>0</v>
      </c>
      <c r="F49" s="72">
        <v>0</v>
      </c>
      <c r="G49" s="72">
        <v>0</v>
      </c>
      <c r="H49" s="72">
        <v>0.12</v>
      </c>
      <c r="I49" s="72">
        <v>0.12</v>
      </c>
      <c r="J49" s="72">
        <v>6.25E-2</v>
      </c>
      <c r="K49" s="72">
        <v>6.25E-2</v>
      </c>
      <c r="L49" s="72">
        <v>7.4999999999999997E-2</v>
      </c>
      <c r="M49" s="72">
        <v>7.4999999999999997E-2</v>
      </c>
      <c r="N49" s="72">
        <v>0.16500000000000001</v>
      </c>
      <c r="O49" s="72">
        <v>0.16500000000000001</v>
      </c>
      <c r="P49" s="72">
        <v>0.16500000000000001</v>
      </c>
      <c r="Q49" s="72">
        <v>0.16500000000000001</v>
      </c>
      <c r="R49" s="72">
        <v>0.16500000000000001</v>
      </c>
      <c r="S49" s="72">
        <v>0.16500000000000001</v>
      </c>
      <c r="T49" s="72">
        <v>0.16500000000000001</v>
      </c>
      <c r="U49" s="72">
        <v>0.16500000000000001</v>
      </c>
      <c r="V49" s="72">
        <v>0.16500000000000001</v>
      </c>
    </row>
    <row r="50" spans="2:22" x14ac:dyDescent="0.75">
      <c r="B50" s="72">
        <v>0</v>
      </c>
      <c r="C50" s="72">
        <v>0</v>
      </c>
      <c r="D50" s="72">
        <v>0</v>
      </c>
      <c r="E50" s="72">
        <v>0</v>
      </c>
      <c r="F50" s="72">
        <v>0</v>
      </c>
      <c r="G50" s="72">
        <v>0</v>
      </c>
      <c r="H50" s="72">
        <v>0.23</v>
      </c>
      <c r="I50" s="72">
        <v>0.23</v>
      </c>
      <c r="J50" s="72">
        <v>0.375</v>
      </c>
      <c r="K50" s="72">
        <v>0.375</v>
      </c>
      <c r="L50" s="72">
        <v>0.2</v>
      </c>
      <c r="M50" s="72">
        <v>0.2</v>
      </c>
      <c r="N50" s="72">
        <v>0.5</v>
      </c>
      <c r="O50" s="72">
        <v>0.5</v>
      </c>
      <c r="P50" s="72">
        <v>0.5</v>
      </c>
      <c r="Q50" s="72">
        <v>0.5</v>
      </c>
      <c r="R50" s="72">
        <v>0.5</v>
      </c>
      <c r="S50" s="72">
        <v>0.5</v>
      </c>
      <c r="T50" s="72">
        <v>0.5</v>
      </c>
      <c r="U50" s="72">
        <v>0.5</v>
      </c>
      <c r="V50" s="72">
        <v>0.5</v>
      </c>
    </row>
    <row r="51" spans="2:22" x14ac:dyDescent="0.75">
      <c r="B51" s="72">
        <v>0</v>
      </c>
      <c r="C51" s="72">
        <v>0</v>
      </c>
      <c r="D51" s="72">
        <v>0</v>
      </c>
      <c r="E51" s="72">
        <v>0</v>
      </c>
      <c r="F51" s="72">
        <v>0</v>
      </c>
      <c r="G51" s="72">
        <v>0</v>
      </c>
      <c r="H51" s="72">
        <v>0.23</v>
      </c>
      <c r="I51" s="72">
        <v>0.23</v>
      </c>
      <c r="J51" s="72">
        <v>0.125</v>
      </c>
      <c r="K51" s="72">
        <v>0.125</v>
      </c>
      <c r="L51" s="72">
        <v>0.15</v>
      </c>
      <c r="M51" s="72">
        <v>0.15</v>
      </c>
      <c r="N51" s="72">
        <v>0</v>
      </c>
      <c r="O51" s="72">
        <v>0</v>
      </c>
      <c r="P51" s="72">
        <v>0</v>
      </c>
      <c r="Q51" s="72">
        <v>0</v>
      </c>
      <c r="R51" s="72">
        <v>0</v>
      </c>
      <c r="S51" s="72">
        <v>0</v>
      </c>
      <c r="T51" s="72">
        <v>0</v>
      </c>
      <c r="U51" s="72">
        <v>0</v>
      </c>
      <c r="V51" s="72">
        <v>0</v>
      </c>
    </row>
    <row r="52" spans="2:22" x14ac:dyDescent="0.75">
      <c r="B52" s="72">
        <v>0</v>
      </c>
      <c r="C52" s="72">
        <v>0</v>
      </c>
      <c r="D52" s="72">
        <v>0</v>
      </c>
      <c r="E52" s="72">
        <v>0</v>
      </c>
      <c r="F52" s="72">
        <v>0</v>
      </c>
      <c r="G52" s="72">
        <v>0</v>
      </c>
      <c r="H52" s="72">
        <v>7.4999999999999997E-2</v>
      </c>
      <c r="I52" s="72">
        <v>7.4999999999999997E-2</v>
      </c>
      <c r="J52" s="72">
        <v>9.375E-2</v>
      </c>
      <c r="K52" s="72">
        <v>9.375E-2</v>
      </c>
      <c r="L52" s="72">
        <v>0.125</v>
      </c>
      <c r="M52" s="72">
        <v>0.125</v>
      </c>
      <c r="N52" s="72">
        <v>4.2500000000000003E-2</v>
      </c>
      <c r="O52" s="72">
        <v>4.2500000000000003E-2</v>
      </c>
      <c r="P52" s="72">
        <v>4.2500000000000003E-2</v>
      </c>
      <c r="Q52" s="72">
        <v>4.2500000000000003E-2</v>
      </c>
      <c r="R52" s="72">
        <v>4.2500000000000003E-2</v>
      </c>
      <c r="S52" s="72">
        <v>4.2500000000000003E-2</v>
      </c>
      <c r="T52" s="72">
        <v>4.2500000000000003E-2</v>
      </c>
      <c r="U52" s="72">
        <v>4.2500000000000003E-2</v>
      </c>
      <c r="V52" s="72">
        <v>4.2500000000000003E-2</v>
      </c>
    </row>
    <row r="53" spans="2:22" x14ac:dyDescent="0.75">
      <c r="B53" s="72">
        <v>0</v>
      </c>
      <c r="C53" s="72">
        <v>0</v>
      </c>
      <c r="D53" s="72">
        <v>0</v>
      </c>
      <c r="E53" s="72">
        <v>0</v>
      </c>
      <c r="F53" s="72">
        <v>0</v>
      </c>
      <c r="G53" s="72">
        <v>0</v>
      </c>
      <c r="H53" s="72">
        <v>7.4999999999999997E-2</v>
      </c>
      <c r="I53" s="72">
        <v>7.4999999999999997E-2</v>
      </c>
      <c r="J53" s="72">
        <v>9.375E-2</v>
      </c>
      <c r="K53" s="72">
        <v>9.375E-2</v>
      </c>
      <c r="L53" s="72">
        <v>0.125</v>
      </c>
      <c r="M53" s="72">
        <v>0.125</v>
      </c>
      <c r="N53" s="72">
        <v>4.2500000000000003E-2</v>
      </c>
      <c r="O53" s="72">
        <v>4.2500000000000003E-2</v>
      </c>
      <c r="P53" s="72">
        <v>4.2500000000000003E-2</v>
      </c>
      <c r="Q53" s="72">
        <v>4.2500000000000003E-2</v>
      </c>
      <c r="R53" s="72">
        <v>4.2500000000000003E-2</v>
      </c>
      <c r="S53" s="72">
        <v>4.2500000000000003E-2</v>
      </c>
      <c r="T53" s="72">
        <v>4.2500000000000003E-2</v>
      </c>
      <c r="U53" s="72">
        <v>4.2500000000000003E-2</v>
      </c>
      <c r="V53" s="72">
        <v>4.2500000000000003E-2</v>
      </c>
    </row>
    <row r="54" spans="2:22" x14ac:dyDescent="0.75">
      <c r="B54" s="72">
        <v>0</v>
      </c>
      <c r="C54" s="72">
        <v>0</v>
      </c>
      <c r="D54" s="72">
        <v>0</v>
      </c>
      <c r="E54" s="72">
        <v>0</v>
      </c>
      <c r="F54" s="72">
        <v>0</v>
      </c>
      <c r="G54" s="72">
        <v>0</v>
      </c>
      <c r="H54" s="72">
        <v>7.4999999999999997E-2</v>
      </c>
      <c r="I54" s="72">
        <v>7.4999999999999997E-2</v>
      </c>
      <c r="J54" s="72">
        <v>9.375E-2</v>
      </c>
      <c r="K54" s="72">
        <v>9.375E-2</v>
      </c>
      <c r="L54" s="72">
        <v>0.125</v>
      </c>
      <c r="M54" s="72">
        <v>0.125</v>
      </c>
      <c r="N54" s="72">
        <v>4.2500000000000003E-2</v>
      </c>
      <c r="O54" s="72">
        <v>4.2500000000000003E-2</v>
      </c>
      <c r="P54" s="72">
        <v>4.2500000000000003E-2</v>
      </c>
      <c r="Q54" s="72">
        <v>4.2500000000000003E-2</v>
      </c>
      <c r="R54" s="72">
        <v>4.2500000000000003E-2</v>
      </c>
      <c r="S54" s="72">
        <v>4.2500000000000003E-2</v>
      </c>
      <c r="T54" s="72">
        <v>4.2500000000000003E-2</v>
      </c>
      <c r="U54" s="72">
        <v>4.2500000000000003E-2</v>
      </c>
      <c r="V54" s="72">
        <v>4.2500000000000003E-2</v>
      </c>
    </row>
    <row r="55" spans="2:22" x14ac:dyDescent="0.75">
      <c r="B55" s="72">
        <v>0</v>
      </c>
      <c r="C55" s="72">
        <v>0</v>
      </c>
      <c r="D55" s="72">
        <v>0</v>
      </c>
      <c r="E55" s="72">
        <v>0</v>
      </c>
      <c r="F55" s="72">
        <v>0</v>
      </c>
      <c r="G55" s="72">
        <v>0</v>
      </c>
      <c r="H55" s="72">
        <v>7.4999999999999997E-2</v>
      </c>
      <c r="I55" s="72">
        <v>7.4999999999999997E-2</v>
      </c>
      <c r="J55" s="72">
        <v>9.375E-2</v>
      </c>
      <c r="K55" s="72">
        <v>9.375E-2</v>
      </c>
      <c r="L55" s="72">
        <v>0.125</v>
      </c>
      <c r="M55" s="72">
        <v>0.125</v>
      </c>
      <c r="N55" s="72">
        <v>4.2500000000000003E-2</v>
      </c>
      <c r="O55" s="72">
        <v>4.2500000000000003E-2</v>
      </c>
      <c r="P55" s="72">
        <v>4.2500000000000003E-2</v>
      </c>
      <c r="Q55" s="72">
        <v>4.2500000000000003E-2</v>
      </c>
      <c r="R55" s="72">
        <v>4.2500000000000003E-2</v>
      </c>
      <c r="S55" s="72">
        <v>4.2500000000000003E-2</v>
      </c>
      <c r="T55" s="72">
        <v>4.2500000000000003E-2</v>
      </c>
      <c r="U55" s="72">
        <v>4.2500000000000003E-2</v>
      </c>
      <c r="V55" s="72">
        <v>4.2500000000000003E-2</v>
      </c>
    </row>
  </sheetData>
  <conditionalFormatting sqref="AA18:AA21">
    <cfRule type="colorScale" priority="2">
      <colorScale>
        <cfvo type="min"/>
        <cfvo type="max"/>
        <color rgb="FF00B050"/>
        <color rgb="FF00B0F0"/>
      </colorScale>
    </cfRule>
  </conditionalFormatting>
  <conditionalFormatting sqref="AA5:AA17 AA22:AA31">
    <cfRule type="colorScale" priority="3">
      <colorScale>
        <cfvo type="min"/>
        <cfvo type="max"/>
        <color rgb="FF00B050"/>
        <color rgb="FF00B0F0"/>
      </colorScale>
    </cfRule>
  </conditionalFormatting>
  <conditionalFormatting sqref="Z5:Z31 B2:W2">
    <cfRule type="colorScale" priority="1">
      <colorScale>
        <cfvo type="min"/>
        <cfvo type="max"/>
        <color rgb="FF7030A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0E09-366D-4875-8BE1-87D93B838D63}">
  <dimension ref="A1:AD88"/>
  <sheetViews>
    <sheetView zoomScale="60" zoomScaleNormal="60" workbookViewId="0">
      <selection activeCell="J17" sqref="J17"/>
    </sheetView>
  </sheetViews>
  <sheetFormatPr defaultRowHeight="14.75" x14ac:dyDescent="0.75"/>
  <cols>
    <col min="1" max="1" width="15.2265625" customWidth="1"/>
    <col min="2" max="22" width="11.953125" style="193" customWidth="1"/>
    <col min="23" max="29" width="14.6328125" style="193" customWidth="1"/>
    <col min="30" max="30" width="14.6328125" customWidth="1"/>
  </cols>
  <sheetData>
    <row r="1" spans="1:30" s="150" customFormat="1" ht="81" x14ac:dyDescent="0.75">
      <c r="B1" s="151" t="s">
        <v>7</v>
      </c>
      <c r="C1" s="151" t="s">
        <v>8</v>
      </c>
      <c r="D1" s="151" t="s">
        <v>9</v>
      </c>
      <c r="E1" s="151" t="s">
        <v>10</v>
      </c>
      <c r="F1" s="151" t="s">
        <v>11</v>
      </c>
      <c r="G1" s="151" t="s">
        <v>12</v>
      </c>
      <c r="H1" s="151" t="s">
        <v>13</v>
      </c>
      <c r="I1" s="151" t="s">
        <v>14</v>
      </c>
      <c r="J1" s="151" t="s">
        <v>15</v>
      </c>
      <c r="K1" s="151" t="s">
        <v>16</v>
      </c>
      <c r="L1" s="151" t="s">
        <v>17</v>
      </c>
      <c r="M1" s="151" t="s">
        <v>18</v>
      </c>
      <c r="N1" s="151" t="s">
        <v>19</v>
      </c>
      <c r="O1" s="151" t="s">
        <v>20</v>
      </c>
      <c r="P1" s="151" t="s">
        <v>21</v>
      </c>
      <c r="Q1" s="151" t="s">
        <v>22</v>
      </c>
      <c r="R1" s="151" t="s">
        <v>23</v>
      </c>
      <c r="S1" s="151" t="s">
        <v>24</v>
      </c>
      <c r="T1" s="151" t="s">
        <v>25</v>
      </c>
      <c r="U1" s="151" t="s">
        <v>26</v>
      </c>
      <c r="V1" s="151" t="s">
        <v>27</v>
      </c>
      <c r="W1" s="156" t="s">
        <v>28</v>
      </c>
      <c r="X1" s="156" t="s">
        <v>29</v>
      </c>
      <c r="Y1" s="156" t="s">
        <v>30</v>
      </c>
      <c r="Z1" s="156" t="s">
        <v>31</v>
      </c>
      <c r="AA1" s="156" t="s">
        <v>258</v>
      </c>
      <c r="AB1" s="151" t="s">
        <v>259</v>
      </c>
      <c r="AC1" s="151" t="s">
        <v>6</v>
      </c>
    </row>
    <row r="2" spans="1:30" x14ac:dyDescent="0.75">
      <c r="A2" s="87" t="s">
        <v>34</v>
      </c>
      <c r="B2" s="193" t="s">
        <v>84</v>
      </c>
      <c r="C2" s="193" t="s">
        <v>85</v>
      </c>
      <c r="D2" s="193" t="s">
        <v>86</v>
      </c>
      <c r="E2" s="193" t="s">
        <v>87</v>
      </c>
      <c r="F2" s="193" t="s">
        <v>88</v>
      </c>
      <c r="G2" s="193" t="s">
        <v>89</v>
      </c>
      <c r="H2" s="193" t="s">
        <v>90</v>
      </c>
      <c r="I2" s="193" t="s">
        <v>91</v>
      </c>
      <c r="J2" s="193" t="s">
        <v>92</v>
      </c>
      <c r="K2" s="193" t="s">
        <v>93</v>
      </c>
      <c r="L2" s="193" t="s">
        <v>94</v>
      </c>
      <c r="M2" s="193" t="s">
        <v>95</v>
      </c>
      <c r="N2" s="193" t="s">
        <v>96</v>
      </c>
      <c r="O2" s="193" t="s">
        <v>97</v>
      </c>
      <c r="P2" s="193" t="s">
        <v>98</v>
      </c>
      <c r="Q2" s="193" t="s">
        <v>99</v>
      </c>
      <c r="R2" s="193" t="s">
        <v>100</v>
      </c>
      <c r="S2" s="193" t="s">
        <v>101</v>
      </c>
      <c r="T2" s="193" t="s">
        <v>102</v>
      </c>
      <c r="U2" s="193" t="s">
        <v>103</v>
      </c>
      <c r="V2" s="193" t="s">
        <v>104</v>
      </c>
    </row>
    <row r="3" spans="1:30" x14ac:dyDescent="0.75">
      <c r="A3" s="87"/>
    </row>
    <row r="4" spans="1:30" x14ac:dyDescent="0.75">
      <c r="A4" s="87"/>
    </row>
    <row r="5" spans="1:30" x14ac:dyDescent="0.75">
      <c r="A5" s="87"/>
    </row>
    <row r="6" spans="1:30" x14ac:dyDescent="0.75">
      <c r="A6" s="87"/>
    </row>
    <row r="7" spans="1:30" x14ac:dyDescent="0.75">
      <c r="A7" s="87"/>
    </row>
    <row r="8" spans="1:30" x14ac:dyDescent="0.75">
      <c r="A8" s="87"/>
    </row>
    <row r="9" spans="1:30" x14ac:dyDescent="0.75">
      <c r="A9" s="87"/>
    </row>
    <row r="10" spans="1:30" x14ac:dyDescent="0.75">
      <c r="A10" s="87"/>
    </row>
    <row r="11" spans="1:30" x14ac:dyDescent="0.75">
      <c r="A11" s="135">
        <v>2012</v>
      </c>
      <c r="B11" s="193" t="s">
        <v>399</v>
      </c>
      <c r="C11" s="193" t="s">
        <v>399</v>
      </c>
      <c r="D11" s="193" t="s">
        <v>399</v>
      </c>
      <c r="E11" s="193" t="s">
        <v>399</v>
      </c>
      <c r="F11" s="193" t="s">
        <v>399</v>
      </c>
      <c r="G11" s="193" t="s">
        <v>399</v>
      </c>
      <c r="H11" s="193" t="s">
        <v>399</v>
      </c>
      <c r="I11" s="193" t="s">
        <v>399</v>
      </c>
      <c r="J11" s="193" t="s">
        <v>399</v>
      </c>
      <c r="K11" s="193" t="s">
        <v>399</v>
      </c>
      <c r="L11" s="193" t="s">
        <v>399</v>
      </c>
      <c r="M11" s="193" t="s">
        <v>399</v>
      </c>
      <c r="N11" s="193" t="s">
        <v>399</v>
      </c>
      <c r="O11" s="193" t="s">
        <v>399</v>
      </c>
      <c r="P11" s="193" t="s">
        <v>399</v>
      </c>
      <c r="Q11" s="193" t="s">
        <v>399</v>
      </c>
      <c r="R11" s="193" t="s">
        <v>399</v>
      </c>
      <c r="S11" s="193" t="s">
        <v>399</v>
      </c>
      <c r="T11" s="193" t="s">
        <v>399</v>
      </c>
      <c r="U11" s="193" t="s">
        <v>399</v>
      </c>
      <c r="V11" s="193" t="s">
        <v>399</v>
      </c>
      <c r="W11" s="147">
        <v>0.26132733940612801</v>
      </c>
      <c r="X11" s="147">
        <v>0.20265056198624393</v>
      </c>
      <c r="Y11" s="147">
        <v>615096</v>
      </c>
      <c r="Z11" s="147">
        <v>151386</v>
      </c>
      <c r="AA11" s="147">
        <v>1119497</v>
      </c>
      <c r="AB11" s="146">
        <v>63337198</v>
      </c>
      <c r="AC11" s="146">
        <v>64456695</v>
      </c>
      <c r="AD11" s="139"/>
    </row>
    <row r="12" spans="1:30" x14ac:dyDescent="0.75">
      <c r="A12" s="135">
        <v>2013</v>
      </c>
      <c r="B12" s="193">
        <v>0.94547666893078841</v>
      </c>
      <c r="C12" s="193">
        <v>0.94247761642648753</v>
      </c>
      <c r="D12" s="193">
        <v>0.92923094925167382</v>
      </c>
      <c r="E12" s="193">
        <v>0.97576037597710452</v>
      </c>
      <c r="F12" s="193">
        <v>0.94854048517060707</v>
      </c>
      <c r="G12" s="193">
        <v>0.98056576038558951</v>
      </c>
      <c r="H12" s="193">
        <v>0.98010293020953232</v>
      </c>
      <c r="I12" s="193">
        <v>0.96305772792767652</v>
      </c>
      <c r="J12" s="193">
        <v>0.9777059203334314</v>
      </c>
      <c r="K12" s="193">
        <v>0.96623305393596104</v>
      </c>
      <c r="L12" s="193">
        <v>0.97589717895579797</v>
      </c>
      <c r="M12" s="193">
        <v>1.0421960794929166</v>
      </c>
      <c r="N12" s="193">
        <v>0.97647381283734047</v>
      </c>
      <c r="O12" s="193">
        <v>0.97003616386489133</v>
      </c>
      <c r="P12" s="193">
        <v>0.9979618650339428</v>
      </c>
      <c r="Q12" s="193">
        <v>0.95585754565957892</v>
      </c>
      <c r="R12" s="193">
        <v>0.9559674391496481</v>
      </c>
      <c r="S12" s="193">
        <v>0.91055008577267693</v>
      </c>
      <c r="T12" s="193">
        <v>0.87387217770512249</v>
      </c>
      <c r="U12" s="193">
        <v>0.88004644493518747</v>
      </c>
      <c r="V12" s="193">
        <v>0.92319201947720897</v>
      </c>
      <c r="W12" s="147">
        <v>0.22998019600873407</v>
      </c>
      <c r="X12" s="147">
        <v>0.18708538156827184</v>
      </c>
      <c r="Y12" s="147">
        <v>637403</v>
      </c>
      <c r="Z12" s="147">
        <v>154763</v>
      </c>
      <c r="AA12" s="147">
        <v>1135316</v>
      </c>
      <c r="AB12" s="146">
        <v>63650593</v>
      </c>
      <c r="AC12" s="146">
        <v>64785909</v>
      </c>
      <c r="AD12" s="139"/>
    </row>
    <row r="13" spans="1:30" x14ac:dyDescent="0.75">
      <c r="A13" s="135">
        <v>2014</v>
      </c>
      <c r="B13" s="193">
        <v>0.94102863370737633</v>
      </c>
      <c r="C13" s="193">
        <v>0.94210901737197783</v>
      </c>
      <c r="D13" s="193">
        <v>0.91899586438937697</v>
      </c>
      <c r="E13" s="193">
        <v>0.97173602758895083</v>
      </c>
      <c r="F13" s="193">
        <v>0.94676266740205539</v>
      </c>
      <c r="G13" s="193">
        <v>0.96898138803681266</v>
      </c>
      <c r="H13" s="193">
        <v>0.98444439865393074</v>
      </c>
      <c r="I13" s="193">
        <v>0.96173272322406356</v>
      </c>
      <c r="J13" s="193">
        <v>0.95635063711537649</v>
      </c>
      <c r="K13" s="193">
        <v>0.97697511742506005</v>
      </c>
      <c r="L13" s="193">
        <v>0.96895444770154471</v>
      </c>
      <c r="M13" s="193">
        <v>0.9849001864430168</v>
      </c>
      <c r="N13" s="193">
        <v>0.99020937687170374</v>
      </c>
      <c r="O13" s="193">
        <v>0.99464239567792156</v>
      </c>
      <c r="P13" s="193">
        <v>0.98085626817299165</v>
      </c>
      <c r="Q13" s="193">
        <v>0.98988979192483395</v>
      </c>
      <c r="R13" s="193">
        <v>1.0057604254343457</v>
      </c>
      <c r="S13" s="193">
        <v>1.0082391022633284</v>
      </c>
      <c r="T13" s="193">
        <v>1.0215827186271857</v>
      </c>
      <c r="U13" s="193">
        <v>0.97124680466642188</v>
      </c>
      <c r="V13" s="193">
        <v>0.96810798211331206</v>
      </c>
      <c r="W13" s="147">
        <v>0.22336753051004035</v>
      </c>
      <c r="X13" s="147">
        <v>0.18111885123295868</v>
      </c>
      <c r="Y13" s="147">
        <v>571778</v>
      </c>
      <c r="Z13" s="147">
        <v>142522</v>
      </c>
      <c r="AA13" s="147">
        <v>1170366</v>
      </c>
      <c r="AB13" s="146">
        <v>63954350</v>
      </c>
      <c r="AC13" s="146">
        <v>65124716</v>
      </c>
      <c r="AD13" s="139"/>
    </row>
    <row r="14" spans="1:30" x14ac:dyDescent="0.75">
      <c r="A14" s="135">
        <v>2015</v>
      </c>
      <c r="B14" s="193">
        <v>0.94193022338882859</v>
      </c>
      <c r="C14" s="193">
        <v>0.9808489157110406</v>
      </c>
      <c r="D14" s="193">
        <v>0.9315413339938251</v>
      </c>
      <c r="E14" s="193">
        <v>0.96848481238068918</v>
      </c>
      <c r="F14" s="193">
        <v>0.94929620737067966</v>
      </c>
      <c r="G14" s="193">
        <v>0.96542607080578291</v>
      </c>
      <c r="H14" s="193">
        <v>0.98318035427273842</v>
      </c>
      <c r="I14" s="193">
        <v>0.96552339943091936</v>
      </c>
      <c r="J14" s="193">
        <v>0.95965712312765261</v>
      </c>
      <c r="K14" s="193">
        <v>0.97430553115600638</v>
      </c>
      <c r="L14" s="193">
        <v>0.9716307877219208</v>
      </c>
      <c r="M14" s="193">
        <v>0.9710229277379252</v>
      </c>
      <c r="N14" s="193">
        <v>1.0060394486689854</v>
      </c>
      <c r="O14" s="193">
        <v>0.99775268729338529</v>
      </c>
      <c r="P14" s="193">
        <v>0.96843464201750762</v>
      </c>
      <c r="Q14" s="193">
        <v>1.0141150905381007</v>
      </c>
      <c r="R14" s="193">
        <v>1.0021600732843803</v>
      </c>
      <c r="S14" s="193">
        <v>1.0136928528447473</v>
      </c>
      <c r="T14" s="193">
        <v>1.0240082699557544</v>
      </c>
      <c r="U14" s="193">
        <v>0.956544976876185</v>
      </c>
      <c r="V14" s="193">
        <v>0.96215990106599758</v>
      </c>
      <c r="W14" s="147">
        <v>0.21366108930661709</v>
      </c>
      <c r="X14" s="147">
        <v>0.17426529598349066</v>
      </c>
      <c r="Y14" s="147">
        <v>675849</v>
      </c>
      <c r="Z14" s="147">
        <v>159222</v>
      </c>
      <c r="AA14" s="147">
        <v>1509513</v>
      </c>
      <c r="AB14" s="146">
        <v>64219585</v>
      </c>
      <c r="AC14" s="146">
        <v>65729098</v>
      </c>
      <c r="AD14" s="139"/>
    </row>
    <row r="15" spans="1:30" x14ac:dyDescent="0.75">
      <c r="A15" s="135">
        <v>2016</v>
      </c>
      <c r="B15" s="193">
        <v>0.95921964268139515</v>
      </c>
      <c r="C15" s="193">
        <v>0.92974871758658517</v>
      </c>
      <c r="D15" s="193">
        <v>0.92792250734286197</v>
      </c>
      <c r="E15" s="193">
        <v>0.96166173737568639</v>
      </c>
      <c r="F15" s="193">
        <v>0.95601056589727318</v>
      </c>
      <c r="G15" s="193">
        <v>0.95959112228679566</v>
      </c>
      <c r="H15" s="193">
        <v>0.98553248774490954</v>
      </c>
      <c r="I15" s="193">
        <v>0.97833885783273578</v>
      </c>
      <c r="J15" s="193">
        <v>0.9591936695515364</v>
      </c>
      <c r="K15" s="193">
        <v>0.96836497321814807</v>
      </c>
      <c r="L15" s="193">
        <v>0.96795754727384631</v>
      </c>
      <c r="M15" s="193">
        <v>0.97848225823202672</v>
      </c>
      <c r="N15" s="193">
        <v>1.0026197774526744</v>
      </c>
      <c r="O15" s="193">
        <v>1.0006085320441742</v>
      </c>
      <c r="P15" s="193">
        <v>0.97609364530897735</v>
      </c>
      <c r="Q15" s="193">
        <v>0.99258586891270539</v>
      </c>
      <c r="R15" s="193">
        <v>0.99708528014725162</v>
      </c>
      <c r="S15" s="193">
        <v>1.0039187874319464</v>
      </c>
      <c r="T15" s="193">
        <v>1.0386555557548804</v>
      </c>
      <c r="U15" s="193">
        <v>0.97819036706809681</v>
      </c>
      <c r="V15" s="193">
        <v>2.3228256776969722</v>
      </c>
      <c r="W15" s="147">
        <v>0.20900121937700919</v>
      </c>
      <c r="X15" s="147">
        <v>0.40478790424191519</v>
      </c>
      <c r="Y15" s="147">
        <v>693992</v>
      </c>
      <c r="Z15" s="147">
        <v>154607</v>
      </c>
      <c r="AA15" s="147">
        <v>1514405</v>
      </c>
      <c r="AB15" s="146">
        <v>64417145</v>
      </c>
      <c r="AC15" s="146">
        <v>65931550</v>
      </c>
      <c r="AD15" s="139"/>
    </row>
    <row r="16" spans="1:30" x14ac:dyDescent="0.75">
      <c r="A16" s="135">
        <v>2017</v>
      </c>
      <c r="B16" s="193">
        <v>0.97358171184729791</v>
      </c>
      <c r="C16" s="193">
        <v>0.94564319482972115</v>
      </c>
      <c r="D16" s="193">
        <v>0.92802448774451063</v>
      </c>
      <c r="E16" s="193">
        <v>0.94049466127338732</v>
      </c>
      <c r="F16" s="193">
        <v>0.96071473648629513</v>
      </c>
      <c r="G16" s="193">
        <v>0.9422887106446991</v>
      </c>
      <c r="H16" s="193">
        <v>0.98374377083943965</v>
      </c>
      <c r="I16" s="193">
        <v>0.9783535535618747</v>
      </c>
      <c r="J16" s="193">
        <v>0.95126396083178233</v>
      </c>
      <c r="K16" s="193">
        <v>0.9642546923757771</v>
      </c>
      <c r="L16" s="193">
        <v>0.9662259574793195</v>
      </c>
      <c r="M16" s="193">
        <v>0.97150328653556117</v>
      </c>
      <c r="N16" s="193">
        <v>0.99360616322188577</v>
      </c>
      <c r="O16" s="193">
        <v>0.99084350437152602</v>
      </c>
      <c r="P16" s="193">
        <v>0.98314756314709861</v>
      </c>
      <c r="Q16" s="193">
        <v>0.9937873064008147</v>
      </c>
      <c r="R16" s="193">
        <v>0.99573272845718674</v>
      </c>
      <c r="S16" s="193">
        <v>0.99567501176631124</v>
      </c>
      <c r="T16" s="193">
        <v>1.0058703492943681</v>
      </c>
      <c r="U16" s="193">
        <v>0.98197672315380846</v>
      </c>
      <c r="V16" s="193">
        <v>0.82551482477569194</v>
      </c>
      <c r="W16" s="147">
        <v>0.20523433253898574</v>
      </c>
      <c r="X16" s="147">
        <v>0.33415841584158418</v>
      </c>
      <c r="Y16" s="147">
        <v>722717</v>
      </c>
      <c r="Z16" s="147">
        <v>157722</v>
      </c>
      <c r="AA16" s="147">
        <v>1561038</v>
      </c>
      <c r="AB16" s="146">
        <v>64627465</v>
      </c>
      <c r="AC16" s="146">
        <v>66188503</v>
      </c>
      <c r="AD16" s="139"/>
    </row>
    <row r="17" spans="1:30" x14ac:dyDescent="0.75">
      <c r="A17" s="135">
        <v>2018</v>
      </c>
      <c r="B17" s="193">
        <v>0.95792071921654609</v>
      </c>
      <c r="C17" s="193">
        <v>0.95087920067073373</v>
      </c>
      <c r="D17" s="193">
        <v>0.94066467640354978</v>
      </c>
      <c r="E17" s="193">
        <v>0.92992085442775885</v>
      </c>
      <c r="F17" s="193">
        <v>0.97509207712902457</v>
      </c>
      <c r="G17" s="193">
        <v>0.94938126210315599</v>
      </c>
      <c r="H17" s="193">
        <v>0.98149806513675697</v>
      </c>
      <c r="I17" s="193">
        <v>0.98151779457014043</v>
      </c>
      <c r="J17" s="193">
        <v>0.96472877611676755</v>
      </c>
      <c r="K17" s="193">
        <v>0.97802460835679095</v>
      </c>
      <c r="L17" s="193">
        <v>0.96630632362393654</v>
      </c>
      <c r="M17" s="193">
        <v>0.97470268423534101</v>
      </c>
      <c r="N17" s="193">
        <v>0.99610220125277393</v>
      </c>
      <c r="O17" s="193">
        <v>0.9986527558703624</v>
      </c>
      <c r="P17" s="193">
        <v>0.99779762243415693</v>
      </c>
      <c r="Q17" s="193">
        <v>0.99681496069644238</v>
      </c>
      <c r="R17" s="193">
        <v>0.98685141117979569</v>
      </c>
      <c r="S17" s="193">
        <v>1.0000352869615832</v>
      </c>
      <c r="T17" s="193">
        <v>1.0078736658127205</v>
      </c>
      <c r="U17" s="193">
        <v>0.99530134479839305</v>
      </c>
      <c r="V17" s="193">
        <v>0.89123255799789269</v>
      </c>
      <c r="W17" s="147">
        <v>0.20427000717485311</v>
      </c>
      <c r="X17" s="147">
        <v>0.2978128597270186</v>
      </c>
      <c r="Y17" s="147">
        <v>742416</v>
      </c>
      <c r="Z17" s="147">
        <v>154017</v>
      </c>
      <c r="AA17" s="147">
        <v>1597154</v>
      </c>
      <c r="AB17" s="146">
        <v>64816825</v>
      </c>
      <c r="AC17" s="146">
        <v>66413979</v>
      </c>
      <c r="AD17" s="139"/>
    </row>
    <row r="18" spans="1:30" x14ac:dyDescent="0.75">
      <c r="A18" s="135">
        <v>2019</v>
      </c>
      <c r="B18" s="193">
        <v>0.96733639935581972</v>
      </c>
      <c r="C18" s="193">
        <v>0.94395884356693771</v>
      </c>
      <c r="D18" s="193">
        <v>0.94980050467092259</v>
      </c>
      <c r="E18" s="193">
        <v>0.9182013729365639</v>
      </c>
      <c r="F18" s="193">
        <v>0.96626565035537992</v>
      </c>
      <c r="G18" s="193">
        <v>0.94663937361165162</v>
      </c>
      <c r="H18" s="193">
        <v>0.96873543754229652</v>
      </c>
      <c r="I18" s="193">
        <v>0.9842138781755011</v>
      </c>
      <c r="J18" s="193">
        <v>0.96198288532868259</v>
      </c>
      <c r="K18" s="193">
        <v>0.95714261131473544</v>
      </c>
      <c r="L18" s="193">
        <v>0.97740822082893697</v>
      </c>
      <c r="M18" s="193">
        <v>0.9694678991818555</v>
      </c>
      <c r="N18" s="193">
        <v>0.98530454446275162</v>
      </c>
      <c r="O18" s="193">
        <v>0.99045131907013217</v>
      </c>
      <c r="P18" s="193">
        <v>0.99320189394091407</v>
      </c>
      <c r="Q18" s="193">
        <v>0.9825945415355003</v>
      </c>
      <c r="R18" s="193">
        <v>0.99230786903529433</v>
      </c>
      <c r="S18" s="193">
        <v>1.0128947133546922</v>
      </c>
      <c r="T18" s="193">
        <v>1.0156959171854256</v>
      </c>
      <c r="U18" s="193">
        <v>1.0497489603540169</v>
      </c>
      <c r="V18" s="193">
        <v>1.0132386361205046</v>
      </c>
      <c r="W18" s="147">
        <v>0.2144322276633096</v>
      </c>
      <c r="X18" s="147">
        <v>0.30175549580895145</v>
      </c>
      <c r="Y18" s="147">
        <v>751791</v>
      </c>
      <c r="Z18" s="147">
        <v>150019</v>
      </c>
      <c r="AA18" s="147">
        <v>1629782</v>
      </c>
      <c r="AB18" s="146">
        <v>64929153</v>
      </c>
      <c r="AC18" s="146">
        <v>66558935</v>
      </c>
      <c r="AD18" s="139"/>
    </row>
    <row r="19" spans="1:30" x14ac:dyDescent="0.75">
      <c r="A19" s="135">
        <v>2020</v>
      </c>
      <c r="B19" s="193">
        <v>0.97300148024659205</v>
      </c>
      <c r="C19" s="193">
        <v>0.95422471930641706</v>
      </c>
      <c r="D19" s="193">
        <v>0.95525783664067565</v>
      </c>
      <c r="E19" s="193">
        <v>0.92747568154358473</v>
      </c>
      <c r="F19" s="193">
        <v>0.95905775634103141</v>
      </c>
      <c r="G19" s="193">
        <v>0.94566571274103428</v>
      </c>
      <c r="H19" s="193">
        <v>0.96259800265279083</v>
      </c>
      <c r="I19" s="193">
        <v>0.98076450315221886</v>
      </c>
      <c r="J19" s="193">
        <v>0.96341700282230158</v>
      </c>
      <c r="K19" s="193">
        <v>0.95829587585705256</v>
      </c>
      <c r="L19" s="193">
        <v>0.97277447662350469</v>
      </c>
      <c r="M19" s="193">
        <v>0.96985779658415916</v>
      </c>
      <c r="N19" s="193">
        <v>0.9696650331645168</v>
      </c>
      <c r="O19" s="193">
        <v>1.0045445134248367</v>
      </c>
      <c r="P19" s="193">
        <v>0.99429746400581054</v>
      </c>
      <c r="Q19" s="193">
        <v>0.9695082974427891</v>
      </c>
      <c r="R19" s="193">
        <v>1.0213596342968805</v>
      </c>
      <c r="S19" s="193">
        <v>1.0034692287783644</v>
      </c>
      <c r="T19" s="193">
        <v>1.0168751205101796</v>
      </c>
      <c r="U19" s="193">
        <v>1.0575405555778057</v>
      </c>
      <c r="V19" s="193">
        <v>0.88001999460695413</v>
      </c>
      <c r="W19" s="147">
        <v>0.22677077717684294</v>
      </c>
      <c r="X19" s="147">
        <v>0.26555086979441223</v>
      </c>
      <c r="Y19" s="147">
        <v>393847</v>
      </c>
      <c r="Z19" s="147">
        <v>28462</v>
      </c>
      <c r="AA19" s="147">
        <v>1179263</v>
      </c>
      <c r="AB19" s="146">
        <v>65007464</v>
      </c>
      <c r="AC19" s="146">
        <v>66186727</v>
      </c>
      <c r="AD19" s="139"/>
    </row>
    <row r="20" spans="1:30" x14ac:dyDescent="0.75">
      <c r="A20" s="135">
        <v>2021</v>
      </c>
      <c r="B20" s="193">
        <v>0.98569129994525917</v>
      </c>
      <c r="C20" s="193">
        <v>0.95554282799305601</v>
      </c>
      <c r="D20" s="193">
        <v>0.94311219447468952</v>
      </c>
      <c r="E20" s="193">
        <v>0.92499293519122727</v>
      </c>
      <c r="F20" s="193">
        <v>0.95770954876075032</v>
      </c>
      <c r="G20" s="193">
        <v>0.95394217011490212</v>
      </c>
      <c r="H20" s="193">
        <v>0.95838044639214381</v>
      </c>
      <c r="I20" s="193">
        <v>0.98558737200069924</v>
      </c>
      <c r="J20" s="193">
        <v>0.98477752063520252</v>
      </c>
      <c r="K20" s="193">
        <v>0.96775899513107111</v>
      </c>
      <c r="L20" s="193">
        <v>0.9779388984492744</v>
      </c>
      <c r="M20" s="193">
        <v>0.98764278632190083</v>
      </c>
      <c r="N20" s="193">
        <v>1.0168763370580245</v>
      </c>
      <c r="O20" s="193">
        <v>1.0707058179564981</v>
      </c>
      <c r="P20" s="193">
        <v>1.0909039972080918</v>
      </c>
      <c r="Q20" s="193">
        <v>1.0935520187317489</v>
      </c>
      <c r="R20" s="193">
        <v>1.1236136450607583</v>
      </c>
      <c r="S20" s="193">
        <v>1.1543118307162716</v>
      </c>
      <c r="T20" s="193">
        <v>1.1190886848275512</v>
      </c>
      <c r="U20" s="193">
        <v>1.1324876657836735</v>
      </c>
      <c r="V20" s="193">
        <v>0.97165948731113427</v>
      </c>
      <c r="W20" s="147">
        <v>0.25681510811295238</v>
      </c>
      <c r="X20" s="147">
        <v>0.25802502199946437</v>
      </c>
      <c r="Y20" s="147">
        <v>416517</v>
      </c>
      <c r="Z20" s="147">
        <v>22223</v>
      </c>
      <c r="AA20" s="147">
        <v>1214556</v>
      </c>
      <c r="AB20" s="146">
        <v>64956883</v>
      </c>
      <c r="AC20" s="146">
        <v>66171439</v>
      </c>
      <c r="AD20" s="139"/>
    </row>
    <row r="22" spans="1:30" ht="14.75" customHeight="1" x14ac:dyDescent="0.75">
      <c r="A22" s="253" t="s">
        <v>400</v>
      </c>
      <c r="B22" s="193">
        <f>AVERAGE(B$12:B$20)</f>
        <v>0.96057630881332257</v>
      </c>
      <c r="C22" s="193">
        <f t="shared" ref="C22:V22" si="0">AVERAGE(C$12:C$20)</f>
        <v>0.94949256149588424</v>
      </c>
      <c r="D22" s="193">
        <f t="shared" si="0"/>
        <v>0.93606115054578731</v>
      </c>
      <c r="E22" s="193">
        <f t="shared" si="0"/>
        <v>0.94652538429943922</v>
      </c>
      <c r="F22" s="193">
        <f t="shared" si="0"/>
        <v>0.95771663276812191</v>
      </c>
      <c r="G22" s="193">
        <f t="shared" si="0"/>
        <v>0.95694239674782489</v>
      </c>
      <c r="H22" s="193">
        <f t="shared" si="0"/>
        <v>0.97646843260494876</v>
      </c>
      <c r="I22" s="193">
        <f t="shared" si="0"/>
        <v>0.97545442331953658</v>
      </c>
      <c r="J22" s="193">
        <f t="shared" si="0"/>
        <v>0.96434194398474793</v>
      </c>
      <c r="K22" s="193">
        <f t="shared" si="0"/>
        <v>0.96792838430784478</v>
      </c>
      <c r="L22" s="193">
        <f t="shared" si="0"/>
        <v>0.97167709318423134</v>
      </c>
      <c r="M22" s="193">
        <f t="shared" si="0"/>
        <v>0.98330843386274458</v>
      </c>
      <c r="N22" s="193">
        <f t="shared" si="0"/>
        <v>0.99298852166562845</v>
      </c>
      <c r="O22" s="193">
        <f t="shared" si="0"/>
        <v>1.0020264099526366</v>
      </c>
      <c r="P22" s="193">
        <f t="shared" si="0"/>
        <v>0.9980772179188323</v>
      </c>
      <c r="Q22" s="193">
        <f t="shared" si="0"/>
        <v>0.99874504687139043</v>
      </c>
      <c r="R22" s="193">
        <f t="shared" si="0"/>
        <v>1.0089820562272824</v>
      </c>
      <c r="S22" s="193">
        <f t="shared" si="0"/>
        <v>1.0114207666544357</v>
      </c>
      <c r="T22" s="193">
        <f t="shared" si="0"/>
        <v>1.0137247177414652</v>
      </c>
      <c r="U22" s="193">
        <f t="shared" si="0"/>
        <v>1.0003426492459542</v>
      </c>
      <c r="V22" s="193">
        <f t="shared" si="0"/>
        <v>1.0842167867961854</v>
      </c>
    </row>
    <row r="23" spans="1:30" x14ac:dyDescent="0.75">
      <c r="A23" s="253"/>
    </row>
    <row r="24" spans="1:30" x14ac:dyDescent="0.75">
      <c r="A24" s="253"/>
    </row>
    <row r="25" spans="1:30" x14ac:dyDescent="0.75">
      <c r="A25" s="187" t="s">
        <v>402</v>
      </c>
    </row>
    <row r="26" spans="1:30" x14ac:dyDescent="0.75">
      <c r="A26" s="188"/>
    </row>
    <row r="27" spans="1:30" ht="27" x14ac:dyDescent="0.75">
      <c r="A27" s="188"/>
      <c r="B27" s="190" t="s">
        <v>408</v>
      </c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30" ht="27" x14ac:dyDescent="0.75">
      <c r="A28" s="188"/>
      <c r="B28" s="189" t="s">
        <v>409</v>
      </c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30" x14ac:dyDescent="0.75">
      <c r="B29" s="146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30" x14ac:dyDescent="0.75">
      <c r="B30" s="146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6" spans="1:2" x14ac:dyDescent="0.75">
      <c r="A36" s="153"/>
    </row>
    <row r="37" spans="1:2" x14ac:dyDescent="0.75">
      <c r="A37" s="155" t="s">
        <v>257</v>
      </c>
    </row>
    <row r="38" spans="1:2" x14ac:dyDescent="0.75">
      <c r="A38" s="154" t="s">
        <v>0</v>
      </c>
    </row>
    <row r="39" spans="1:2" x14ac:dyDescent="0.75">
      <c r="A39" s="154" t="s">
        <v>410</v>
      </c>
    </row>
    <row r="40" spans="1:2" x14ac:dyDescent="0.75">
      <c r="A40" s="152" t="s">
        <v>260</v>
      </c>
    </row>
    <row r="43" spans="1:2" x14ac:dyDescent="0.75">
      <c r="B43" s="148"/>
    </row>
    <row r="44" spans="1:2" x14ac:dyDescent="0.75">
      <c r="B44" s="148"/>
    </row>
    <row r="60" spans="20:29" x14ac:dyDescent="0.75">
      <c r="T60" s="87" t="s">
        <v>4</v>
      </c>
      <c r="U60" s="135">
        <v>2012</v>
      </c>
      <c r="V60" s="135">
        <v>2013</v>
      </c>
      <c r="W60" s="135">
        <v>2014</v>
      </c>
      <c r="X60" s="135">
        <v>2015</v>
      </c>
      <c r="Y60" s="135">
        <v>2016</v>
      </c>
      <c r="Z60" s="135">
        <v>2017</v>
      </c>
      <c r="AA60" s="135">
        <v>2018</v>
      </c>
      <c r="AB60" s="135">
        <v>2020</v>
      </c>
      <c r="AC60" s="135">
        <v>2019</v>
      </c>
    </row>
    <row r="61" spans="20:29" x14ac:dyDescent="0.75">
      <c r="T61" s="144" t="s">
        <v>6</v>
      </c>
      <c r="U61" s="146">
        <v>64456695</v>
      </c>
      <c r="V61" s="146">
        <v>64785909</v>
      </c>
      <c r="W61" s="146">
        <v>65124716</v>
      </c>
      <c r="X61" s="146">
        <v>65729098</v>
      </c>
      <c r="Y61" s="146">
        <v>65931550</v>
      </c>
      <c r="Z61" s="146">
        <v>66188503</v>
      </c>
      <c r="AA61" s="146">
        <v>66413979</v>
      </c>
      <c r="AB61" s="146">
        <v>66186727</v>
      </c>
      <c r="AC61" s="146">
        <v>66558935</v>
      </c>
    </row>
    <row r="62" spans="20:29" x14ac:dyDescent="0.75">
      <c r="T62" s="144" t="s">
        <v>259</v>
      </c>
      <c r="U62" s="146">
        <v>63337198</v>
      </c>
      <c r="V62" s="146">
        <v>63650593</v>
      </c>
      <c r="W62" s="146">
        <v>63954350</v>
      </c>
      <c r="X62" s="146">
        <v>64219585</v>
      </c>
      <c r="Y62" s="146">
        <v>64417145</v>
      </c>
      <c r="Z62" s="146">
        <v>64627465</v>
      </c>
      <c r="AA62" s="146">
        <v>64816825</v>
      </c>
      <c r="AB62" s="146">
        <v>65007464</v>
      </c>
      <c r="AC62" s="146">
        <v>64929153</v>
      </c>
    </row>
    <row r="63" spans="20:29" x14ac:dyDescent="0.75">
      <c r="T63" s="144" t="s">
        <v>7</v>
      </c>
      <c r="U63" s="146">
        <v>3815730</v>
      </c>
      <c r="V63" s="146">
        <v>3778239</v>
      </c>
      <c r="W63" s="146">
        <v>3735837</v>
      </c>
      <c r="X63" s="146">
        <v>3676952</v>
      </c>
      <c r="Y63" s="146">
        <v>3565020</v>
      </c>
      <c r="Z63" s="146">
        <v>3427578</v>
      </c>
      <c r="AA63" s="146">
        <v>3314100</v>
      </c>
      <c r="AB63" s="146">
        <v>3071469</v>
      </c>
      <c r="AC63" s="146">
        <v>3185739</v>
      </c>
    </row>
    <row r="64" spans="20:29" x14ac:dyDescent="0.75">
      <c r="T64" s="144" t="s">
        <v>8</v>
      </c>
      <c r="U64" s="146">
        <v>3983567</v>
      </c>
      <c r="V64" s="146">
        <v>3975363</v>
      </c>
      <c r="W64" s="146">
        <v>3939851</v>
      </c>
      <c r="X64" s="146">
        <v>3894051</v>
      </c>
      <c r="Y64" s="146">
        <v>3885043</v>
      </c>
      <c r="Z64" s="146">
        <v>3885777</v>
      </c>
      <c r="AA64" s="146">
        <v>3852428</v>
      </c>
      <c r="AB64" s="146">
        <v>3743954</v>
      </c>
      <c r="AC64" s="146">
        <v>3807943</v>
      </c>
    </row>
    <row r="65" spans="20:29" x14ac:dyDescent="0.75">
      <c r="T65" s="144" t="s">
        <v>9</v>
      </c>
      <c r="U65" s="146">
        <v>4160322</v>
      </c>
      <c r="V65" s="146">
        <v>4050886</v>
      </c>
      <c r="W65" s="146">
        <v>4023611</v>
      </c>
      <c r="X65" s="146">
        <v>3986394</v>
      </c>
      <c r="Y65" s="146">
        <v>3983268</v>
      </c>
      <c r="Z65" s="146">
        <v>3991516</v>
      </c>
      <c r="AA65" s="146">
        <v>3986869</v>
      </c>
      <c r="AB65" s="146">
        <v>3906378</v>
      </c>
      <c r="AC65" s="146">
        <v>3953497</v>
      </c>
    </row>
    <row r="66" spans="20:29" x14ac:dyDescent="0.75">
      <c r="T66" s="144" t="s">
        <v>10</v>
      </c>
      <c r="U66" s="146">
        <v>4846762</v>
      </c>
      <c r="V66" s="146">
        <v>4782557</v>
      </c>
      <c r="W66" s="146">
        <v>4669627</v>
      </c>
      <c r="X66" s="146">
        <v>4527342</v>
      </c>
      <c r="Y66" s="146">
        <v>4332511</v>
      </c>
      <c r="Z66" s="146">
        <v>4155510</v>
      </c>
      <c r="AA66" s="146">
        <v>4050413</v>
      </c>
      <c r="AB66" s="146">
        <v>3987528</v>
      </c>
      <c r="AC66" s="146">
        <v>4025157</v>
      </c>
    </row>
    <row r="67" spans="20:29" x14ac:dyDescent="0.75">
      <c r="T67" s="144" t="s">
        <v>11</v>
      </c>
      <c r="U67" s="146">
        <v>4675038</v>
      </c>
      <c r="V67" s="146">
        <v>4728293</v>
      </c>
      <c r="W67" s="146">
        <v>4757235</v>
      </c>
      <c r="X67" s="146">
        <v>4782168</v>
      </c>
      <c r="Y67" s="146">
        <v>4808033</v>
      </c>
      <c r="Z67" s="146">
        <v>4804456</v>
      </c>
      <c r="AA67" s="146">
        <v>4747669</v>
      </c>
      <c r="AB67" s="146">
        <v>4498162</v>
      </c>
      <c r="AC67" s="146">
        <v>4637316</v>
      </c>
    </row>
    <row r="68" spans="20:29" x14ac:dyDescent="0.75">
      <c r="T68" s="144" t="s">
        <v>12</v>
      </c>
      <c r="U68" s="146">
        <v>4718221</v>
      </c>
      <c r="V68" s="146">
        <v>4614853</v>
      </c>
      <c r="W68" s="146">
        <v>4558803</v>
      </c>
      <c r="X68" s="146">
        <v>4548635</v>
      </c>
      <c r="Y68" s="146">
        <v>4585819</v>
      </c>
      <c r="Z68" s="146">
        <v>4659182</v>
      </c>
      <c r="AA68" s="146">
        <v>4715637</v>
      </c>
      <c r="AB68" s="146">
        <v>4772140</v>
      </c>
      <c r="AC68" s="146">
        <v>4746770</v>
      </c>
    </row>
    <row r="69" spans="20:29" x14ac:dyDescent="0.75">
      <c r="T69" s="144" t="s">
        <v>13</v>
      </c>
      <c r="U69" s="146">
        <v>5167883</v>
      </c>
      <c r="V69" s="146">
        <v>5126586</v>
      </c>
      <c r="W69" s="146">
        <v>5031441</v>
      </c>
      <c r="X69" s="146">
        <v>4934837</v>
      </c>
      <c r="Y69" s="146">
        <v>4825484</v>
      </c>
      <c r="Z69" s="146">
        <v>4687295</v>
      </c>
      <c r="AA69" s="146">
        <v>4588425</v>
      </c>
      <c r="AB69" s="146">
        <v>4520683</v>
      </c>
      <c r="AC69" s="146">
        <v>4532350</v>
      </c>
    </row>
    <row r="70" spans="20:29" x14ac:dyDescent="0.75">
      <c r="T70" s="144" t="s">
        <v>14</v>
      </c>
      <c r="U70" s="146">
        <v>5279936</v>
      </c>
      <c r="V70" s="146">
        <v>5241906</v>
      </c>
      <c r="W70" s="146">
        <v>5220549</v>
      </c>
      <c r="X70" s="146">
        <v>5216951</v>
      </c>
      <c r="Y70" s="146">
        <v>5172463</v>
      </c>
      <c r="Z70" s="146">
        <v>5117249</v>
      </c>
      <c r="AA70" s="146">
        <v>5079069</v>
      </c>
      <c r="AB70" s="146">
        <v>4887918</v>
      </c>
      <c r="AC70" s="146">
        <v>4984910</v>
      </c>
    </row>
    <row r="71" spans="20:29" x14ac:dyDescent="0.75">
      <c r="T71" s="144" t="s">
        <v>15</v>
      </c>
      <c r="U71" s="146">
        <v>5395138</v>
      </c>
      <c r="V71" s="146">
        <v>5311610</v>
      </c>
      <c r="W71" s="146">
        <v>5302742</v>
      </c>
      <c r="X71" s="146">
        <v>5260482</v>
      </c>
      <c r="Y71" s="146">
        <v>5214732</v>
      </c>
      <c r="Z71" s="146">
        <v>5198876</v>
      </c>
      <c r="AA71" s="146">
        <v>5166182</v>
      </c>
      <c r="AB71" s="146">
        <v>5139763</v>
      </c>
      <c r="AC71" s="146">
        <v>5144831</v>
      </c>
    </row>
    <row r="72" spans="20:29" x14ac:dyDescent="0.75">
      <c r="T72" s="144" t="s">
        <v>16</v>
      </c>
      <c r="U72" s="146">
        <v>5108781</v>
      </c>
      <c r="V72" s="146">
        <v>5197091</v>
      </c>
      <c r="W72" s="146">
        <v>5198243</v>
      </c>
      <c r="X72" s="146">
        <v>5212299</v>
      </c>
      <c r="Y72" s="146">
        <v>5261933</v>
      </c>
      <c r="Z72" s="146">
        <v>5274591</v>
      </c>
      <c r="AA72" s="146">
        <v>5208010</v>
      </c>
      <c r="AB72" s="146">
        <v>5154087</v>
      </c>
      <c r="AC72" s="146">
        <v>5197884</v>
      </c>
    </row>
    <row r="73" spans="20:29" x14ac:dyDescent="0.75">
      <c r="T73" s="144" t="s">
        <v>17</v>
      </c>
      <c r="U73" s="146">
        <v>4416584</v>
      </c>
      <c r="V73" s="146">
        <v>4544422</v>
      </c>
      <c r="W73" s="146">
        <v>4685678</v>
      </c>
      <c r="X73" s="146">
        <v>4793037</v>
      </c>
      <c r="Y73" s="146">
        <v>4886375</v>
      </c>
      <c r="Z73" s="146">
        <v>4960855</v>
      </c>
      <c r="AA73" s="146">
        <v>5060191</v>
      </c>
      <c r="AB73" s="146">
        <v>5072553</v>
      </c>
      <c r="AC73" s="146">
        <v>5060459</v>
      </c>
    </row>
    <row r="74" spans="20:29" x14ac:dyDescent="0.75">
      <c r="T74" s="144" t="s">
        <v>18</v>
      </c>
      <c r="U74" s="146">
        <v>3598327</v>
      </c>
      <c r="V74" s="146">
        <v>3564686</v>
      </c>
      <c r="W74" s="146">
        <v>3719979</v>
      </c>
      <c r="X74" s="146">
        <v>3930660</v>
      </c>
      <c r="Y74" s="146">
        <v>4094384</v>
      </c>
      <c r="Z74" s="146">
        <v>4239258</v>
      </c>
      <c r="AA74" s="146">
        <v>4381029</v>
      </c>
      <c r="AB74" s="146">
        <v>4619641</v>
      </c>
      <c r="AC74" s="146">
        <v>4516238</v>
      </c>
    </row>
    <row r="75" spans="20:29" x14ac:dyDescent="0.75">
      <c r="T75" s="144" t="s">
        <v>19</v>
      </c>
      <c r="U75" s="146">
        <v>2715815</v>
      </c>
      <c r="V75" s="146">
        <v>2884753</v>
      </c>
      <c r="W75" s="146">
        <v>2987245</v>
      </c>
      <c r="X75" s="146">
        <v>3057197</v>
      </c>
      <c r="Y75" s="146">
        <v>3145127</v>
      </c>
      <c r="Z75" s="146">
        <v>3259753</v>
      </c>
      <c r="AA75" s="146">
        <v>3390015</v>
      </c>
      <c r="AB75" s="146">
        <v>3737902</v>
      </c>
      <c r="AC75" s="146">
        <v>3538299</v>
      </c>
    </row>
    <row r="76" spans="20:29" x14ac:dyDescent="0.75">
      <c r="T76" s="144" t="s">
        <v>20</v>
      </c>
      <c r="U76" s="146">
        <v>1825206</v>
      </c>
      <c r="V76" s="146">
        <v>1993088</v>
      </c>
      <c r="W76" s="146">
        <v>2145757</v>
      </c>
      <c r="X76" s="146">
        <v>2298003</v>
      </c>
      <c r="Y76" s="146">
        <v>2433969</v>
      </c>
      <c r="Z76" s="146">
        <v>2570858</v>
      </c>
      <c r="AA76" s="146">
        <v>2678454</v>
      </c>
      <c r="AB76" s="146">
        <v>2841991</v>
      </c>
      <c r="AC76" s="146">
        <v>2775155</v>
      </c>
    </row>
    <row r="77" spans="20:29" x14ac:dyDescent="0.75">
      <c r="T77" s="144" t="s">
        <v>21</v>
      </c>
      <c r="U77" s="146">
        <v>1475558</v>
      </c>
      <c r="V77" s="146">
        <v>1479757</v>
      </c>
      <c r="W77" s="146">
        <v>1500831</v>
      </c>
      <c r="X77" s="146">
        <v>1542059</v>
      </c>
      <c r="Y77" s="146">
        <v>1589468</v>
      </c>
      <c r="Z77" s="146">
        <v>1670877</v>
      </c>
      <c r="AA77" s="146">
        <v>1779855</v>
      </c>
      <c r="AB77" s="146">
        <v>2059106</v>
      </c>
      <c r="AC77" s="146">
        <v>1919612</v>
      </c>
    </row>
    <row r="78" spans="20:29" x14ac:dyDescent="0.75">
      <c r="T78" s="144" t="s">
        <v>22</v>
      </c>
      <c r="U78" s="146">
        <v>1066689</v>
      </c>
      <c r="V78" s="146">
        <v>1138170</v>
      </c>
      <c r="W78" s="146">
        <v>1172718</v>
      </c>
      <c r="X78" s="146">
        <v>1185573</v>
      </c>
      <c r="Y78" s="146">
        <v>1214296</v>
      </c>
      <c r="Z78" s="146">
        <v>1231271</v>
      </c>
      <c r="AA78" s="146">
        <v>1242527</v>
      </c>
      <c r="AB78" s="146">
        <v>1299271</v>
      </c>
      <c r="AC78" s="146">
        <v>1262107</v>
      </c>
    </row>
    <row r="79" spans="20:29" x14ac:dyDescent="0.75">
      <c r="T79" s="144" t="s">
        <v>23</v>
      </c>
      <c r="U79" s="146">
        <v>649031</v>
      </c>
      <c r="V79" s="146">
        <v>713590</v>
      </c>
      <c r="W79" s="146">
        <v>743486</v>
      </c>
      <c r="X79" s="146">
        <v>775669</v>
      </c>
      <c r="Y79" s="146">
        <v>804670</v>
      </c>
      <c r="Z79" s="146">
        <v>831149</v>
      </c>
      <c r="AA79" s="146">
        <v>865608</v>
      </c>
      <c r="AB79" s="146">
        <v>905525</v>
      </c>
      <c r="AC79" s="146">
        <v>894638</v>
      </c>
    </row>
    <row r="80" spans="20:29" x14ac:dyDescent="0.75">
      <c r="T80" s="144" t="s">
        <v>24</v>
      </c>
      <c r="U80" s="146">
        <v>285622</v>
      </c>
      <c r="V80" s="146">
        <v>342684</v>
      </c>
      <c r="W80" s="146">
        <v>367690</v>
      </c>
      <c r="X80" s="146">
        <v>389428</v>
      </c>
      <c r="Y80" s="146">
        <v>410861</v>
      </c>
      <c r="Z80" s="146">
        <v>436488</v>
      </c>
      <c r="AA80" s="146">
        <v>462914</v>
      </c>
      <c r="AB80" s="146">
        <v>505699</v>
      </c>
      <c r="AC80" s="146">
        <v>482128</v>
      </c>
    </row>
    <row r="81" spans="20:29" x14ac:dyDescent="0.75">
      <c r="T81" s="144" t="s">
        <v>25</v>
      </c>
      <c r="U81" s="146">
        <v>101293</v>
      </c>
      <c r="V81" s="146">
        <v>121720</v>
      </c>
      <c r="W81" s="146">
        <v>128494</v>
      </c>
      <c r="X81" s="146">
        <v>138112</v>
      </c>
      <c r="Y81" s="146">
        <v>146679</v>
      </c>
      <c r="Z81" s="146">
        <v>161736</v>
      </c>
      <c r="AA81" s="146">
        <v>177618</v>
      </c>
      <c r="AB81" s="146">
        <v>203427</v>
      </c>
      <c r="AC81" s="146">
        <v>191036</v>
      </c>
    </row>
    <row r="82" spans="20:29" x14ac:dyDescent="0.75">
      <c r="T82" s="144" t="s">
        <v>26</v>
      </c>
      <c r="U82" s="146">
        <v>33812</v>
      </c>
      <c r="V82" s="146">
        <v>39386</v>
      </c>
      <c r="W82" s="146">
        <v>41134</v>
      </c>
      <c r="X82" s="146">
        <v>43569</v>
      </c>
      <c r="Y82" s="146">
        <v>45105</v>
      </c>
      <c r="Z82" s="146">
        <v>47838</v>
      </c>
      <c r="AA82" s="146">
        <v>51569</v>
      </c>
      <c r="AB82" s="146">
        <v>57503</v>
      </c>
      <c r="AC82" s="146">
        <v>54115</v>
      </c>
    </row>
    <row r="83" spans="20:29" x14ac:dyDescent="0.75">
      <c r="T83" s="144" t="s">
        <v>27</v>
      </c>
      <c r="U83" s="146">
        <v>17883</v>
      </c>
      <c r="V83" s="146">
        <v>20953</v>
      </c>
      <c r="W83" s="146">
        <v>23399</v>
      </c>
      <c r="X83" s="146">
        <v>26167</v>
      </c>
      <c r="Y83" s="146">
        <v>11905</v>
      </c>
      <c r="Z83" s="146">
        <v>15352</v>
      </c>
      <c r="AA83" s="146">
        <v>18243</v>
      </c>
      <c r="AB83" s="146">
        <v>22764</v>
      </c>
      <c r="AC83" s="146">
        <v>18969</v>
      </c>
    </row>
    <row r="84" spans="20:29" x14ac:dyDescent="0.75">
      <c r="T84" s="145" t="s">
        <v>28</v>
      </c>
      <c r="U84" s="147">
        <v>1240</v>
      </c>
      <c r="V84" s="147">
        <v>442</v>
      </c>
      <c r="W84" s="147">
        <v>427</v>
      </c>
      <c r="X84" s="147">
        <v>416</v>
      </c>
      <c r="Y84" s="147">
        <v>53</v>
      </c>
      <c r="Z84" s="147">
        <v>50</v>
      </c>
      <c r="AA84" s="147">
        <v>49</v>
      </c>
      <c r="AB84" s="147">
        <v>47</v>
      </c>
      <c r="AC84" s="147">
        <v>46</v>
      </c>
    </row>
    <row r="85" spans="20:29" x14ac:dyDescent="0.75">
      <c r="T85" s="145" t="s">
        <v>29</v>
      </c>
      <c r="U85" s="147">
        <v>351775</v>
      </c>
      <c r="V85" s="147">
        <v>342708</v>
      </c>
      <c r="W85" s="147">
        <v>455639</v>
      </c>
      <c r="X85" s="147">
        <v>674026</v>
      </c>
      <c r="Y85" s="147">
        <v>665753</v>
      </c>
      <c r="Z85" s="147">
        <v>680549</v>
      </c>
      <c r="AA85" s="147">
        <v>700672</v>
      </c>
      <c r="AB85" s="147">
        <v>756907</v>
      </c>
      <c r="AC85" s="147">
        <v>727926</v>
      </c>
    </row>
    <row r="86" spans="20:29" x14ac:dyDescent="0.75">
      <c r="T86" s="145" t="s">
        <v>30</v>
      </c>
      <c r="U86" s="147">
        <v>615096</v>
      </c>
      <c r="V86" s="147">
        <v>637403</v>
      </c>
      <c r="W86" s="147">
        <v>571778</v>
      </c>
      <c r="X86" s="147">
        <v>675849</v>
      </c>
      <c r="Y86" s="147">
        <v>693992</v>
      </c>
      <c r="Z86" s="147">
        <v>722717</v>
      </c>
      <c r="AA86" s="147">
        <v>742416</v>
      </c>
      <c r="AB86" s="147">
        <v>393847</v>
      </c>
      <c r="AC86" s="147">
        <v>751791</v>
      </c>
    </row>
    <row r="87" spans="20:29" x14ac:dyDescent="0.75">
      <c r="T87" s="145" t="s">
        <v>31</v>
      </c>
      <c r="U87" s="147">
        <v>151386</v>
      </c>
      <c r="V87" s="147">
        <v>154763</v>
      </c>
      <c r="W87" s="147">
        <v>142522</v>
      </c>
      <c r="X87" s="147">
        <v>159222</v>
      </c>
      <c r="Y87" s="147">
        <v>154607</v>
      </c>
      <c r="Z87" s="147">
        <v>157722</v>
      </c>
      <c r="AA87" s="147">
        <v>154017</v>
      </c>
      <c r="AB87" s="147">
        <v>28462</v>
      </c>
      <c r="AC87" s="147">
        <v>150019</v>
      </c>
    </row>
    <row r="88" spans="20:29" x14ac:dyDescent="0.75">
      <c r="T88" s="145" t="s">
        <v>258</v>
      </c>
      <c r="U88" s="147">
        <v>1119497</v>
      </c>
      <c r="V88" s="147">
        <v>1135316</v>
      </c>
      <c r="W88" s="147">
        <v>1170366</v>
      </c>
      <c r="X88" s="147">
        <v>1509513</v>
      </c>
      <c r="Y88" s="147">
        <v>1514405</v>
      </c>
      <c r="Z88" s="147">
        <v>1561038</v>
      </c>
      <c r="AA88" s="147">
        <v>1597154</v>
      </c>
      <c r="AB88" s="147">
        <v>1179263</v>
      </c>
      <c r="AC88" s="147">
        <v>1629782</v>
      </c>
    </row>
  </sheetData>
  <mergeCells count="1">
    <mergeCell ref="A22:A24"/>
  </mergeCells>
  <conditionalFormatting sqref="B27:V30">
    <cfRule type="colorScale" priority="3">
      <colorScale>
        <cfvo type="min"/>
        <cfvo type="max"/>
        <color rgb="FF7030A0"/>
        <color rgb="FFFFEF9C"/>
      </colorScale>
    </cfRule>
  </conditionalFormatting>
  <conditionalFormatting sqref="B22:V22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A71E-0C6E-4E4A-BBEE-C659147425E8}">
  <dimension ref="A1:AB62"/>
  <sheetViews>
    <sheetView zoomScale="60" zoomScaleNormal="60" workbookViewId="0">
      <pane xSplit="1" topLeftCell="B1" activePane="topRight" state="frozen"/>
      <selection pane="topRight" activeCell="S36" sqref="S36:S37"/>
    </sheetView>
  </sheetViews>
  <sheetFormatPr defaultRowHeight="14.75" x14ac:dyDescent="0.75"/>
  <cols>
    <col min="1" max="1" width="22.90625" customWidth="1"/>
    <col min="2" max="22" width="11.58984375" customWidth="1"/>
    <col min="23" max="24" width="10.2265625" customWidth="1"/>
    <col min="25" max="25" width="18.81640625" customWidth="1"/>
    <col min="26" max="26" width="14.40625" customWidth="1"/>
  </cols>
  <sheetData>
    <row r="1" spans="1:28" x14ac:dyDescent="0.75">
      <c r="A1" t="s">
        <v>357</v>
      </c>
      <c r="B1" t="s">
        <v>358</v>
      </c>
      <c r="C1" t="s">
        <v>358</v>
      </c>
      <c r="D1" t="s">
        <v>358</v>
      </c>
      <c r="E1" t="s">
        <v>358</v>
      </c>
      <c r="F1" t="s">
        <v>358</v>
      </c>
      <c r="G1" t="s">
        <v>358</v>
      </c>
      <c r="H1" t="s">
        <v>359</v>
      </c>
      <c r="I1" t="s">
        <v>359</v>
      </c>
      <c r="J1" t="s">
        <v>359</v>
      </c>
      <c r="K1" t="s">
        <v>359</v>
      </c>
      <c r="L1" t="s">
        <v>359</v>
      </c>
      <c r="M1" t="s">
        <v>359</v>
      </c>
      <c r="N1" t="s">
        <v>359</v>
      </c>
      <c r="O1" t="s">
        <v>359</v>
      </c>
      <c r="P1" t="s">
        <v>359</v>
      </c>
      <c r="Q1" t="s">
        <v>359</v>
      </c>
      <c r="R1" t="s">
        <v>359</v>
      </c>
      <c r="S1" t="s">
        <v>359</v>
      </c>
      <c r="T1" t="s">
        <v>359</v>
      </c>
      <c r="U1" t="s">
        <v>359</v>
      </c>
      <c r="V1" t="s">
        <v>359</v>
      </c>
    </row>
    <row r="2" spans="1:28" x14ac:dyDescent="0.75">
      <c r="A2" t="s">
        <v>355</v>
      </c>
      <c r="B2" t="s">
        <v>359</v>
      </c>
      <c r="C2" t="s">
        <v>359</v>
      </c>
      <c r="D2" t="s">
        <v>359</v>
      </c>
      <c r="E2" t="s">
        <v>359</v>
      </c>
      <c r="F2" t="s">
        <v>359</v>
      </c>
      <c r="G2" t="s">
        <v>359</v>
      </c>
      <c r="H2" t="s">
        <v>358</v>
      </c>
      <c r="I2" t="s">
        <v>358</v>
      </c>
      <c r="J2" t="s">
        <v>358</v>
      </c>
      <c r="K2" t="s">
        <v>358</v>
      </c>
      <c r="L2" t="s">
        <v>358</v>
      </c>
      <c r="M2" t="s">
        <v>358</v>
      </c>
      <c r="N2" t="s">
        <v>358</v>
      </c>
      <c r="O2" t="s">
        <v>358</v>
      </c>
      <c r="P2" t="s">
        <v>358</v>
      </c>
      <c r="Q2" t="s">
        <v>358</v>
      </c>
      <c r="R2" t="s">
        <v>358</v>
      </c>
      <c r="S2" t="s">
        <v>358</v>
      </c>
      <c r="T2" t="s">
        <v>358</v>
      </c>
      <c r="U2" t="s">
        <v>358</v>
      </c>
      <c r="V2" t="s">
        <v>358</v>
      </c>
    </row>
    <row r="3" spans="1:28" x14ac:dyDescent="0.75">
      <c r="A3" t="s">
        <v>356</v>
      </c>
      <c r="B3" t="s">
        <v>359</v>
      </c>
      <c r="C3" t="s">
        <v>359</v>
      </c>
      <c r="D3" t="s">
        <v>359</v>
      </c>
      <c r="E3" t="s">
        <v>359</v>
      </c>
      <c r="F3" t="s">
        <v>359</v>
      </c>
      <c r="G3" t="s">
        <v>359</v>
      </c>
      <c r="H3" t="s">
        <v>359</v>
      </c>
      <c r="I3" t="s">
        <v>359</v>
      </c>
      <c r="J3" t="s">
        <v>359</v>
      </c>
      <c r="K3" t="s">
        <v>359</v>
      </c>
      <c r="L3" t="s">
        <v>359</v>
      </c>
      <c r="M3" t="s">
        <v>359</v>
      </c>
      <c r="N3" t="s">
        <v>358</v>
      </c>
      <c r="O3" t="s">
        <v>358</v>
      </c>
      <c r="P3" t="s">
        <v>358</v>
      </c>
      <c r="Q3" t="s">
        <v>358</v>
      </c>
      <c r="R3" t="s">
        <v>358</v>
      </c>
      <c r="S3" t="s">
        <v>358</v>
      </c>
      <c r="T3" t="s">
        <v>358</v>
      </c>
      <c r="U3" t="s">
        <v>358</v>
      </c>
      <c r="V3" t="s">
        <v>358</v>
      </c>
    </row>
    <row r="5" spans="1:28" x14ac:dyDescent="0.75">
      <c r="A5" t="s">
        <v>377</v>
      </c>
    </row>
    <row r="7" spans="1:28" s="191" customFormat="1" ht="25.75" customHeight="1" x14ac:dyDescent="0.75">
      <c r="A7" s="171" t="s">
        <v>128</v>
      </c>
      <c r="B7" s="191">
        <v>1</v>
      </c>
      <c r="C7" s="191">
        <v>2</v>
      </c>
      <c r="D7" s="191">
        <v>3</v>
      </c>
      <c r="E7" s="191">
        <v>4</v>
      </c>
      <c r="F7" s="191">
        <v>5</v>
      </c>
      <c r="G7" s="191">
        <v>6</v>
      </c>
      <c r="H7" s="191">
        <v>7</v>
      </c>
      <c r="I7" s="191">
        <v>8</v>
      </c>
      <c r="J7" s="191">
        <v>9</v>
      </c>
      <c r="K7" s="191">
        <v>10</v>
      </c>
      <c r="L7" s="191">
        <v>11</v>
      </c>
      <c r="M7" s="191">
        <v>12</v>
      </c>
      <c r="N7" s="191">
        <v>13</v>
      </c>
      <c r="O7" s="191">
        <v>14</v>
      </c>
      <c r="P7" s="191">
        <v>15</v>
      </c>
      <c r="Q7" s="191">
        <v>16</v>
      </c>
      <c r="R7" s="191">
        <v>17</v>
      </c>
      <c r="S7" s="191">
        <v>18</v>
      </c>
      <c r="T7" s="191">
        <v>19</v>
      </c>
      <c r="U7" s="191">
        <v>20</v>
      </c>
      <c r="V7" s="191">
        <v>21</v>
      </c>
      <c r="W7" s="192" t="s">
        <v>129</v>
      </c>
      <c r="X7" s="192" t="s">
        <v>349</v>
      </c>
      <c r="Y7" s="178" t="s">
        <v>352</v>
      </c>
      <c r="Z7" s="167" t="s">
        <v>351</v>
      </c>
      <c r="AA7" s="191" t="s">
        <v>130</v>
      </c>
    </row>
    <row r="8" spans="1:28" s="191" customFormat="1" x14ac:dyDescent="0.75">
      <c r="A8" s="171" t="s">
        <v>351</v>
      </c>
      <c r="B8" s="170">
        <f>B9-B11</f>
        <v>0</v>
      </c>
      <c r="C8" s="170">
        <f>C9-C11</f>
        <v>0</v>
      </c>
      <c r="D8" s="170">
        <f t="shared" ref="D8:W8" si="0">D9-D11</f>
        <v>0</v>
      </c>
      <c r="E8" s="170">
        <f t="shared" si="0"/>
        <v>0</v>
      </c>
      <c r="F8" s="170">
        <f t="shared" si="0"/>
        <v>0</v>
      </c>
      <c r="G8" s="170">
        <f t="shared" si="0"/>
        <v>0</v>
      </c>
      <c r="H8" s="170">
        <f t="shared" si="0"/>
        <v>0</v>
      </c>
      <c r="I8" s="170">
        <f t="shared" si="0"/>
        <v>0</v>
      </c>
      <c r="J8" s="170">
        <f t="shared" si="0"/>
        <v>0</v>
      </c>
      <c r="K8" s="170">
        <f t="shared" si="0"/>
        <v>0</v>
      </c>
      <c r="L8" s="170">
        <f t="shared" si="0"/>
        <v>0</v>
      </c>
      <c r="M8" s="170">
        <f t="shared" si="0"/>
        <v>0</v>
      </c>
      <c r="N8" s="170">
        <f t="shared" si="0"/>
        <v>0</v>
      </c>
      <c r="O8" s="170">
        <f t="shared" si="0"/>
        <v>0</v>
      </c>
      <c r="P8" s="170">
        <f t="shared" si="0"/>
        <v>0</v>
      </c>
      <c r="Q8" s="170">
        <f t="shared" si="0"/>
        <v>0</v>
      </c>
      <c r="R8" s="170">
        <f t="shared" si="0"/>
        <v>0</v>
      </c>
      <c r="S8" s="170">
        <f t="shared" si="0"/>
        <v>0</v>
      </c>
      <c r="T8" s="170">
        <f t="shared" si="0"/>
        <v>0</v>
      </c>
      <c r="U8" s="170">
        <f t="shared" si="0"/>
        <v>0</v>
      </c>
      <c r="V8" s="170">
        <f t="shared" si="0"/>
        <v>0</v>
      </c>
      <c r="W8" s="170">
        <f t="shared" si="0"/>
        <v>-1658105.0000000149</v>
      </c>
      <c r="X8" s="192"/>
      <c r="Y8" s="168"/>
      <c r="Z8" s="192"/>
    </row>
    <row r="9" spans="1:28" s="191" customFormat="1" ht="29.5" x14ac:dyDescent="0.75">
      <c r="A9" s="171" t="s">
        <v>360</v>
      </c>
      <c r="B9" s="169">
        <v>4312094</v>
      </c>
      <c r="C9" s="169">
        <v>4753526</v>
      </c>
      <c r="D9" s="169">
        <v>5093466</v>
      </c>
      <c r="E9" s="169">
        <v>5180448</v>
      </c>
      <c r="F9" s="169">
        <v>5322086</v>
      </c>
      <c r="G9" s="169">
        <v>5348404</v>
      </c>
      <c r="H9" s="169">
        <v>5595582</v>
      </c>
      <c r="I9" s="169">
        <v>5737739</v>
      </c>
      <c r="J9" s="169">
        <v>5311424</v>
      </c>
      <c r="K9" s="169">
        <v>4781472</v>
      </c>
      <c r="L9" s="169">
        <v>3763141</v>
      </c>
      <c r="M9" s="169">
        <v>2748012</v>
      </c>
      <c r="N9" s="169">
        <v>2159730</v>
      </c>
      <c r="O9" s="169">
        <v>1864793</v>
      </c>
      <c r="P9" s="169">
        <v>1361233</v>
      </c>
      <c r="Q9" s="169">
        <v>904319</v>
      </c>
      <c r="R9" s="169">
        <v>460132</v>
      </c>
      <c r="S9" s="169">
        <v>203024</v>
      </c>
      <c r="T9" s="169">
        <v>73049</v>
      </c>
      <c r="U9" s="169">
        <v>19159</v>
      </c>
      <c r="V9" s="169">
        <v>2470</v>
      </c>
      <c r="W9" s="177">
        <v>63337198</v>
      </c>
      <c r="X9" s="164"/>
      <c r="Y9" s="163"/>
      <c r="Z9" s="192"/>
    </row>
    <row r="10" spans="1:28" s="191" customFormat="1" ht="59" x14ac:dyDescent="0.75">
      <c r="A10" s="171" t="s">
        <v>395</v>
      </c>
      <c r="B10" s="72">
        <v>1E-4</v>
      </c>
      <c r="C10" s="72">
        <v>0</v>
      </c>
      <c r="D10" s="72">
        <v>0</v>
      </c>
      <c r="E10" s="72">
        <v>2.7497708524289641E-3</v>
      </c>
      <c r="F10" s="72">
        <v>9.1000735567592278E-2</v>
      </c>
      <c r="G10" s="72">
        <v>8.2557809257442188E-2</v>
      </c>
      <c r="H10" s="72">
        <v>6.7426848178161566E-2</v>
      </c>
      <c r="I10" s="72">
        <v>0.10437571788384424</v>
      </c>
      <c r="J10" s="72">
        <v>0.12484929656152102</v>
      </c>
      <c r="K10" s="72">
        <v>0.14370706564191882</v>
      </c>
      <c r="L10" s="72">
        <v>0.17177300248663271</v>
      </c>
      <c r="M10" s="72">
        <v>0.13530250779865174</v>
      </c>
      <c r="N10" s="72">
        <v>7.6257245771806398E-2</v>
      </c>
      <c r="O10" s="72">
        <v>5.0000000000000001E-3</v>
      </c>
      <c r="P10" s="72">
        <v>0</v>
      </c>
      <c r="Q10" s="72">
        <v>0</v>
      </c>
      <c r="R10" s="72">
        <v>0</v>
      </c>
      <c r="S10" s="72">
        <v>0</v>
      </c>
      <c r="T10" s="72">
        <v>0</v>
      </c>
      <c r="U10" s="72">
        <v>0</v>
      </c>
      <c r="V10" s="72">
        <v>0</v>
      </c>
      <c r="W10" s="177"/>
      <c r="X10" s="164"/>
      <c r="Y10" s="163"/>
      <c r="Z10" s="192"/>
    </row>
    <row r="11" spans="1:28" s="191" customFormat="1" x14ac:dyDescent="0.75">
      <c r="A11" s="172" t="s">
        <v>350</v>
      </c>
      <c r="B11" s="169">
        <f>SUM(B12:B38)</f>
        <v>4312094</v>
      </c>
      <c r="C11" s="169">
        <f t="shared" ref="C11:V11" si="1">SUM(C12:C38)</f>
        <v>4753526</v>
      </c>
      <c r="D11" s="169">
        <f t="shared" si="1"/>
        <v>5093466</v>
      </c>
      <c r="E11" s="169">
        <f t="shared" si="1"/>
        <v>5180448</v>
      </c>
      <c r="F11" s="169">
        <f t="shared" si="1"/>
        <v>5322086</v>
      </c>
      <c r="G11" s="169">
        <f t="shared" si="1"/>
        <v>5348404</v>
      </c>
      <c r="H11" s="169">
        <f t="shared" si="1"/>
        <v>5595581.9999999991</v>
      </c>
      <c r="I11" s="169">
        <f t="shared" si="1"/>
        <v>5737738.9999999991</v>
      </c>
      <c r="J11" s="169">
        <f t="shared" si="1"/>
        <v>5311423.9999999981</v>
      </c>
      <c r="K11" s="169">
        <f t="shared" si="1"/>
        <v>4781472.0000000009</v>
      </c>
      <c r="L11" s="169">
        <f t="shared" si="1"/>
        <v>3763141.0000000009</v>
      </c>
      <c r="M11" s="169">
        <f t="shared" si="1"/>
        <v>2748011.9999999995</v>
      </c>
      <c r="N11" s="169">
        <f t="shared" si="1"/>
        <v>2159729.9999999991</v>
      </c>
      <c r="O11" s="169">
        <f t="shared" si="1"/>
        <v>1864792.9999999998</v>
      </c>
      <c r="P11" s="169">
        <f t="shared" si="1"/>
        <v>1361233</v>
      </c>
      <c r="Q11" s="169">
        <f t="shared" si="1"/>
        <v>904319</v>
      </c>
      <c r="R11" s="169">
        <f t="shared" si="1"/>
        <v>460132</v>
      </c>
      <c r="S11" s="169">
        <f t="shared" si="1"/>
        <v>203024</v>
      </c>
      <c r="T11" s="169">
        <f t="shared" si="1"/>
        <v>73049</v>
      </c>
      <c r="U11" s="169">
        <f t="shared" si="1"/>
        <v>19159</v>
      </c>
      <c r="V11" s="169">
        <f t="shared" si="1"/>
        <v>2470</v>
      </c>
      <c r="W11" s="164">
        <f>SUM(W12:W38)</f>
        <v>64995303.000000015</v>
      </c>
      <c r="X11" s="164"/>
      <c r="Y11" s="163"/>
      <c r="Z11" s="192"/>
    </row>
    <row r="12" spans="1:28" x14ac:dyDescent="0.75">
      <c r="A12" t="s">
        <v>105</v>
      </c>
      <c r="B12" s="177">
        <f>B$9-SUM(B$13:B$20)</f>
        <v>4312027.4959421</v>
      </c>
      <c r="C12" s="177">
        <f t="shared" ref="C12:V12" si="2">C$9-SUM(C$13:C$20)</f>
        <v>4753526</v>
      </c>
      <c r="D12" s="177">
        <f t="shared" si="2"/>
        <v>5093466</v>
      </c>
      <c r="E12" s="177">
        <f t="shared" si="2"/>
        <v>5178619.2908001831</v>
      </c>
      <c r="F12" s="177">
        <f t="shared" si="2"/>
        <v>5261566.8181287022</v>
      </c>
      <c r="G12" s="177">
        <f t="shared" si="2"/>
        <v>5293499.7067304589</v>
      </c>
      <c r="H12" s="177">
        <f t="shared" si="2"/>
        <v>5550740.4098474504</v>
      </c>
      <c r="I12" s="177">
        <f t="shared" si="2"/>
        <v>5668324.9121449878</v>
      </c>
      <c r="J12" s="177">
        <f t="shared" si="2"/>
        <v>5228394.1515269829</v>
      </c>
      <c r="K12" s="177">
        <f t="shared" si="2"/>
        <v>4685900.9698591074</v>
      </c>
      <c r="L12" s="177">
        <f t="shared" si="2"/>
        <v>3648904.9829697213</v>
      </c>
      <c r="M12" s="177">
        <f t="shared" si="2"/>
        <v>2658030.3418734325</v>
      </c>
      <c r="N12" s="177">
        <f t="shared" si="2"/>
        <v>2109015.8371189726</v>
      </c>
      <c r="O12" s="177">
        <f t="shared" si="2"/>
        <v>1861467.7971049999</v>
      </c>
      <c r="P12" s="177">
        <f t="shared" si="2"/>
        <v>1361233</v>
      </c>
      <c r="Q12" s="177">
        <f t="shared" si="2"/>
        <v>904319</v>
      </c>
      <c r="R12" s="177">
        <f t="shared" si="2"/>
        <v>460132</v>
      </c>
      <c r="S12" s="177">
        <f t="shared" si="2"/>
        <v>203024</v>
      </c>
      <c r="T12" s="177">
        <f t="shared" si="2"/>
        <v>73049</v>
      </c>
      <c r="U12" s="177">
        <f t="shared" si="2"/>
        <v>19159</v>
      </c>
      <c r="V12" s="177">
        <f t="shared" si="2"/>
        <v>2470</v>
      </c>
      <c r="W12" s="165">
        <f>SUM(B12:V12)</f>
        <v>64326870.714047104</v>
      </c>
      <c r="X12" s="166">
        <f>100*W12/$W$9</f>
        <v>101.56254577925456</v>
      </c>
      <c r="Y12" s="174">
        <f>100-SUM(Y13:Y24)</f>
        <v>98.944760500000001</v>
      </c>
      <c r="Z12" s="179">
        <f>Y12-X12</f>
        <v>-2.6177852792545622</v>
      </c>
      <c r="AA12" s="12"/>
      <c r="AB12" s="12"/>
    </row>
    <row r="13" spans="1:28" x14ac:dyDescent="0.75">
      <c r="A13" t="s">
        <v>106</v>
      </c>
      <c r="B13" s="177">
        <f t="shared" ref="B13:V13" si="3">B55*B$43*B$10*$W$9</f>
        <v>66.504057900000006</v>
      </c>
      <c r="C13" s="177">
        <f t="shared" si="3"/>
        <v>0</v>
      </c>
      <c r="D13" s="177">
        <f t="shared" si="3"/>
        <v>0</v>
      </c>
      <c r="E13" s="177">
        <f t="shared" si="3"/>
        <v>1828.709199816682</v>
      </c>
      <c r="F13" s="177">
        <f t="shared" si="3"/>
        <v>60519.181871297464</v>
      </c>
      <c r="G13" s="177">
        <f t="shared" si="3"/>
        <v>54904.293269540918</v>
      </c>
      <c r="H13" s="177">
        <f t="shared" si="3"/>
        <v>5380.9908183059597</v>
      </c>
      <c r="I13" s="177">
        <f t="shared" si="3"/>
        <v>8329.690542601491</v>
      </c>
      <c r="J13" s="177">
        <f t="shared" si="3"/>
        <v>5189.3655295635408</v>
      </c>
      <c r="K13" s="177">
        <f t="shared" si="3"/>
        <v>5973.189383805794</v>
      </c>
      <c r="L13" s="177">
        <f t="shared" si="3"/>
        <v>8567.7012772708986</v>
      </c>
      <c r="M13" s="177">
        <f t="shared" si="3"/>
        <v>6748.6243594925527</v>
      </c>
      <c r="N13" s="177">
        <f t="shared" si="3"/>
        <v>8367.8368753695268</v>
      </c>
      <c r="O13" s="177">
        <f t="shared" si="3"/>
        <v>548.65847767500009</v>
      </c>
      <c r="P13" s="177">
        <f t="shared" si="3"/>
        <v>0</v>
      </c>
      <c r="Q13" s="177">
        <f t="shared" si="3"/>
        <v>0</v>
      </c>
      <c r="R13" s="177">
        <f t="shared" si="3"/>
        <v>0</v>
      </c>
      <c r="S13" s="177">
        <f t="shared" si="3"/>
        <v>0</v>
      </c>
      <c r="T13" s="177">
        <f t="shared" si="3"/>
        <v>0</v>
      </c>
      <c r="U13" s="177">
        <f t="shared" si="3"/>
        <v>0</v>
      </c>
      <c r="V13" s="177">
        <f t="shared" si="3"/>
        <v>0</v>
      </c>
      <c r="W13" s="165">
        <f>SUM(B13:V13)</f>
        <v>166424.74566263985</v>
      </c>
      <c r="X13" s="166">
        <f>100*W13/$W$9</f>
        <v>0.26275988031968173</v>
      </c>
      <c r="Y13" s="175">
        <f>100*0.285*$A$44</f>
        <v>0.29924999999999996</v>
      </c>
      <c r="Z13" s="179">
        <f t="shared" ref="Z13:Z38" si="4">Y13-X13</f>
        <v>3.6490119680318234E-2</v>
      </c>
      <c r="AA13" s="12"/>
      <c r="AB13" s="12"/>
    </row>
    <row r="14" spans="1:28" x14ac:dyDescent="0.75">
      <c r="A14" t="s">
        <v>107</v>
      </c>
      <c r="B14" s="177">
        <f t="shared" ref="B14:V14" si="5">B56*B$43*B$10*$W$9</f>
        <v>0</v>
      </c>
      <c r="C14" s="177">
        <f t="shared" si="5"/>
        <v>0</v>
      </c>
      <c r="D14" s="177">
        <f t="shared" si="5"/>
        <v>0</v>
      </c>
      <c r="E14" s="177">
        <f t="shared" si="5"/>
        <v>0</v>
      </c>
      <c r="F14" s="177">
        <f t="shared" si="5"/>
        <v>0</v>
      </c>
      <c r="G14" s="177">
        <f t="shared" si="5"/>
        <v>0</v>
      </c>
      <c r="H14" s="177">
        <f t="shared" si="5"/>
        <v>5380.9908183059597</v>
      </c>
      <c r="I14" s="177">
        <f t="shared" si="5"/>
        <v>8329.690542601491</v>
      </c>
      <c r="J14" s="177">
        <f t="shared" si="5"/>
        <v>5189.3655295635408</v>
      </c>
      <c r="K14" s="177">
        <f t="shared" si="5"/>
        <v>5973.189383805794</v>
      </c>
      <c r="L14" s="177">
        <f t="shared" si="5"/>
        <v>8567.7012772708986</v>
      </c>
      <c r="M14" s="177">
        <f t="shared" si="5"/>
        <v>6748.6243594925527</v>
      </c>
      <c r="N14" s="177">
        <f t="shared" si="5"/>
        <v>8367.8368753695268</v>
      </c>
      <c r="O14" s="177">
        <f t="shared" si="5"/>
        <v>548.65847767500009</v>
      </c>
      <c r="P14" s="177">
        <f t="shared" si="5"/>
        <v>0</v>
      </c>
      <c r="Q14" s="177">
        <f t="shared" si="5"/>
        <v>0</v>
      </c>
      <c r="R14" s="177">
        <f t="shared" si="5"/>
        <v>0</v>
      </c>
      <c r="S14" s="177">
        <f t="shared" si="5"/>
        <v>0</v>
      </c>
      <c r="T14" s="177">
        <f t="shared" si="5"/>
        <v>0</v>
      </c>
      <c r="U14" s="177">
        <f t="shared" si="5"/>
        <v>0</v>
      </c>
      <c r="V14" s="177">
        <f t="shared" si="5"/>
        <v>0</v>
      </c>
      <c r="W14" s="165">
        <f t="shared" ref="W14:W38" si="6">SUM(B14:V14)</f>
        <v>49106.057264084768</v>
      </c>
      <c r="X14" s="166">
        <f t="shared" ref="X14:X38" si="7">100*W14/$W$9</f>
        <v>7.7531148858345084E-2</v>
      </c>
      <c r="Y14" s="175">
        <f>100*0.285*$A$44</f>
        <v>0.29924999999999996</v>
      </c>
      <c r="Z14" s="179">
        <f t="shared" si="4"/>
        <v>0.22171885114165488</v>
      </c>
      <c r="AA14" s="12"/>
      <c r="AB14" s="12"/>
    </row>
    <row r="15" spans="1:28" x14ac:dyDescent="0.75">
      <c r="A15" t="s">
        <v>108</v>
      </c>
      <c r="B15" s="177">
        <f t="shared" ref="B15:V15" si="8">B57*B$43*B$10*$W$9</f>
        <v>0</v>
      </c>
      <c r="C15" s="177">
        <f t="shared" si="8"/>
        <v>0</v>
      </c>
      <c r="D15" s="177">
        <f t="shared" si="8"/>
        <v>0</v>
      </c>
      <c r="E15" s="177">
        <f t="shared" si="8"/>
        <v>0</v>
      </c>
      <c r="F15" s="177">
        <f t="shared" si="8"/>
        <v>0</v>
      </c>
      <c r="G15" s="177">
        <f t="shared" si="8"/>
        <v>0</v>
      </c>
      <c r="H15" s="177">
        <f t="shared" si="8"/>
        <v>10313.565735086422</v>
      </c>
      <c r="I15" s="177">
        <f t="shared" si="8"/>
        <v>15965.240206652859</v>
      </c>
      <c r="J15" s="177">
        <f t="shared" si="8"/>
        <v>31136.193177381247</v>
      </c>
      <c r="K15" s="177">
        <f t="shared" si="8"/>
        <v>35839.136302834762</v>
      </c>
      <c r="L15" s="177">
        <f t="shared" si="8"/>
        <v>22847.203406055734</v>
      </c>
      <c r="M15" s="177">
        <f t="shared" si="8"/>
        <v>17996.33162531348</v>
      </c>
      <c r="N15" s="177">
        <f t="shared" si="8"/>
        <v>25357.081440513713</v>
      </c>
      <c r="O15" s="177">
        <f t="shared" si="8"/>
        <v>1662.6014475000002</v>
      </c>
      <c r="P15" s="177">
        <f t="shared" si="8"/>
        <v>0</v>
      </c>
      <c r="Q15" s="177">
        <f t="shared" si="8"/>
        <v>0</v>
      </c>
      <c r="R15" s="177">
        <f t="shared" si="8"/>
        <v>0</v>
      </c>
      <c r="S15" s="177">
        <f t="shared" si="8"/>
        <v>0</v>
      </c>
      <c r="T15" s="177">
        <f t="shared" si="8"/>
        <v>0</v>
      </c>
      <c r="U15" s="177">
        <f t="shared" si="8"/>
        <v>0</v>
      </c>
      <c r="V15" s="177">
        <f t="shared" si="8"/>
        <v>0</v>
      </c>
      <c r="W15" s="165">
        <f t="shared" si="6"/>
        <v>161117.35334133822</v>
      </c>
      <c r="X15" s="166">
        <f t="shared" si="7"/>
        <v>0.25438029851168698</v>
      </c>
      <c r="Y15" s="175">
        <f>100*0.184*$A$44</f>
        <v>0.19320000000000001</v>
      </c>
      <c r="Z15" s="179">
        <f t="shared" si="4"/>
        <v>-6.1180298511686965E-2</v>
      </c>
      <c r="AA15" s="12"/>
      <c r="AB15" s="12"/>
    </row>
    <row r="16" spans="1:28" x14ac:dyDescent="0.75">
      <c r="A16" t="s">
        <v>109</v>
      </c>
      <c r="B16" s="177">
        <f t="shared" ref="B16:V16" si="9">B58*B$43*B$10*$W$9</f>
        <v>0</v>
      </c>
      <c r="C16" s="177">
        <f t="shared" si="9"/>
        <v>0</v>
      </c>
      <c r="D16" s="177">
        <f t="shared" si="9"/>
        <v>0</v>
      </c>
      <c r="E16" s="177">
        <f t="shared" si="9"/>
        <v>0</v>
      </c>
      <c r="F16" s="177">
        <f t="shared" si="9"/>
        <v>0</v>
      </c>
      <c r="G16" s="177">
        <f t="shared" si="9"/>
        <v>0</v>
      </c>
      <c r="H16" s="177">
        <f t="shared" si="9"/>
        <v>10313.565735086422</v>
      </c>
      <c r="I16" s="177">
        <f t="shared" si="9"/>
        <v>15965.240206652859</v>
      </c>
      <c r="J16" s="177">
        <f t="shared" si="9"/>
        <v>10378.731059127082</v>
      </c>
      <c r="K16" s="177">
        <f t="shared" si="9"/>
        <v>11946.378767611588</v>
      </c>
      <c r="L16" s="177">
        <f t="shared" si="9"/>
        <v>17135.402554541797</v>
      </c>
      <c r="M16" s="177">
        <f t="shared" si="9"/>
        <v>13497.248718985105</v>
      </c>
      <c r="N16" s="177">
        <f t="shared" si="9"/>
        <v>0</v>
      </c>
      <c r="O16" s="177">
        <f t="shared" si="9"/>
        <v>0</v>
      </c>
      <c r="P16" s="177">
        <f t="shared" si="9"/>
        <v>0</v>
      </c>
      <c r="Q16" s="177">
        <f t="shared" si="9"/>
        <v>0</v>
      </c>
      <c r="R16" s="177">
        <f t="shared" si="9"/>
        <v>0</v>
      </c>
      <c r="S16" s="177">
        <f t="shared" si="9"/>
        <v>0</v>
      </c>
      <c r="T16" s="177">
        <f t="shared" si="9"/>
        <v>0</v>
      </c>
      <c r="U16" s="177">
        <f t="shared" si="9"/>
        <v>0</v>
      </c>
      <c r="V16" s="177">
        <f t="shared" si="9"/>
        <v>0</v>
      </c>
      <c r="W16" s="165">
        <f t="shared" si="6"/>
        <v>79236.567042004855</v>
      </c>
      <c r="X16" s="166">
        <f t="shared" si="7"/>
        <v>0.12510273511310818</v>
      </c>
      <c r="Y16" s="175">
        <f>100*0.124*$A$44</f>
        <v>0.13020000000000001</v>
      </c>
      <c r="Z16" s="179">
        <f t="shared" si="4"/>
        <v>5.097264886891828E-3</v>
      </c>
      <c r="AA16" s="12"/>
      <c r="AB16" s="12"/>
    </row>
    <row r="17" spans="1:28" x14ac:dyDescent="0.75">
      <c r="A17" t="s">
        <v>110</v>
      </c>
      <c r="B17" s="177">
        <f t="shared" ref="B17:V17" si="10">B59*B$43*B$10*$W$9</f>
        <v>0</v>
      </c>
      <c r="C17" s="177">
        <f t="shared" si="10"/>
        <v>0</v>
      </c>
      <c r="D17" s="177">
        <f t="shared" si="10"/>
        <v>0</v>
      </c>
      <c r="E17" s="177">
        <f t="shared" si="10"/>
        <v>0</v>
      </c>
      <c r="F17" s="177">
        <f t="shared" si="10"/>
        <v>0</v>
      </c>
      <c r="G17" s="177">
        <f t="shared" si="10"/>
        <v>0</v>
      </c>
      <c r="H17" s="177">
        <f t="shared" si="10"/>
        <v>3363.1192614412248</v>
      </c>
      <c r="I17" s="177">
        <f t="shared" si="10"/>
        <v>5206.0565891259321</v>
      </c>
      <c r="J17" s="177">
        <f t="shared" si="10"/>
        <v>7784.0482943453117</v>
      </c>
      <c r="K17" s="177">
        <f t="shared" si="10"/>
        <v>8959.7840757086906</v>
      </c>
      <c r="L17" s="177">
        <f t="shared" si="10"/>
        <v>14279.502128784832</v>
      </c>
      <c r="M17" s="177">
        <f t="shared" si="10"/>
        <v>11247.707265820922</v>
      </c>
      <c r="N17" s="177">
        <f t="shared" si="10"/>
        <v>2155.3519224436659</v>
      </c>
      <c r="O17" s="177">
        <f t="shared" si="10"/>
        <v>141.32112303750003</v>
      </c>
      <c r="P17" s="177">
        <f t="shared" si="10"/>
        <v>0</v>
      </c>
      <c r="Q17" s="177">
        <f t="shared" si="10"/>
        <v>0</v>
      </c>
      <c r="R17" s="177">
        <f t="shared" si="10"/>
        <v>0</v>
      </c>
      <c r="S17" s="177">
        <f t="shared" si="10"/>
        <v>0</v>
      </c>
      <c r="T17" s="177">
        <f t="shared" si="10"/>
        <v>0</v>
      </c>
      <c r="U17" s="177">
        <f t="shared" si="10"/>
        <v>0</v>
      </c>
      <c r="V17" s="177">
        <f t="shared" si="10"/>
        <v>0</v>
      </c>
      <c r="W17" s="165">
        <f t="shared" si="6"/>
        <v>53136.890660708079</v>
      </c>
      <c r="X17" s="166">
        <f t="shared" si="7"/>
        <v>8.3895234299294519E-2</v>
      </c>
      <c r="Y17" s="175">
        <f>100*0.03175*$A$44</f>
        <v>3.3337499999999999E-2</v>
      </c>
      <c r="Z17" s="179">
        <f t="shared" si="4"/>
        <v>-5.055773429929452E-2</v>
      </c>
      <c r="AA17" s="12"/>
      <c r="AB17" s="12"/>
    </row>
    <row r="18" spans="1:28" x14ac:dyDescent="0.75">
      <c r="A18" t="s">
        <v>111</v>
      </c>
      <c r="B18" s="177">
        <f t="shared" ref="B18:V18" si="11">B60*B$43*B$10*$W$9</f>
        <v>0</v>
      </c>
      <c r="C18" s="177">
        <f t="shared" si="11"/>
        <v>0</v>
      </c>
      <c r="D18" s="177">
        <f t="shared" si="11"/>
        <v>0</v>
      </c>
      <c r="E18" s="177">
        <f t="shared" si="11"/>
        <v>0</v>
      </c>
      <c r="F18" s="177">
        <f t="shared" si="11"/>
        <v>0</v>
      </c>
      <c r="G18" s="177">
        <f t="shared" si="11"/>
        <v>0</v>
      </c>
      <c r="H18" s="177">
        <f t="shared" si="11"/>
        <v>3363.1192614412248</v>
      </c>
      <c r="I18" s="177">
        <f t="shared" si="11"/>
        <v>5206.0565891259321</v>
      </c>
      <c r="J18" s="177">
        <f t="shared" si="11"/>
        <v>7784.0482943453117</v>
      </c>
      <c r="K18" s="177">
        <f t="shared" si="11"/>
        <v>8959.7840757086906</v>
      </c>
      <c r="L18" s="177">
        <f t="shared" si="11"/>
        <v>14279.502128784832</v>
      </c>
      <c r="M18" s="177">
        <f t="shared" si="11"/>
        <v>11247.707265820922</v>
      </c>
      <c r="N18" s="177">
        <f t="shared" si="11"/>
        <v>2155.3519224436659</v>
      </c>
      <c r="O18" s="177">
        <f t="shared" si="11"/>
        <v>141.32112303750003</v>
      </c>
      <c r="P18" s="177">
        <f t="shared" si="11"/>
        <v>0</v>
      </c>
      <c r="Q18" s="177">
        <f t="shared" si="11"/>
        <v>0</v>
      </c>
      <c r="R18" s="177">
        <f t="shared" si="11"/>
        <v>0</v>
      </c>
      <c r="S18" s="177">
        <f t="shared" si="11"/>
        <v>0</v>
      </c>
      <c r="T18" s="177">
        <f t="shared" si="11"/>
        <v>0</v>
      </c>
      <c r="U18" s="177">
        <f t="shared" si="11"/>
        <v>0</v>
      </c>
      <c r="V18" s="177">
        <f t="shared" si="11"/>
        <v>0</v>
      </c>
      <c r="W18" s="165">
        <f t="shared" si="6"/>
        <v>53136.890660708079</v>
      </c>
      <c r="X18" s="166">
        <f t="shared" si="7"/>
        <v>8.3895234299294519E-2</v>
      </c>
      <c r="Y18" s="175">
        <f>100*0.03175*$A$44</f>
        <v>3.3337499999999999E-2</v>
      </c>
      <c r="Z18" s="179">
        <f t="shared" si="4"/>
        <v>-5.055773429929452E-2</v>
      </c>
      <c r="AA18" s="12"/>
      <c r="AB18" s="12"/>
    </row>
    <row r="19" spans="1:28" x14ac:dyDescent="0.75">
      <c r="A19" t="s">
        <v>112</v>
      </c>
      <c r="B19" s="177">
        <f t="shared" ref="B19:V19" si="12">B61*B$43*B$10*$W$9</f>
        <v>0</v>
      </c>
      <c r="C19" s="177">
        <f t="shared" si="12"/>
        <v>0</v>
      </c>
      <c r="D19" s="177">
        <f t="shared" si="12"/>
        <v>0</v>
      </c>
      <c r="E19" s="177">
        <f t="shared" si="12"/>
        <v>0</v>
      </c>
      <c r="F19" s="177">
        <f t="shared" si="12"/>
        <v>0</v>
      </c>
      <c r="G19" s="177">
        <f t="shared" si="12"/>
        <v>0</v>
      </c>
      <c r="H19" s="177">
        <f t="shared" si="12"/>
        <v>3363.1192614412248</v>
      </c>
      <c r="I19" s="177">
        <f t="shared" si="12"/>
        <v>5206.0565891259321</v>
      </c>
      <c r="J19" s="177">
        <f t="shared" si="12"/>
        <v>7784.0482943453117</v>
      </c>
      <c r="K19" s="177">
        <f t="shared" si="12"/>
        <v>8959.7840757086906</v>
      </c>
      <c r="L19" s="177">
        <f t="shared" si="12"/>
        <v>14279.502128784832</v>
      </c>
      <c r="M19" s="177">
        <f t="shared" si="12"/>
        <v>11247.707265820922</v>
      </c>
      <c r="N19" s="177">
        <f t="shared" si="12"/>
        <v>2155.3519224436659</v>
      </c>
      <c r="O19" s="177">
        <f t="shared" si="12"/>
        <v>141.32112303750003</v>
      </c>
      <c r="P19" s="177">
        <f t="shared" si="12"/>
        <v>0</v>
      </c>
      <c r="Q19" s="177">
        <f t="shared" si="12"/>
        <v>0</v>
      </c>
      <c r="R19" s="177">
        <f t="shared" si="12"/>
        <v>0</v>
      </c>
      <c r="S19" s="177">
        <f t="shared" si="12"/>
        <v>0</v>
      </c>
      <c r="T19" s="177">
        <f t="shared" si="12"/>
        <v>0</v>
      </c>
      <c r="U19" s="177">
        <f t="shared" si="12"/>
        <v>0</v>
      </c>
      <c r="V19" s="177">
        <f t="shared" si="12"/>
        <v>0</v>
      </c>
      <c r="W19" s="165">
        <f t="shared" si="6"/>
        <v>53136.890660708079</v>
      </c>
      <c r="X19" s="166">
        <f t="shared" si="7"/>
        <v>8.3895234299294519E-2</v>
      </c>
      <c r="Y19" s="175">
        <f>100*0.03175*$A$44</f>
        <v>3.3337499999999999E-2</v>
      </c>
      <c r="Z19" s="179">
        <f t="shared" si="4"/>
        <v>-5.055773429929452E-2</v>
      </c>
      <c r="AA19" s="12"/>
      <c r="AB19" s="12"/>
    </row>
    <row r="20" spans="1:28" x14ac:dyDescent="0.75">
      <c r="A20" t="s">
        <v>113</v>
      </c>
      <c r="B20" s="177">
        <f t="shared" ref="B20:V20" si="13">B62*B$43*B$10*$W$9</f>
        <v>0</v>
      </c>
      <c r="C20" s="177">
        <f t="shared" si="13"/>
        <v>0</v>
      </c>
      <c r="D20" s="177">
        <f t="shared" si="13"/>
        <v>0</v>
      </c>
      <c r="E20" s="177">
        <f t="shared" si="13"/>
        <v>0</v>
      </c>
      <c r="F20" s="177">
        <f t="shared" si="13"/>
        <v>0</v>
      </c>
      <c r="G20" s="177">
        <f t="shared" si="13"/>
        <v>0</v>
      </c>
      <c r="H20" s="177">
        <f t="shared" si="13"/>
        <v>3363.1192614412248</v>
      </c>
      <c r="I20" s="177">
        <f t="shared" si="13"/>
        <v>5206.0565891259321</v>
      </c>
      <c r="J20" s="177">
        <f t="shared" si="13"/>
        <v>7784.0482943453117</v>
      </c>
      <c r="K20" s="177">
        <f t="shared" si="13"/>
        <v>8959.7840757086906</v>
      </c>
      <c r="L20" s="177">
        <f t="shared" si="13"/>
        <v>14279.502128784832</v>
      </c>
      <c r="M20" s="177">
        <f t="shared" si="13"/>
        <v>11247.707265820922</v>
      </c>
      <c r="N20" s="177">
        <f t="shared" si="13"/>
        <v>2155.3519224436659</v>
      </c>
      <c r="O20" s="177">
        <f t="shared" si="13"/>
        <v>141.32112303750003</v>
      </c>
      <c r="P20" s="177">
        <f t="shared" si="13"/>
        <v>0</v>
      </c>
      <c r="Q20" s="177">
        <f t="shared" si="13"/>
        <v>0</v>
      </c>
      <c r="R20" s="177">
        <f t="shared" si="13"/>
        <v>0</v>
      </c>
      <c r="S20" s="177">
        <f t="shared" si="13"/>
        <v>0</v>
      </c>
      <c r="T20" s="177">
        <f t="shared" si="13"/>
        <v>0</v>
      </c>
      <c r="U20" s="177">
        <f t="shared" si="13"/>
        <v>0</v>
      </c>
      <c r="V20" s="177">
        <f t="shared" si="13"/>
        <v>0</v>
      </c>
      <c r="W20" s="165">
        <f t="shared" si="6"/>
        <v>53136.890660708079</v>
      </c>
      <c r="X20" s="166">
        <f t="shared" si="7"/>
        <v>8.3895234299294519E-2</v>
      </c>
      <c r="Y20" s="175">
        <f>100*0.03174*$A$44</f>
        <v>3.3327000000000002E-2</v>
      </c>
      <c r="Z20" s="179">
        <f t="shared" si="4"/>
        <v>-5.0568234299294516E-2</v>
      </c>
      <c r="AA20" s="12"/>
      <c r="AB20" s="12"/>
    </row>
    <row r="21" spans="1:28" x14ac:dyDescent="0.75">
      <c r="A21" t="s">
        <v>114</v>
      </c>
      <c r="B21" s="177">
        <f t="shared" ref="B21:V21" si="14">B63*B$43*B$10*$W$9</f>
        <v>0</v>
      </c>
      <c r="C21" s="177">
        <f t="shared" si="14"/>
        <v>0</v>
      </c>
      <c r="D21" s="177">
        <f t="shared" si="14"/>
        <v>0</v>
      </c>
      <c r="E21" s="177">
        <f t="shared" si="14"/>
        <v>0</v>
      </c>
      <c r="F21" s="177">
        <f t="shared" si="14"/>
        <v>0</v>
      </c>
      <c r="G21" s="177">
        <f t="shared" si="14"/>
        <v>0</v>
      </c>
      <c r="H21" s="177">
        <f t="shared" si="14"/>
        <v>0</v>
      </c>
      <c r="I21" s="177">
        <f t="shared" si="14"/>
        <v>0</v>
      </c>
      <c r="J21" s="177">
        <f t="shared" si="14"/>
        <v>0</v>
      </c>
      <c r="K21" s="177">
        <f t="shared" si="14"/>
        <v>0</v>
      </c>
      <c r="L21" s="177">
        <f t="shared" si="14"/>
        <v>0</v>
      </c>
      <c r="M21" s="177">
        <f t="shared" si="14"/>
        <v>0</v>
      </c>
      <c r="N21" s="177">
        <f t="shared" si="14"/>
        <v>0</v>
      </c>
      <c r="O21" s="177">
        <f t="shared" si="14"/>
        <v>0</v>
      </c>
      <c r="P21" s="177">
        <f t="shared" si="14"/>
        <v>0</v>
      </c>
      <c r="Q21" s="177">
        <f t="shared" si="14"/>
        <v>0</v>
      </c>
      <c r="R21" s="177">
        <f t="shared" si="14"/>
        <v>0</v>
      </c>
      <c r="S21" s="177">
        <f t="shared" si="14"/>
        <v>0</v>
      </c>
      <c r="T21" s="177">
        <f t="shared" si="14"/>
        <v>0</v>
      </c>
      <c r="U21" s="177">
        <f t="shared" si="14"/>
        <v>0</v>
      </c>
      <c r="V21" s="177">
        <f t="shared" si="14"/>
        <v>0</v>
      </c>
      <c r="W21" s="165">
        <f t="shared" si="6"/>
        <v>0</v>
      </c>
      <c r="X21" s="166">
        <f t="shared" si="7"/>
        <v>0</v>
      </c>
      <c r="Y21" s="175">
        <f>100*0*$A$44</f>
        <v>0</v>
      </c>
      <c r="Z21" s="179">
        <f t="shared" si="4"/>
        <v>0</v>
      </c>
      <c r="AA21" s="12"/>
      <c r="AB21" s="12"/>
    </row>
    <row r="22" spans="1:28" x14ac:dyDescent="0.75">
      <c r="A22" t="s">
        <v>115</v>
      </c>
      <c r="B22" s="177">
        <f t="shared" ref="B22:V22" si="15">B64*B$43*B$10*$W$9</f>
        <v>0</v>
      </c>
      <c r="C22" s="177">
        <f t="shared" si="15"/>
        <v>0</v>
      </c>
      <c r="D22" s="177">
        <f t="shared" si="15"/>
        <v>0</v>
      </c>
      <c r="E22" s="177">
        <f t="shared" si="15"/>
        <v>0</v>
      </c>
      <c r="F22" s="177">
        <f t="shared" si="15"/>
        <v>0</v>
      </c>
      <c r="G22" s="177">
        <f t="shared" si="15"/>
        <v>0</v>
      </c>
      <c r="H22" s="177">
        <f t="shared" si="15"/>
        <v>0</v>
      </c>
      <c r="I22" s="177">
        <f t="shared" si="15"/>
        <v>0</v>
      </c>
      <c r="J22" s="177">
        <f t="shared" si="15"/>
        <v>0</v>
      </c>
      <c r="K22" s="177">
        <f t="shared" si="15"/>
        <v>0</v>
      </c>
      <c r="L22" s="177">
        <f t="shared" si="15"/>
        <v>0</v>
      </c>
      <c r="M22" s="177">
        <f t="shared" si="15"/>
        <v>0</v>
      </c>
      <c r="N22" s="177">
        <f t="shared" si="15"/>
        <v>0</v>
      </c>
      <c r="O22" s="177">
        <f t="shared" si="15"/>
        <v>0</v>
      </c>
      <c r="P22" s="177">
        <f t="shared" si="15"/>
        <v>0</v>
      </c>
      <c r="Q22" s="177">
        <f t="shared" si="15"/>
        <v>0</v>
      </c>
      <c r="R22" s="177">
        <f t="shared" si="15"/>
        <v>0</v>
      </c>
      <c r="S22" s="177">
        <f t="shared" si="15"/>
        <v>0</v>
      </c>
      <c r="T22" s="177">
        <f t="shared" si="15"/>
        <v>0</v>
      </c>
      <c r="U22" s="177">
        <f t="shared" si="15"/>
        <v>0</v>
      </c>
      <c r="V22" s="177">
        <f t="shared" si="15"/>
        <v>0</v>
      </c>
      <c r="W22" s="165">
        <f t="shared" si="6"/>
        <v>0</v>
      </c>
      <c r="X22" s="166">
        <f t="shared" si="7"/>
        <v>0</v>
      </c>
      <c r="Y22" s="175">
        <f>100*0*$A$44</f>
        <v>0</v>
      </c>
      <c r="Z22" s="179">
        <f t="shared" si="4"/>
        <v>0</v>
      </c>
      <c r="AA22" s="12"/>
      <c r="AB22" s="12"/>
    </row>
    <row r="23" spans="1:28" x14ac:dyDescent="0.75">
      <c r="A23" t="s">
        <v>116</v>
      </c>
      <c r="B23" s="177">
        <f t="shared" ref="B23:V23" si="16">B65*B$43*B$10*$W$9</f>
        <v>0</v>
      </c>
      <c r="C23" s="177">
        <f t="shared" si="16"/>
        <v>0</v>
      </c>
      <c r="D23" s="177">
        <f t="shared" si="16"/>
        <v>0</v>
      </c>
      <c r="E23" s="177">
        <f t="shared" si="16"/>
        <v>0</v>
      </c>
      <c r="F23" s="177">
        <f t="shared" si="16"/>
        <v>0</v>
      </c>
      <c r="G23" s="177">
        <f t="shared" si="16"/>
        <v>0</v>
      </c>
      <c r="H23" s="177">
        <f t="shared" si="16"/>
        <v>0</v>
      </c>
      <c r="I23" s="177">
        <f t="shared" si="16"/>
        <v>0</v>
      </c>
      <c r="J23" s="177">
        <f t="shared" si="16"/>
        <v>0</v>
      </c>
      <c r="K23" s="177">
        <f t="shared" si="16"/>
        <v>0</v>
      </c>
      <c r="L23" s="177">
        <f t="shared" si="16"/>
        <v>0</v>
      </c>
      <c r="M23" s="177">
        <f t="shared" si="16"/>
        <v>0</v>
      </c>
      <c r="N23" s="177">
        <f t="shared" si="16"/>
        <v>0</v>
      </c>
      <c r="O23" s="177">
        <f t="shared" si="16"/>
        <v>0</v>
      </c>
      <c r="P23" s="177">
        <f t="shared" si="16"/>
        <v>0</v>
      </c>
      <c r="Q23" s="177">
        <f t="shared" si="16"/>
        <v>0</v>
      </c>
      <c r="R23" s="177">
        <f t="shared" si="16"/>
        <v>0</v>
      </c>
      <c r="S23" s="177">
        <f t="shared" si="16"/>
        <v>0</v>
      </c>
      <c r="T23" s="177">
        <f t="shared" si="16"/>
        <v>0</v>
      </c>
      <c r="U23" s="177">
        <f t="shared" si="16"/>
        <v>0</v>
      </c>
      <c r="V23" s="177">
        <f t="shared" si="16"/>
        <v>0</v>
      </c>
      <c r="W23" s="165">
        <f t="shared" si="6"/>
        <v>0</v>
      </c>
      <c r="X23" s="166">
        <f t="shared" si="7"/>
        <v>0</v>
      </c>
      <c r="Y23" s="175">
        <f>100*0*$A$44</f>
        <v>0</v>
      </c>
      <c r="Z23" s="179">
        <f t="shared" si="4"/>
        <v>0</v>
      </c>
      <c r="AA23" s="12"/>
      <c r="AB23" s="12"/>
    </row>
    <row r="24" spans="1:28" x14ac:dyDescent="0.75">
      <c r="A24" t="s">
        <v>117</v>
      </c>
      <c r="B24" s="177">
        <f t="shared" ref="B24:V24" si="17">B66*B$43*B$10*$W$9</f>
        <v>0</v>
      </c>
      <c r="C24" s="177">
        <f t="shared" si="17"/>
        <v>0</v>
      </c>
      <c r="D24" s="177">
        <f t="shared" si="17"/>
        <v>0</v>
      </c>
      <c r="E24" s="177">
        <f t="shared" si="17"/>
        <v>0</v>
      </c>
      <c r="F24" s="177">
        <f t="shared" si="17"/>
        <v>0</v>
      </c>
      <c r="G24" s="177">
        <f t="shared" si="17"/>
        <v>0</v>
      </c>
      <c r="H24" s="177">
        <f t="shared" si="17"/>
        <v>0</v>
      </c>
      <c r="I24" s="177">
        <f t="shared" si="17"/>
        <v>0</v>
      </c>
      <c r="J24" s="177">
        <f t="shared" si="17"/>
        <v>0</v>
      </c>
      <c r="K24" s="177">
        <f t="shared" si="17"/>
        <v>0</v>
      </c>
      <c r="L24" s="177">
        <f t="shared" si="17"/>
        <v>0</v>
      </c>
      <c r="M24" s="177">
        <f t="shared" si="17"/>
        <v>0</v>
      </c>
      <c r="N24" s="177">
        <f t="shared" si="17"/>
        <v>0</v>
      </c>
      <c r="O24" s="177">
        <f t="shared" si="17"/>
        <v>0</v>
      </c>
      <c r="P24" s="177">
        <f t="shared" si="17"/>
        <v>0</v>
      </c>
      <c r="Q24" s="177">
        <f t="shared" si="17"/>
        <v>0</v>
      </c>
      <c r="R24" s="177">
        <f t="shared" si="17"/>
        <v>0</v>
      </c>
      <c r="S24" s="177">
        <f t="shared" si="17"/>
        <v>0</v>
      </c>
      <c r="T24" s="177">
        <f t="shared" si="17"/>
        <v>0</v>
      </c>
      <c r="U24" s="177">
        <f t="shared" si="17"/>
        <v>0</v>
      </c>
      <c r="V24" s="177">
        <f t="shared" si="17"/>
        <v>0</v>
      </c>
      <c r="W24" s="165">
        <f t="shared" si="6"/>
        <v>0</v>
      </c>
      <c r="X24" s="166">
        <f t="shared" si="7"/>
        <v>0</v>
      </c>
      <c r="Y24" s="175">
        <f>100*0*$A$44</f>
        <v>0</v>
      </c>
      <c r="Z24" s="179">
        <f t="shared" si="4"/>
        <v>0</v>
      </c>
      <c r="AA24" s="12"/>
      <c r="AB24" s="12"/>
    </row>
    <row r="25" spans="1:28" x14ac:dyDescent="0.75">
      <c r="A25" t="s">
        <v>177</v>
      </c>
      <c r="B25" s="177">
        <f t="shared" ref="B25:V25" si="18">B67*B$43*B$10*$W$9</f>
        <v>0</v>
      </c>
      <c r="C25" s="177">
        <f t="shared" si="18"/>
        <v>0</v>
      </c>
      <c r="D25" s="177">
        <f t="shared" si="18"/>
        <v>0</v>
      </c>
      <c r="E25" s="177">
        <f t="shared" si="18"/>
        <v>0</v>
      </c>
      <c r="F25" s="177">
        <f t="shared" si="18"/>
        <v>0</v>
      </c>
      <c r="G25" s="177">
        <f t="shared" si="18"/>
        <v>0</v>
      </c>
      <c r="H25" s="177">
        <f t="shared" si="18"/>
        <v>0</v>
      </c>
      <c r="I25" s="177">
        <f t="shared" si="18"/>
        <v>0</v>
      </c>
      <c r="J25" s="177">
        <f t="shared" si="18"/>
        <v>0</v>
      </c>
      <c r="K25" s="177">
        <f t="shared" si="18"/>
        <v>0</v>
      </c>
      <c r="L25" s="177">
        <f t="shared" si="18"/>
        <v>0</v>
      </c>
      <c r="M25" s="177">
        <f t="shared" si="18"/>
        <v>0</v>
      </c>
      <c r="N25" s="177">
        <f t="shared" si="18"/>
        <v>0</v>
      </c>
      <c r="O25" s="177">
        <f t="shared" si="18"/>
        <v>0</v>
      </c>
      <c r="P25" s="177">
        <f t="shared" si="18"/>
        <v>0</v>
      </c>
      <c r="Q25" s="177">
        <f t="shared" si="18"/>
        <v>0</v>
      </c>
      <c r="R25" s="177">
        <f t="shared" si="18"/>
        <v>0</v>
      </c>
      <c r="S25" s="177">
        <f t="shared" si="18"/>
        <v>0</v>
      </c>
      <c r="T25" s="177">
        <f t="shared" si="18"/>
        <v>0</v>
      </c>
      <c r="U25" s="177">
        <f t="shared" si="18"/>
        <v>0</v>
      </c>
      <c r="V25" s="177">
        <f t="shared" si="18"/>
        <v>0</v>
      </c>
      <c r="W25" s="165">
        <f t="shared" si="6"/>
        <v>0</v>
      </c>
      <c r="X25" s="166">
        <f t="shared" si="7"/>
        <v>0</v>
      </c>
      <c r="Y25" s="176">
        <v>0</v>
      </c>
      <c r="Z25" s="179">
        <f t="shared" si="4"/>
        <v>0</v>
      </c>
      <c r="AA25" s="12"/>
      <c r="AB25" s="12"/>
    </row>
    <row r="26" spans="1:28" x14ac:dyDescent="0.75">
      <c r="A26" t="s">
        <v>178</v>
      </c>
      <c r="B26" s="177">
        <f t="shared" ref="B26:V26" si="19">B68*B$43*B$10*$W$9</f>
        <v>0</v>
      </c>
      <c r="C26" s="177">
        <f t="shared" si="19"/>
        <v>0</v>
      </c>
      <c r="D26" s="177">
        <f t="shared" si="19"/>
        <v>0</v>
      </c>
      <c r="E26" s="177">
        <f t="shared" si="19"/>
        <v>0</v>
      </c>
      <c r="F26" s="177">
        <f t="shared" si="19"/>
        <v>0</v>
      </c>
      <c r="G26" s="177">
        <f t="shared" si="19"/>
        <v>0</v>
      </c>
      <c r="H26" s="177">
        <f t="shared" si="19"/>
        <v>0</v>
      </c>
      <c r="I26" s="177">
        <f t="shared" si="19"/>
        <v>0</v>
      </c>
      <c r="J26" s="177">
        <f t="shared" si="19"/>
        <v>0</v>
      </c>
      <c r="K26" s="177">
        <f t="shared" si="19"/>
        <v>0</v>
      </c>
      <c r="L26" s="177">
        <f t="shared" si="19"/>
        <v>0</v>
      </c>
      <c r="M26" s="177">
        <f t="shared" si="19"/>
        <v>0</v>
      </c>
      <c r="N26" s="177">
        <f t="shared" si="19"/>
        <v>0</v>
      </c>
      <c r="O26" s="177">
        <f t="shared" si="19"/>
        <v>0</v>
      </c>
      <c r="P26" s="177">
        <f t="shared" si="19"/>
        <v>0</v>
      </c>
      <c r="Q26" s="177">
        <f t="shared" si="19"/>
        <v>0</v>
      </c>
      <c r="R26" s="177">
        <f t="shared" si="19"/>
        <v>0</v>
      </c>
      <c r="S26" s="177">
        <f t="shared" si="19"/>
        <v>0</v>
      </c>
      <c r="T26" s="177">
        <f t="shared" si="19"/>
        <v>0</v>
      </c>
      <c r="U26" s="177">
        <f t="shared" si="19"/>
        <v>0</v>
      </c>
      <c r="V26" s="177">
        <f t="shared" si="19"/>
        <v>0</v>
      </c>
      <c r="W26" s="165">
        <f t="shared" si="6"/>
        <v>0</v>
      </c>
      <c r="X26" s="166">
        <f t="shared" si="7"/>
        <v>0</v>
      </c>
      <c r="Y26" s="176">
        <v>0</v>
      </c>
      <c r="Z26" s="179">
        <f t="shared" si="4"/>
        <v>0</v>
      </c>
      <c r="AA26" s="12"/>
      <c r="AB26" s="12"/>
    </row>
    <row r="27" spans="1:28" x14ac:dyDescent="0.75">
      <c r="A27" t="s">
        <v>179</v>
      </c>
      <c r="B27" s="177">
        <f t="shared" ref="B27:V27" si="20">B69*B$43*B$10*$W$9</f>
        <v>0</v>
      </c>
      <c r="C27" s="177">
        <f t="shared" si="20"/>
        <v>0</v>
      </c>
      <c r="D27" s="177">
        <f t="shared" si="20"/>
        <v>0</v>
      </c>
      <c r="E27" s="177">
        <f t="shared" si="20"/>
        <v>0</v>
      </c>
      <c r="F27" s="177">
        <f t="shared" si="20"/>
        <v>0</v>
      </c>
      <c r="G27" s="177">
        <f t="shared" si="20"/>
        <v>0</v>
      </c>
      <c r="H27" s="177">
        <f t="shared" si="20"/>
        <v>0</v>
      </c>
      <c r="I27" s="177">
        <f t="shared" si="20"/>
        <v>0</v>
      </c>
      <c r="J27" s="177">
        <f t="shared" si="20"/>
        <v>0</v>
      </c>
      <c r="K27" s="177">
        <f t="shared" si="20"/>
        <v>0</v>
      </c>
      <c r="L27" s="177">
        <f t="shared" si="20"/>
        <v>0</v>
      </c>
      <c r="M27" s="177">
        <f t="shared" si="20"/>
        <v>0</v>
      </c>
      <c r="N27" s="177">
        <f t="shared" si="20"/>
        <v>0</v>
      </c>
      <c r="O27" s="177">
        <f t="shared" si="20"/>
        <v>0</v>
      </c>
      <c r="P27" s="177">
        <f t="shared" si="20"/>
        <v>0</v>
      </c>
      <c r="Q27" s="177">
        <f t="shared" si="20"/>
        <v>0</v>
      </c>
      <c r="R27" s="177">
        <f t="shared" si="20"/>
        <v>0</v>
      </c>
      <c r="S27" s="177">
        <f t="shared" si="20"/>
        <v>0</v>
      </c>
      <c r="T27" s="177">
        <f t="shared" si="20"/>
        <v>0</v>
      </c>
      <c r="U27" s="177">
        <f t="shared" si="20"/>
        <v>0</v>
      </c>
      <c r="V27" s="177">
        <f t="shared" si="20"/>
        <v>0</v>
      </c>
      <c r="W27" s="165">
        <f t="shared" si="6"/>
        <v>0</v>
      </c>
      <c r="X27" s="166">
        <f t="shared" si="7"/>
        <v>0</v>
      </c>
      <c r="Y27" s="176">
        <v>0</v>
      </c>
      <c r="Z27" s="179">
        <f t="shared" si="4"/>
        <v>0</v>
      </c>
      <c r="AA27" s="12"/>
      <c r="AB27" s="12"/>
    </row>
    <row r="28" spans="1:28" x14ac:dyDescent="0.75">
      <c r="A28" t="s">
        <v>180</v>
      </c>
      <c r="B28" s="177">
        <f t="shared" ref="B28:V28" si="21">B70*B$43*B$10*$W$9</f>
        <v>0</v>
      </c>
      <c r="C28" s="177">
        <f t="shared" si="21"/>
        <v>0</v>
      </c>
      <c r="D28" s="177">
        <f t="shared" si="21"/>
        <v>0</v>
      </c>
      <c r="E28" s="177">
        <f t="shared" si="21"/>
        <v>0</v>
      </c>
      <c r="F28" s="177">
        <f t="shared" si="21"/>
        <v>0</v>
      </c>
      <c r="G28" s="177">
        <f t="shared" si="21"/>
        <v>0</v>
      </c>
      <c r="H28" s="177">
        <f t="shared" si="21"/>
        <v>0</v>
      </c>
      <c r="I28" s="177">
        <f t="shared" si="21"/>
        <v>0</v>
      </c>
      <c r="J28" s="177">
        <f t="shared" si="21"/>
        <v>0</v>
      </c>
      <c r="K28" s="177">
        <f t="shared" si="21"/>
        <v>0</v>
      </c>
      <c r="L28" s="177">
        <f t="shared" si="21"/>
        <v>0</v>
      </c>
      <c r="M28" s="177">
        <f t="shared" si="21"/>
        <v>0</v>
      </c>
      <c r="N28" s="177">
        <f t="shared" si="21"/>
        <v>0</v>
      </c>
      <c r="O28" s="177">
        <f t="shared" si="21"/>
        <v>0</v>
      </c>
      <c r="P28" s="177">
        <f t="shared" si="21"/>
        <v>0</v>
      </c>
      <c r="Q28" s="177">
        <f t="shared" si="21"/>
        <v>0</v>
      </c>
      <c r="R28" s="177">
        <f t="shared" si="21"/>
        <v>0</v>
      </c>
      <c r="S28" s="177">
        <f t="shared" si="21"/>
        <v>0</v>
      </c>
      <c r="T28" s="177">
        <f t="shared" si="21"/>
        <v>0</v>
      </c>
      <c r="U28" s="177">
        <f t="shared" si="21"/>
        <v>0</v>
      </c>
      <c r="V28" s="177">
        <f t="shared" si="21"/>
        <v>0</v>
      </c>
      <c r="W28" s="165">
        <f t="shared" si="6"/>
        <v>0</v>
      </c>
      <c r="X28" s="166">
        <f t="shared" si="7"/>
        <v>0</v>
      </c>
      <c r="Y28" s="176">
        <v>0</v>
      </c>
      <c r="Z28" s="179">
        <f t="shared" si="4"/>
        <v>0</v>
      </c>
      <c r="AA28" s="12"/>
      <c r="AB28" s="12"/>
    </row>
    <row r="29" spans="1:28" x14ac:dyDescent="0.75">
      <c r="A29" t="s">
        <v>181</v>
      </c>
      <c r="B29" s="177">
        <f t="shared" ref="B29:V29" si="22">B71*B$43*B$10*$W$9</f>
        <v>0</v>
      </c>
      <c r="C29" s="177">
        <f t="shared" si="22"/>
        <v>0</v>
      </c>
      <c r="D29" s="177">
        <f t="shared" si="22"/>
        <v>0</v>
      </c>
      <c r="E29" s="177">
        <f t="shared" si="22"/>
        <v>0</v>
      </c>
      <c r="F29" s="177">
        <f t="shared" si="22"/>
        <v>0</v>
      </c>
      <c r="G29" s="177">
        <f t="shared" si="22"/>
        <v>0</v>
      </c>
      <c r="H29" s="177">
        <f t="shared" si="22"/>
        <v>0</v>
      </c>
      <c r="I29" s="177">
        <f t="shared" si="22"/>
        <v>0</v>
      </c>
      <c r="J29" s="177">
        <f t="shared" si="22"/>
        <v>0</v>
      </c>
      <c r="K29" s="177">
        <f t="shared" si="22"/>
        <v>0</v>
      </c>
      <c r="L29" s="177">
        <f t="shared" si="22"/>
        <v>0</v>
      </c>
      <c r="M29" s="177">
        <f t="shared" si="22"/>
        <v>0</v>
      </c>
      <c r="N29" s="177">
        <f t="shared" si="22"/>
        <v>0</v>
      </c>
      <c r="O29" s="177">
        <f t="shared" si="22"/>
        <v>0</v>
      </c>
      <c r="P29" s="177">
        <f t="shared" si="22"/>
        <v>0</v>
      </c>
      <c r="Q29" s="177">
        <f t="shared" si="22"/>
        <v>0</v>
      </c>
      <c r="R29" s="177">
        <f t="shared" si="22"/>
        <v>0</v>
      </c>
      <c r="S29" s="177">
        <f t="shared" si="22"/>
        <v>0</v>
      </c>
      <c r="T29" s="177">
        <f t="shared" si="22"/>
        <v>0</v>
      </c>
      <c r="U29" s="177">
        <f t="shared" si="22"/>
        <v>0</v>
      </c>
      <c r="V29" s="177">
        <f t="shared" si="22"/>
        <v>0</v>
      </c>
      <c r="W29" s="165">
        <f t="shared" si="6"/>
        <v>0</v>
      </c>
      <c r="X29" s="166">
        <f t="shared" si="7"/>
        <v>0</v>
      </c>
      <c r="Y29" s="176">
        <v>0</v>
      </c>
      <c r="Z29" s="179">
        <f t="shared" si="4"/>
        <v>0</v>
      </c>
      <c r="AA29" s="12"/>
      <c r="AB29" s="12"/>
    </row>
    <row r="30" spans="1:28" x14ac:dyDescent="0.75">
      <c r="A30" t="s">
        <v>182</v>
      </c>
      <c r="B30" s="177">
        <f t="shared" ref="B30:V30" si="23">B72*B$43*B$10*$W$9</f>
        <v>0</v>
      </c>
      <c r="C30" s="177">
        <f t="shared" si="23"/>
        <v>0</v>
      </c>
      <c r="D30" s="177">
        <f t="shared" si="23"/>
        <v>0</v>
      </c>
      <c r="E30" s="177">
        <f t="shared" si="23"/>
        <v>0</v>
      </c>
      <c r="F30" s="177">
        <f t="shared" si="23"/>
        <v>0</v>
      </c>
      <c r="G30" s="177">
        <f t="shared" si="23"/>
        <v>0</v>
      </c>
      <c r="H30" s="177">
        <f t="shared" si="23"/>
        <v>0</v>
      </c>
      <c r="I30" s="177">
        <f t="shared" si="23"/>
        <v>0</v>
      </c>
      <c r="J30" s="177">
        <f t="shared" si="23"/>
        <v>0</v>
      </c>
      <c r="K30" s="177">
        <f t="shared" si="23"/>
        <v>0</v>
      </c>
      <c r="L30" s="177">
        <f t="shared" si="23"/>
        <v>0</v>
      </c>
      <c r="M30" s="177">
        <f t="shared" si="23"/>
        <v>0</v>
      </c>
      <c r="N30" s="177">
        <f t="shared" si="23"/>
        <v>0</v>
      </c>
      <c r="O30" s="177">
        <f t="shared" si="23"/>
        <v>0</v>
      </c>
      <c r="P30" s="177">
        <f t="shared" si="23"/>
        <v>0</v>
      </c>
      <c r="Q30" s="177">
        <f t="shared" si="23"/>
        <v>0</v>
      </c>
      <c r="R30" s="177">
        <f t="shared" si="23"/>
        <v>0</v>
      </c>
      <c r="S30" s="177">
        <f t="shared" si="23"/>
        <v>0</v>
      </c>
      <c r="T30" s="177">
        <f t="shared" si="23"/>
        <v>0</v>
      </c>
      <c r="U30" s="177">
        <f t="shared" si="23"/>
        <v>0</v>
      </c>
      <c r="V30" s="177">
        <f t="shared" si="23"/>
        <v>0</v>
      </c>
      <c r="W30" s="165">
        <f t="shared" si="6"/>
        <v>0</v>
      </c>
      <c r="X30" s="166">
        <f t="shared" si="7"/>
        <v>0</v>
      </c>
      <c r="Y30" s="176">
        <v>0</v>
      </c>
      <c r="Z30" s="179">
        <f t="shared" si="4"/>
        <v>0</v>
      </c>
      <c r="AA30" s="12"/>
      <c r="AB30" s="12"/>
    </row>
    <row r="31" spans="1:28" x14ac:dyDescent="0.75">
      <c r="A31" t="s">
        <v>183</v>
      </c>
      <c r="B31" s="177">
        <f t="shared" ref="B31:V31" si="24">B73*B$43*B$10*$W$9</f>
        <v>0</v>
      </c>
      <c r="C31" s="177">
        <f t="shared" si="24"/>
        <v>0</v>
      </c>
      <c r="D31" s="177">
        <f t="shared" si="24"/>
        <v>0</v>
      </c>
      <c r="E31" s="177">
        <f t="shared" si="24"/>
        <v>0</v>
      </c>
      <c r="F31" s="177">
        <f t="shared" si="24"/>
        <v>0</v>
      </c>
      <c r="G31" s="177">
        <f t="shared" si="24"/>
        <v>0</v>
      </c>
      <c r="H31" s="177">
        <f t="shared" si="24"/>
        <v>0</v>
      </c>
      <c r="I31" s="177">
        <f t="shared" si="24"/>
        <v>0</v>
      </c>
      <c r="J31" s="177">
        <f t="shared" si="24"/>
        <v>0</v>
      </c>
      <c r="K31" s="177">
        <f t="shared" si="24"/>
        <v>0</v>
      </c>
      <c r="L31" s="177">
        <f t="shared" si="24"/>
        <v>0</v>
      </c>
      <c r="M31" s="177">
        <f t="shared" si="24"/>
        <v>0</v>
      </c>
      <c r="N31" s="177">
        <f t="shared" si="24"/>
        <v>0</v>
      </c>
      <c r="O31" s="177">
        <f t="shared" si="24"/>
        <v>0</v>
      </c>
      <c r="P31" s="177">
        <f t="shared" si="24"/>
        <v>0</v>
      </c>
      <c r="Q31" s="177">
        <f t="shared" si="24"/>
        <v>0</v>
      </c>
      <c r="R31" s="177">
        <f t="shared" si="24"/>
        <v>0</v>
      </c>
      <c r="S31" s="177">
        <f t="shared" si="24"/>
        <v>0</v>
      </c>
      <c r="T31" s="177">
        <f t="shared" si="24"/>
        <v>0</v>
      </c>
      <c r="U31" s="177">
        <f t="shared" si="24"/>
        <v>0</v>
      </c>
      <c r="V31" s="177">
        <f t="shared" si="24"/>
        <v>0</v>
      </c>
      <c r="W31" s="165">
        <f t="shared" si="6"/>
        <v>0</v>
      </c>
      <c r="X31" s="166">
        <f t="shared" si="7"/>
        <v>0</v>
      </c>
      <c r="Y31" s="176">
        <v>0</v>
      </c>
      <c r="Z31" s="179">
        <f t="shared" si="4"/>
        <v>0</v>
      </c>
      <c r="AA31" s="12"/>
      <c r="AB31" s="12"/>
    </row>
    <row r="32" spans="1:28" x14ac:dyDescent="0.75">
      <c r="A32" t="s">
        <v>184</v>
      </c>
      <c r="B32" s="177">
        <f t="shared" ref="B32:V32" si="25">B74*B$43*B$10*$W$9</f>
        <v>0</v>
      </c>
      <c r="C32" s="177">
        <f t="shared" si="25"/>
        <v>0</v>
      </c>
      <c r="D32" s="177">
        <f t="shared" si="25"/>
        <v>0</v>
      </c>
      <c r="E32" s="177">
        <f t="shared" si="25"/>
        <v>0</v>
      </c>
      <c r="F32" s="177">
        <f t="shared" si="25"/>
        <v>0</v>
      </c>
      <c r="G32" s="177">
        <f t="shared" si="25"/>
        <v>0</v>
      </c>
      <c r="H32" s="177">
        <f t="shared" si="25"/>
        <v>0</v>
      </c>
      <c r="I32" s="177">
        <f t="shared" si="25"/>
        <v>0</v>
      </c>
      <c r="J32" s="177">
        <f t="shared" si="25"/>
        <v>0</v>
      </c>
      <c r="K32" s="177">
        <f t="shared" si="25"/>
        <v>0</v>
      </c>
      <c r="L32" s="177">
        <f t="shared" si="25"/>
        <v>0</v>
      </c>
      <c r="M32" s="177">
        <f t="shared" si="25"/>
        <v>0</v>
      </c>
      <c r="N32" s="177">
        <f t="shared" si="25"/>
        <v>0</v>
      </c>
      <c r="O32" s="177">
        <f t="shared" si="25"/>
        <v>0</v>
      </c>
      <c r="P32" s="177">
        <f t="shared" si="25"/>
        <v>0</v>
      </c>
      <c r="Q32" s="177">
        <f t="shared" si="25"/>
        <v>0</v>
      </c>
      <c r="R32" s="177">
        <f t="shared" si="25"/>
        <v>0</v>
      </c>
      <c r="S32" s="177">
        <f t="shared" si="25"/>
        <v>0</v>
      </c>
      <c r="T32" s="177">
        <f t="shared" si="25"/>
        <v>0</v>
      </c>
      <c r="U32" s="177">
        <f t="shared" si="25"/>
        <v>0</v>
      </c>
      <c r="V32" s="177">
        <f t="shared" si="25"/>
        <v>0</v>
      </c>
      <c r="W32" s="165">
        <f t="shared" si="6"/>
        <v>0</v>
      </c>
      <c r="X32" s="166">
        <f t="shared" si="7"/>
        <v>0</v>
      </c>
      <c r="Y32" s="176">
        <v>0</v>
      </c>
      <c r="Z32" s="179">
        <f t="shared" si="4"/>
        <v>0</v>
      </c>
      <c r="AA32" s="12"/>
      <c r="AB32" s="12"/>
    </row>
    <row r="33" spans="1:28" x14ac:dyDescent="0.75">
      <c r="A33" t="s">
        <v>123</v>
      </c>
      <c r="B33" s="177">
        <f t="shared" ref="B33:V33" si="26">B75*B$43*B$10*$W$9</f>
        <v>0</v>
      </c>
      <c r="C33" s="177">
        <f t="shared" si="26"/>
        <v>0</v>
      </c>
      <c r="D33" s="177">
        <f t="shared" si="26"/>
        <v>0</v>
      </c>
      <c r="E33" s="177">
        <f t="shared" si="26"/>
        <v>0</v>
      </c>
      <c r="F33" s="177">
        <f t="shared" si="26"/>
        <v>0</v>
      </c>
      <c r="G33" s="177">
        <f t="shared" si="26"/>
        <v>0</v>
      </c>
      <c r="H33" s="177">
        <f t="shared" si="26"/>
        <v>0</v>
      </c>
      <c r="I33" s="177">
        <f t="shared" si="26"/>
        <v>0</v>
      </c>
      <c r="J33" s="177">
        <f t="shared" si="26"/>
        <v>0</v>
      </c>
      <c r="K33" s="177">
        <f t="shared" si="26"/>
        <v>0</v>
      </c>
      <c r="L33" s="177">
        <f t="shared" si="26"/>
        <v>0</v>
      </c>
      <c r="M33" s="177">
        <f t="shared" si="26"/>
        <v>0</v>
      </c>
      <c r="N33" s="177">
        <f t="shared" si="26"/>
        <v>0</v>
      </c>
      <c r="O33" s="177">
        <f t="shared" si="26"/>
        <v>0</v>
      </c>
      <c r="P33" s="177">
        <f t="shared" si="26"/>
        <v>0</v>
      </c>
      <c r="Q33" s="177">
        <f t="shared" si="26"/>
        <v>0</v>
      </c>
      <c r="R33" s="177">
        <f t="shared" si="26"/>
        <v>0</v>
      </c>
      <c r="S33" s="177">
        <f t="shared" si="26"/>
        <v>0</v>
      </c>
      <c r="T33" s="177">
        <f t="shared" si="26"/>
        <v>0</v>
      </c>
      <c r="U33" s="177">
        <f t="shared" si="26"/>
        <v>0</v>
      </c>
      <c r="V33" s="177">
        <f t="shared" si="26"/>
        <v>0</v>
      </c>
      <c r="W33" s="165">
        <f t="shared" si="6"/>
        <v>0</v>
      </c>
      <c r="X33" s="166">
        <f t="shared" si="7"/>
        <v>0</v>
      </c>
      <c r="Y33" s="176">
        <v>0</v>
      </c>
      <c r="Z33" s="179">
        <f t="shared" si="4"/>
        <v>0</v>
      </c>
      <c r="AA33" s="12"/>
      <c r="AB33" s="12"/>
    </row>
    <row r="34" spans="1:28" x14ac:dyDescent="0.75">
      <c r="A34" t="s">
        <v>124</v>
      </c>
      <c r="B34" s="177">
        <f t="shared" ref="B34:V34" si="27">B76*B$43*B$10*$W$9</f>
        <v>0</v>
      </c>
      <c r="C34" s="177">
        <f t="shared" si="27"/>
        <v>0</v>
      </c>
      <c r="D34" s="177">
        <f t="shared" si="27"/>
        <v>0</v>
      </c>
      <c r="E34" s="177">
        <f t="shared" si="27"/>
        <v>0</v>
      </c>
      <c r="F34" s="177">
        <f t="shared" si="27"/>
        <v>0</v>
      </c>
      <c r="G34" s="177">
        <f t="shared" si="27"/>
        <v>0</v>
      </c>
      <c r="H34" s="177">
        <f t="shared" si="27"/>
        <v>0</v>
      </c>
      <c r="I34" s="177">
        <f t="shared" si="27"/>
        <v>0</v>
      </c>
      <c r="J34" s="177">
        <f t="shared" si="27"/>
        <v>0</v>
      </c>
      <c r="K34" s="177">
        <f t="shared" si="27"/>
        <v>0</v>
      </c>
      <c r="L34" s="177">
        <f t="shared" si="27"/>
        <v>0</v>
      </c>
      <c r="M34" s="177">
        <f t="shared" si="27"/>
        <v>0</v>
      </c>
      <c r="N34" s="177">
        <f t="shared" si="27"/>
        <v>0</v>
      </c>
      <c r="O34" s="177">
        <f t="shared" si="27"/>
        <v>0</v>
      </c>
      <c r="P34" s="177">
        <f t="shared" si="27"/>
        <v>0</v>
      </c>
      <c r="Q34" s="177">
        <f t="shared" si="27"/>
        <v>0</v>
      </c>
      <c r="R34" s="177">
        <f t="shared" si="27"/>
        <v>0</v>
      </c>
      <c r="S34" s="177">
        <f t="shared" si="27"/>
        <v>0</v>
      </c>
      <c r="T34" s="177">
        <f t="shared" si="27"/>
        <v>0</v>
      </c>
      <c r="U34" s="177">
        <f t="shared" si="27"/>
        <v>0</v>
      </c>
      <c r="V34" s="177">
        <f t="shared" si="27"/>
        <v>0</v>
      </c>
      <c r="W34" s="165">
        <f t="shared" si="6"/>
        <v>0</v>
      </c>
      <c r="X34" s="166">
        <f t="shared" si="7"/>
        <v>0</v>
      </c>
      <c r="Y34" s="176">
        <v>0</v>
      </c>
      <c r="Z34" s="179">
        <f t="shared" si="4"/>
        <v>0</v>
      </c>
      <c r="AA34" s="12"/>
      <c r="AB34" s="12"/>
    </row>
    <row r="35" spans="1:28" x14ac:dyDescent="0.75">
      <c r="A35" t="s">
        <v>125</v>
      </c>
      <c r="B35" s="177">
        <f t="shared" ref="B35:V35" si="28">B77*B$43*B$10*$W$9</f>
        <v>0</v>
      </c>
      <c r="C35" s="177">
        <f t="shared" si="28"/>
        <v>0</v>
      </c>
      <c r="D35" s="177">
        <f t="shared" si="28"/>
        <v>0</v>
      </c>
      <c r="E35" s="177">
        <f t="shared" si="28"/>
        <v>0</v>
      </c>
      <c r="F35" s="177">
        <f t="shared" si="28"/>
        <v>0</v>
      </c>
      <c r="G35" s="177">
        <f t="shared" si="28"/>
        <v>0</v>
      </c>
      <c r="H35" s="177">
        <f t="shared" si="28"/>
        <v>0</v>
      </c>
      <c r="I35" s="177">
        <f t="shared" si="28"/>
        <v>0</v>
      </c>
      <c r="J35" s="177">
        <f t="shared" si="28"/>
        <v>0</v>
      </c>
      <c r="K35" s="177">
        <f t="shared" si="28"/>
        <v>0</v>
      </c>
      <c r="L35" s="177">
        <f t="shared" si="28"/>
        <v>0</v>
      </c>
      <c r="M35" s="177">
        <f t="shared" si="28"/>
        <v>0</v>
      </c>
      <c r="N35" s="177">
        <f t="shared" si="28"/>
        <v>0</v>
      </c>
      <c r="O35" s="177">
        <f t="shared" si="28"/>
        <v>0</v>
      </c>
      <c r="P35" s="177">
        <f t="shared" si="28"/>
        <v>0</v>
      </c>
      <c r="Q35" s="177">
        <f t="shared" si="28"/>
        <v>0</v>
      </c>
      <c r="R35" s="177">
        <f t="shared" si="28"/>
        <v>0</v>
      </c>
      <c r="S35" s="177">
        <f t="shared" si="28"/>
        <v>0</v>
      </c>
      <c r="T35" s="177">
        <f t="shared" si="28"/>
        <v>0</v>
      </c>
      <c r="U35" s="177">
        <f t="shared" si="28"/>
        <v>0</v>
      </c>
      <c r="V35" s="177">
        <f t="shared" si="28"/>
        <v>0</v>
      </c>
      <c r="W35" s="165">
        <f t="shared" si="6"/>
        <v>0</v>
      </c>
      <c r="X35" s="166">
        <f t="shared" si="7"/>
        <v>0</v>
      </c>
      <c r="Y35" s="176">
        <v>0</v>
      </c>
      <c r="Z35" s="179">
        <f t="shared" si="4"/>
        <v>0</v>
      </c>
      <c r="AA35" s="12"/>
      <c r="AB35" s="12"/>
    </row>
    <row r="36" spans="1:28" x14ac:dyDescent="0.75">
      <c r="A36" t="s">
        <v>126</v>
      </c>
      <c r="B36" s="177">
        <f t="shared" ref="B36:V36" si="29">B78*B$43*B$10*$W$9</f>
        <v>0</v>
      </c>
      <c r="C36" s="177">
        <f t="shared" si="29"/>
        <v>0</v>
      </c>
      <c r="D36" s="177">
        <f t="shared" si="29"/>
        <v>0</v>
      </c>
      <c r="E36" s="177">
        <f t="shared" si="29"/>
        <v>0</v>
      </c>
      <c r="F36" s="177">
        <f t="shared" si="29"/>
        <v>0</v>
      </c>
      <c r="G36" s="177">
        <f t="shared" si="29"/>
        <v>0</v>
      </c>
      <c r="H36" s="177">
        <f t="shared" si="29"/>
        <v>0</v>
      </c>
      <c r="I36" s="177">
        <f t="shared" si="29"/>
        <v>0</v>
      </c>
      <c r="J36" s="177">
        <f t="shared" si="29"/>
        <v>0</v>
      </c>
      <c r="K36" s="177">
        <f t="shared" si="29"/>
        <v>0</v>
      </c>
      <c r="L36" s="177">
        <f t="shared" si="29"/>
        <v>0</v>
      </c>
      <c r="M36" s="177">
        <f t="shared" si="29"/>
        <v>0</v>
      </c>
      <c r="N36" s="177">
        <f t="shared" si="29"/>
        <v>0</v>
      </c>
      <c r="O36" s="177">
        <f t="shared" si="29"/>
        <v>0</v>
      </c>
      <c r="P36" s="177">
        <f t="shared" si="29"/>
        <v>0</v>
      </c>
      <c r="Q36" s="177">
        <f t="shared" si="29"/>
        <v>0</v>
      </c>
      <c r="R36" s="177">
        <f t="shared" si="29"/>
        <v>0</v>
      </c>
      <c r="S36" s="177">
        <f t="shared" si="29"/>
        <v>0</v>
      </c>
      <c r="T36" s="177">
        <f t="shared" si="29"/>
        <v>0</v>
      </c>
      <c r="U36" s="177">
        <f t="shared" si="29"/>
        <v>0</v>
      </c>
      <c r="V36" s="177">
        <f t="shared" si="29"/>
        <v>0</v>
      </c>
      <c r="W36" s="165">
        <f t="shared" si="6"/>
        <v>0</v>
      </c>
      <c r="X36" s="166">
        <f t="shared" si="7"/>
        <v>0</v>
      </c>
      <c r="Y36" s="176">
        <v>0</v>
      </c>
      <c r="Z36" s="179">
        <f t="shared" si="4"/>
        <v>0</v>
      </c>
      <c r="AA36" s="12"/>
      <c r="AB36" s="12"/>
    </row>
    <row r="37" spans="1:28" x14ac:dyDescent="0.75">
      <c r="A37" t="s">
        <v>127</v>
      </c>
      <c r="B37" s="177">
        <f t="shared" ref="B37:V37" si="30">B79*B$43*B$10*$W$9</f>
        <v>0</v>
      </c>
      <c r="C37" s="177">
        <f t="shared" si="30"/>
        <v>0</v>
      </c>
      <c r="D37" s="177">
        <f t="shared" si="30"/>
        <v>0</v>
      </c>
      <c r="E37" s="177">
        <f t="shared" si="30"/>
        <v>0</v>
      </c>
      <c r="F37" s="177">
        <f t="shared" si="30"/>
        <v>0</v>
      </c>
      <c r="G37" s="177">
        <f t="shared" si="30"/>
        <v>0</v>
      </c>
      <c r="H37" s="177">
        <f t="shared" si="30"/>
        <v>0</v>
      </c>
      <c r="I37" s="177">
        <f t="shared" si="30"/>
        <v>0</v>
      </c>
      <c r="J37" s="177">
        <f t="shared" si="30"/>
        <v>0</v>
      </c>
      <c r="K37" s="177">
        <f t="shared" si="30"/>
        <v>0</v>
      </c>
      <c r="L37" s="177">
        <f t="shared" si="30"/>
        <v>0</v>
      </c>
      <c r="M37" s="177">
        <f t="shared" si="30"/>
        <v>0</v>
      </c>
      <c r="N37" s="177">
        <f t="shared" si="30"/>
        <v>0</v>
      </c>
      <c r="O37" s="177">
        <f t="shared" si="30"/>
        <v>0</v>
      </c>
      <c r="P37" s="177">
        <f t="shared" si="30"/>
        <v>0</v>
      </c>
      <c r="Q37" s="177">
        <f t="shared" si="30"/>
        <v>0</v>
      </c>
      <c r="R37" s="177">
        <f t="shared" si="30"/>
        <v>0</v>
      </c>
      <c r="S37" s="177">
        <f t="shared" si="30"/>
        <v>0</v>
      </c>
      <c r="T37" s="177">
        <f t="shared" si="30"/>
        <v>0</v>
      </c>
      <c r="U37" s="177">
        <f t="shared" si="30"/>
        <v>0</v>
      </c>
      <c r="V37" s="177">
        <f t="shared" si="30"/>
        <v>0</v>
      </c>
      <c r="W37" s="165">
        <f t="shared" si="6"/>
        <v>0</v>
      </c>
      <c r="X37" s="166">
        <f t="shared" si="7"/>
        <v>0</v>
      </c>
      <c r="Y37" s="176">
        <v>0</v>
      </c>
      <c r="Z37" s="179">
        <f t="shared" si="4"/>
        <v>0</v>
      </c>
      <c r="AA37" s="12"/>
      <c r="AB37" s="12"/>
    </row>
    <row r="38" spans="1:28" x14ac:dyDescent="0.75">
      <c r="A38" t="s">
        <v>185</v>
      </c>
      <c r="B38" s="177">
        <f t="shared" ref="B38:V38" si="31">B80*B$43*B$10*$W$9</f>
        <v>0</v>
      </c>
      <c r="C38" s="177">
        <f t="shared" si="31"/>
        <v>0</v>
      </c>
      <c r="D38" s="177">
        <f t="shared" si="31"/>
        <v>0</v>
      </c>
      <c r="E38" s="177">
        <f t="shared" si="31"/>
        <v>0</v>
      </c>
      <c r="F38" s="177">
        <f t="shared" si="31"/>
        <v>0</v>
      </c>
      <c r="G38" s="177">
        <f t="shared" si="31"/>
        <v>0</v>
      </c>
      <c r="H38" s="177">
        <f t="shared" si="31"/>
        <v>0</v>
      </c>
      <c r="I38" s="177">
        <f t="shared" si="31"/>
        <v>0</v>
      </c>
      <c r="J38" s="177">
        <f t="shared" si="31"/>
        <v>0</v>
      </c>
      <c r="K38" s="177">
        <f t="shared" si="31"/>
        <v>0</v>
      </c>
      <c r="L38" s="177">
        <f t="shared" si="31"/>
        <v>0</v>
      </c>
      <c r="M38" s="177">
        <f t="shared" si="31"/>
        <v>0</v>
      </c>
      <c r="N38" s="177">
        <f t="shared" si="31"/>
        <v>0</v>
      </c>
      <c r="O38" s="177">
        <f t="shared" si="31"/>
        <v>0</v>
      </c>
      <c r="P38" s="177">
        <f t="shared" si="31"/>
        <v>0</v>
      </c>
      <c r="Q38" s="177">
        <f t="shared" si="31"/>
        <v>0</v>
      </c>
      <c r="R38" s="177">
        <f t="shared" si="31"/>
        <v>0</v>
      </c>
      <c r="S38" s="177">
        <f t="shared" si="31"/>
        <v>0</v>
      </c>
      <c r="T38" s="177">
        <f t="shared" si="31"/>
        <v>0</v>
      </c>
      <c r="U38" s="177">
        <f t="shared" si="31"/>
        <v>0</v>
      </c>
      <c r="V38" s="177">
        <f t="shared" si="31"/>
        <v>0</v>
      </c>
      <c r="W38" s="165">
        <f t="shared" si="6"/>
        <v>0</v>
      </c>
      <c r="X38" s="166">
        <f t="shared" si="7"/>
        <v>0</v>
      </c>
      <c r="Y38" s="176">
        <v>0</v>
      </c>
      <c r="Z38" s="179">
        <f t="shared" si="4"/>
        <v>0</v>
      </c>
      <c r="AA38" s="12"/>
      <c r="AB38" s="12"/>
    </row>
    <row r="39" spans="1:28" x14ac:dyDescent="0.75">
      <c r="A39" t="s">
        <v>129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spans="1:28" x14ac:dyDescent="0.75">
      <c r="A40" t="s">
        <v>132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 spans="1:28" x14ac:dyDescent="0.75">
      <c r="A41" t="s">
        <v>130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73"/>
      <c r="Z41" s="12"/>
      <c r="AA41" s="12"/>
      <c r="AB41" s="12"/>
    </row>
    <row r="42" spans="1:28" x14ac:dyDescent="0.75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73"/>
      <c r="Z42" s="12"/>
      <c r="AA42" s="12"/>
      <c r="AB42" s="12"/>
    </row>
    <row r="43" spans="1:28" x14ac:dyDescent="0.75">
      <c r="A43" t="s">
        <v>419</v>
      </c>
      <c r="B43">
        <v>1.0500000000000001E-2</v>
      </c>
      <c r="C43">
        <v>1.0500000000000001E-2</v>
      </c>
      <c r="D43">
        <v>1.0500000000000001E-2</v>
      </c>
      <c r="E43">
        <v>1.0500000000000001E-2</v>
      </c>
      <c r="F43">
        <v>1.0500000000000001E-2</v>
      </c>
      <c r="G43">
        <v>1.0500000000000001E-2</v>
      </c>
      <c r="H43">
        <v>1.0500000000000001E-2</v>
      </c>
      <c r="I43">
        <v>1.0500000000000001E-2</v>
      </c>
      <c r="J43">
        <v>1.0500000000000001E-2</v>
      </c>
      <c r="K43">
        <v>1.0500000000000001E-2</v>
      </c>
      <c r="L43">
        <v>1.0500000000000001E-2</v>
      </c>
      <c r="M43">
        <v>1.0500000000000001E-2</v>
      </c>
      <c r="N43">
        <v>1.0500000000000001E-2</v>
      </c>
      <c r="O43">
        <v>1.0500000000000001E-2</v>
      </c>
      <c r="P43">
        <v>1.0500000000000001E-2</v>
      </c>
      <c r="Q43">
        <v>1.0500000000000001E-2</v>
      </c>
      <c r="R43">
        <v>1.0500000000000001E-2</v>
      </c>
      <c r="S43">
        <v>1.0500000000000001E-2</v>
      </c>
      <c r="T43">
        <v>1.0500000000000001E-2</v>
      </c>
      <c r="U43">
        <v>1.0500000000000001E-2</v>
      </c>
      <c r="V43">
        <v>1.0500000000000001E-2</v>
      </c>
    </row>
    <row r="44" spans="1:28" x14ac:dyDescent="0.75">
      <c r="A44">
        <v>1.0500000000000001E-2</v>
      </c>
      <c r="B44">
        <v>0</v>
      </c>
      <c r="C44">
        <v>0</v>
      </c>
      <c r="D44">
        <v>0</v>
      </c>
      <c r="E44">
        <v>0</v>
      </c>
      <c r="F44">
        <v>1.4999999999999999E-2</v>
      </c>
      <c r="G44">
        <v>0.01</v>
      </c>
      <c r="H44">
        <v>0.01</v>
      </c>
      <c r="I44">
        <v>0.01</v>
      </c>
      <c r="J44">
        <v>0.01</v>
      </c>
      <c r="K44">
        <v>7.4999999999999997E-3</v>
      </c>
      <c r="L44">
        <v>7.4999999999999997E-3</v>
      </c>
      <c r="M44">
        <v>7.4999999999999997E-3</v>
      </c>
      <c r="N44">
        <v>0.01</v>
      </c>
      <c r="O44">
        <v>0.03</v>
      </c>
      <c r="P44">
        <v>0.03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420</v>
      </c>
    </row>
    <row r="45" spans="1:28" x14ac:dyDescent="0.75">
      <c r="B45">
        <v>0</v>
      </c>
      <c r="C45">
        <v>0</v>
      </c>
      <c r="D45">
        <v>0</v>
      </c>
      <c r="E45">
        <v>0</v>
      </c>
      <c r="F45">
        <v>1.4999999999999999E-2</v>
      </c>
      <c r="G45">
        <v>0.01</v>
      </c>
      <c r="H45">
        <v>0.01</v>
      </c>
      <c r="I45">
        <v>0.01</v>
      </c>
      <c r="J45">
        <v>0.01</v>
      </c>
      <c r="K45">
        <v>5.0000000000000001E-3</v>
      </c>
      <c r="L45">
        <v>5.0000000000000001E-3</v>
      </c>
      <c r="M45">
        <v>5.0000000000000001E-3</v>
      </c>
      <c r="N45">
        <v>8.0000000000000002E-3</v>
      </c>
      <c r="O45">
        <v>0.03</v>
      </c>
      <c r="P45">
        <v>0.03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8" x14ac:dyDescent="0.75">
      <c r="B46">
        <f>100*SUM(B13:B20)/B9</f>
        <v>1.5422682784744491E-3</v>
      </c>
      <c r="C46">
        <f>100*SUM(C13:C20)/C9</f>
        <v>0</v>
      </c>
    </row>
    <row r="48" spans="1:28" x14ac:dyDescent="0.75">
      <c r="A48" t="s">
        <v>344</v>
      </c>
      <c r="B48">
        <v>96.25</v>
      </c>
    </row>
    <row r="49" spans="1:22" x14ac:dyDescent="0.75">
      <c r="A49" t="s">
        <v>345</v>
      </c>
      <c r="B49">
        <v>1.75</v>
      </c>
    </row>
    <row r="50" spans="1:22" x14ac:dyDescent="0.75">
      <c r="A50" t="s">
        <v>346</v>
      </c>
      <c r="F50" t="s">
        <v>353</v>
      </c>
    </row>
    <row r="51" spans="1:22" x14ac:dyDescent="0.75">
      <c r="F51" t="s">
        <v>354</v>
      </c>
    </row>
    <row r="55" spans="1:22" x14ac:dyDescent="0.75">
      <c r="B55" s="72">
        <v>1</v>
      </c>
      <c r="C55" s="72">
        <v>1</v>
      </c>
      <c r="D55" s="72">
        <v>1</v>
      </c>
      <c r="E55" s="72">
        <v>1</v>
      </c>
      <c r="F55" s="72">
        <v>1</v>
      </c>
      <c r="G55" s="72">
        <v>1</v>
      </c>
      <c r="H55" s="72">
        <v>0.12</v>
      </c>
      <c r="I55" s="72">
        <v>0.12</v>
      </c>
      <c r="J55" s="72">
        <v>6.25E-2</v>
      </c>
      <c r="K55" s="72">
        <v>6.25E-2</v>
      </c>
      <c r="L55" s="72">
        <v>7.4999999999999997E-2</v>
      </c>
      <c r="M55" s="72">
        <v>7.4999999999999997E-2</v>
      </c>
      <c r="N55" s="72">
        <v>0.16500000000000001</v>
      </c>
      <c r="O55" s="72">
        <v>0.16500000000000001</v>
      </c>
      <c r="P55" s="72">
        <v>0.16500000000000001</v>
      </c>
      <c r="Q55" s="72">
        <v>0.16500000000000001</v>
      </c>
      <c r="R55" s="72">
        <v>0.16500000000000001</v>
      </c>
      <c r="S55" s="72">
        <v>0.16500000000000001</v>
      </c>
      <c r="T55" s="72">
        <v>0.16500000000000001</v>
      </c>
      <c r="U55" s="72">
        <v>0.16500000000000001</v>
      </c>
      <c r="V55" s="72">
        <v>0.16500000000000001</v>
      </c>
    </row>
    <row r="56" spans="1:22" x14ac:dyDescent="0.75">
      <c r="B56" s="72">
        <v>0</v>
      </c>
      <c r="C56" s="72">
        <v>0</v>
      </c>
      <c r="D56" s="72">
        <v>0</v>
      </c>
      <c r="E56" s="72">
        <v>0</v>
      </c>
      <c r="F56" s="72">
        <v>0</v>
      </c>
      <c r="G56" s="72">
        <v>0</v>
      </c>
      <c r="H56" s="72">
        <v>0.12</v>
      </c>
      <c r="I56" s="72">
        <v>0.12</v>
      </c>
      <c r="J56" s="72">
        <v>6.25E-2</v>
      </c>
      <c r="K56" s="72">
        <v>6.25E-2</v>
      </c>
      <c r="L56" s="72">
        <v>7.4999999999999997E-2</v>
      </c>
      <c r="M56" s="72">
        <v>7.4999999999999997E-2</v>
      </c>
      <c r="N56" s="72">
        <v>0.16500000000000001</v>
      </c>
      <c r="O56" s="72">
        <v>0.16500000000000001</v>
      </c>
      <c r="P56" s="72">
        <v>0.16500000000000001</v>
      </c>
      <c r="Q56" s="72">
        <v>0.16500000000000001</v>
      </c>
      <c r="R56" s="72">
        <v>0.16500000000000001</v>
      </c>
      <c r="S56" s="72">
        <v>0.16500000000000001</v>
      </c>
      <c r="T56" s="72">
        <v>0.16500000000000001</v>
      </c>
      <c r="U56" s="72">
        <v>0.16500000000000001</v>
      </c>
      <c r="V56" s="72">
        <v>0.16500000000000001</v>
      </c>
    </row>
    <row r="57" spans="1:22" x14ac:dyDescent="0.75">
      <c r="B57" s="72">
        <v>0</v>
      </c>
      <c r="C57" s="72">
        <v>0</v>
      </c>
      <c r="D57" s="72">
        <v>0</v>
      </c>
      <c r="E57" s="72">
        <v>0</v>
      </c>
      <c r="F57" s="72">
        <v>0</v>
      </c>
      <c r="G57" s="72">
        <v>0</v>
      </c>
      <c r="H57" s="72">
        <v>0.23</v>
      </c>
      <c r="I57" s="72">
        <v>0.23</v>
      </c>
      <c r="J57" s="72">
        <v>0.375</v>
      </c>
      <c r="K57" s="72">
        <v>0.375</v>
      </c>
      <c r="L57" s="72">
        <v>0.2</v>
      </c>
      <c r="M57" s="72">
        <v>0.2</v>
      </c>
      <c r="N57" s="72">
        <v>0.5</v>
      </c>
      <c r="O57" s="72">
        <v>0.5</v>
      </c>
      <c r="P57" s="72">
        <v>0.5</v>
      </c>
      <c r="Q57" s="72">
        <v>0.5</v>
      </c>
      <c r="R57" s="72">
        <v>0.5</v>
      </c>
      <c r="S57" s="72">
        <v>0.5</v>
      </c>
      <c r="T57" s="72">
        <v>0.5</v>
      </c>
      <c r="U57" s="72">
        <v>0.5</v>
      </c>
      <c r="V57" s="72">
        <v>0.5</v>
      </c>
    </row>
    <row r="58" spans="1:22" x14ac:dyDescent="0.75">
      <c r="B58" s="72">
        <v>0</v>
      </c>
      <c r="C58" s="72">
        <v>0</v>
      </c>
      <c r="D58" s="72">
        <v>0</v>
      </c>
      <c r="E58" s="72">
        <v>0</v>
      </c>
      <c r="F58" s="72">
        <v>0</v>
      </c>
      <c r="G58" s="72">
        <v>0</v>
      </c>
      <c r="H58" s="72">
        <v>0.23</v>
      </c>
      <c r="I58" s="72">
        <v>0.23</v>
      </c>
      <c r="J58" s="72">
        <v>0.125</v>
      </c>
      <c r="K58" s="72">
        <v>0.125</v>
      </c>
      <c r="L58" s="72">
        <v>0.15</v>
      </c>
      <c r="M58" s="72">
        <v>0.15</v>
      </c>
      <c r="N58" s="72">
        <v>0</v>
      </c>
      <c r="O58" s="72">
        <v>0</v>
      </c>
      <c r="P58" s="72">
        <v>0</v>
      </c>
      <c r="Q58" s="72">
        <v>0</v>
      </c>
      <c r="R58" s="72">
        <v>0</v>
      </c>
      <c r="S58" s="72">
        <v>0</v>
      </c>
      <c r="T58" s="72">
        <v>0</v>
      </c>
      <c r="U58" s="72">
        <v>0</v>
      </c>
      <c r="V58" s="72">
        <v>0</v>
      </c>
    </row>
    <row r="59" spans="1:22" x14ac:dyDescent="0.75">
      <c r="B59" s="72">
        <v>0</v>
      </c>
      <c r="C59" s="72">
        <v>0</v>
      </c>
      <c r="D59" s="72">
        <v>0</v>
      </c>
      <c r="E59" s="72">
        <v>0</v>
      </c>
      <c r="F59" s="72">
        <v>0</v>
      </c>
      <c r="G59" s="72">
        <v>0</v>
      </c>
      <c r="H59" s="72">
        <v>7.4999999999999997E-2</v>
      </c>
      <c r="I59" s="72">
        <v>7.4999999999999997E-2</v>
      </c>
      <c r="J59" s="72">
        <v>9.375E-2</v>
      </c>
      <c r="K59" s="72">
        <v>9.375E-2</v>
      </c>
      <c r="L59" s="72">
        <v>0.125</v>
      </c>
      <c r="M59" s="72">
        <v>0.125</v>
      </c>
      <c r="N59" s="72">
        <v>4.2500000000000003E-2</v>
      </c>
      <c r="O59" s="72">
        <v>4.2500000000000003E-2</v>
      </c>
      <c r="P59" s="72">
        <v>4.2500000000000003E-2</v>
      </c>
      <c r="Q59" s="72">
        <v>4.2500000000000003E-2</v>
      </c>
      <c r="R59" s="72">
        <v>4.2500000000000003E-2</v>
      </c>
      <c r="S59" s="72">
        <v>4.2500000000000003E-2</v>
      </c>
      <c r="T59" s="72">
        <v>4.2500000000000003E-2</v>
      </c>
      <c r="U59" s="72">
        <v>4.2500000000000003E-2</v>
      </c>
      <c r="V59" s="72">
        <v>4.2500000000000003E-2</v>
      </c>
    </row>
    <row r="60" spans="1:22" x14ac:dyDescent="0.75">
      <c r="B60" s="72">
        <v>0</v>
      </c>
      <c r="C60" s="72">
        <v>0</v>
      </c>
      <c r="D60" s="72">
        <v>0</v>
      </c>
      <c r="E60" s="72">
        <v>0</v>
      </c>
      <c r="F60" s="72">
        <v>0</v>
      </c>
      <c r="G60" s="72">
        <v>0</v>
      </c>
      <c r="H60" s="72">
        <v>7.4999999999999997E-2</v>
      </c>
      <c r="I60" s="72">
        <v>7.4999999999999997E-2</v>
      </c>
      <c r="J60" s="72">
        <v>9.375E-2</v>
      </c>
      <c r="K60" s="72">
        <v>9.375E-2</v>
      </c>
      <c r="L60" s="72">
        <v>0.125</v>
      </c>
      <c r="M60" s="72">
        <v>0.125</v>
      </c>
      <c r="N60" s="72">
        <v>4.2500000000000003E-2</v>
      </c>
      <c r="O60" s="72">
        <v>4.2500000000000003E-2</v>
      </c>
      <c r="P60" s="72">
        <v>4.2500000000000003E-2</v>
      </c>
      <c r="Q60" s="72">
        <v>4.2500000000000003E-2</v>
      </c>
      <c r="R60" s="72">
        <v>4.2500000000000003E-2</v>
      </c>
      <c r="S60" s="72">
        <v>4.2500000000000003E-2</v>
      </c>
      <c r="T60" s="72">
        <v>4.2500000000000003E-2</v>
      </c>
      <c r="U60" s="72">
        <v>4.2500000000000003E-2</v>
      </c>
      <c r="V60" s="72">
        <v>4.2500000000000003E-2</v>
      </c>
    </row>
    <row r="61" spans="1:22" x14ac:dyDescent="0.75">
      <c r="B61" s="72">
        <v>0</v>
      </c>
      <c r="C61" s="72">
        <v>0</v>
      </c>
      <c r="D61" s="72">
        <v>0</v>
      </c>
      <c r="E61" s="72">
        <v>0</v>
      </c>
      <c r="F61" s="72">
        <v>0</v>
      </c>
      <c r="G61" s="72">
        <v>0</v>
      </c>
      <c r="H61" s="72">
        <v>7.4999999999999997E-2</v>
      </c>
      <c r="I61" s="72">
        <v>7.4999999999999997E-2</v>
      </c>
      <c r="J61" s="72">
        <v>9.375E-2</v>
      </c>
      <c r="K61" s="72">
        <v>9.375E-2</v>
      </c>
      <c r="L61" s="72">
        <v>0.125</v>
      </c>
      <c r="M61" s="72">
        <v>0.125</v>
      </c>
      <c r="N61" s="72">
        <v>4.2500000000000003E-2</v>
      </c>
      <c r="O61" s="72">
        <v>4.2500000000000003E-2</v>
      </c>
      <c r="P61" s="72">
        <v>4.2500000000000003E-2</v>
      </c>
      <c r="Q61" s="72">
        <v>4.2500000000000003E-2</v>
      </c>
      <c r="R61" s="72">
        <v>4.2500000000000003E-2</v>
      </c>
      <c r="S61" s="72">
        <v>4.2500000000000003E-2</v>
      </c>
      <c r="T61" s="72">
        <v>4.2500000000000003E-2</v>
      </c>
      <c r="U61" s="72">
        <v>4.2500000000000003E-2</v>
      </c>
      <c r="V61" s="72">
        <v>4.2500000000000003E-2</v>
      </c>
    </row>
    <row r="62" spans="1:22" x14ac:dyDescent="0.75">
      <c r="B62" s="72">
        <v>0</v>
      </c>
      <c r="C62" s="72">
        <v>0</v>
      </c>
      <c r="D62" s="72">
        <v>0</v>
      </c>
      <c r="E62" s="72">
        <v>0</v>
      </c>
      <c r="F62" s="72">
        <v>0</v>
      </c>
      <c r="G62" s="72">
        <v>0</v>
      </c>
      <c r="H62" s="72">
        <v>7.4999999999999997E-2</v>
      </c>
      <c r="I62" s="72">
        <v>7.4999999999999997E-2</v>
      </c>
      <c r="J62" s="72">
        <v>9.375E-2</v>
      </c>
      <c r="K62" s="72">
        <v>9.375E-2</v>
      </c>
      <c r="L62" s="72">
        <v>0.125</v>
      </c>
      <c r="M62" s="72">
        <v>0.125</v>
      </c>
      <c r="N62" s="72">
        <v>4.2500000000000003E-2</v>
      </c>
      <c r="O62" s="72">
        <v>4.2500000000000003E-2</v>
      </c>
      <c r="P62" s="72">
        <v>4.2500000000000003E-2</v>
      </c>
      <c r="Q62" s="72">
        <v>4.2500000000000003E-2</v>
      </c>
      <c r="R62" s="72">
        <v>4.2500000000000003E-2</v>
      </c>
      <c r="S62" s="72">
        <v>4.2500000000000003E-2</v>
      </c>
      <c r="T62" s="72">
        <v>4.2500000000000003E-2</v>
      </c>
      <c r="U62" s="72">
        <v>4.2500000000000003E-2</v>
      </c>
      <c r="V62" s="72">
        <v>4.2500000000000003E-2</v>
      </c>
    </row>
  </sheetData>
  <conditionalFormatting sqref="AA25:AA28">
    <cfRule type="colorScale" priority="2">
      <colorScale>
        <cfvo type="min"/>
        <cfvo type="max"/>
        <color rgb="FF00B050"/>
        <color rgb="FF00B0F0"/>
      </colorScale>
    </cfRule>
  </conditionalFormatting>
  <conditionalFormatting sqref="AA12:AA24 AA29:AA38">
    <cfRule type="colorScale" priority="3">
      <colorScale>
        <cfvo type="min"/>
        <cfvo type="max"/>
        <color rgb="FF00B050"/>
        <color rgb="FF00B0F0"/>
      </colorScale>
    </cfRule>
  </conditionalFormatting>
  <conditionalFormatting sqref="Z12:Z38 B8:W8">
    <cfRule type="colorScale" priority="1">
      <colorScale>
        <cfvo type="min"/>
        <cfvo type="max"/>
        <color rgb="FF7030A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C46D2-F645-445E-BFE3-5A051CB1C1BE}">
  <dimension ref="A1:AB62"/>
  <sheetViews>
    <sheetView zoomScale="60" zoomScaleNormal="60" workbookViewId="0">
      <pane xSplit="1" topLeftCell="B1" activePane="topRight" state="frozen"/>
      <selection pane="topRight" activeCell="O10" sqref="O10"/>
    </sheetView>
  </sheetViews>
  <sheetFormatPr defaultRowHeight="14.75" x14ac:dyDescent="0.75"/>
  <cols>
    <col min="1" max="1" width="22.90625" customWidth="1"/>
    <col min="2" max="22" width="11.58984375" customWidth="1"/>
    <col min="23" max="24" width="10.2265625" customWidth="1"/>
    <col min="25" max="25" width="18.81640625" customWidth="1"/>
    <col min="26" max="26" width="14.40625" customWidth="1"/>
  </cols>
  <sheetData>
    <row r="1" spans="1:28" x14ac:dyDescent="0.75">
      <c r="A1" t="s">
        <v>357</v>
      </c>
      <c r="B1" t="s">
        <v>358</v>
      </c>
      <c r="C1" t="s">
        <v>358</v>
      </c>
      <c r="D1" t="s">
        <v>358</v>
      </c>
      <c r="E1" t="s">
        <v>358</v>
      </c>
      <c r="F1" t="s">
        <v>358</v>
      </c>
      <c r="G1" t="s">
        <v>358</v>
      </c>
      <c r="H1" t="s">
        <v>359</v>
      </c>
      <c r="I1" t="s">
        <v>359</v>
      </c>
      <c r="J1" t="s">
        <v>359</v>
      </c>
      <c r="K1" t="s">
        <v>359</v>
      </c>
      <c r="L1" t="s">
        <v>359</v>
      </c>
      <c r="M1" t="s">
        <v>359</v>
      </c>
      <c r="N1" t="s">
        <v>359</v>
      </c>
      <c r="O1" t="s">
        <v>359</v>
      </c>
      <c r="P1" t="s">
        <v>359</v>
      </c>
      <c r="Q1" t="s">
        <v>359</v>
      </c>
      <c r="R1" t="s">
        <v>359</v>
      </c>
      <c r="S1" t="s">
        <v>359</v>
      </c>
      <c r="T1" t="s">
        <v>359</v>
      </c>
      <c r="U1" t="s">
        <v>359</v>
      </c>
      <c r="V1" t="s">
        <v>359</v>
      </c>
    </row>
    <row r="2" spans="1:28" x14ac:dyDescent="0.75">
      <c r="A2" t="s">
        <v>355</v>
      </c>
      <c r="B2" t="s">
        <v>359</v>
      </c>
      <c r="C2" t="s">
        <v>359</v>
      </c>
      <c r="D2" t="s">
        <v>359</v>
      </c>
      <c r="E2" t="s">
        <v>359</v>
      </c>
      <c r="F2" t="s">
        <v>359</v>
      </c>
      <c r="G2" t="s">
        <v>359</v>
      </c>
      <c r="H2" t="s">
        <v>358</v>
      </c>
      <c r="I2" t="s">
        <v>358</v>
      </c>
      <c r="J2" t="s">
        <v>358</v>
      </c>
      <c r="K2" t="s">
        <v>358</v>
      </c>
      <c r="L2" t="s">
        <v>358</v>
      </c>
      <c r="M2" t="s">
        <v>358</v>
      </c>
      <c r="N2" t="s">
        <v>358</v>
      </c>
      <c r="O2" t="s">
        <v>358</v>
      </c>
      <c r="P2" t="s">
        <v>358</v>
      </c>
      <c r="Q2" t="s">
        <v>358</v>
      </c>
      <c r="R2" t="s">
        <v>358</v>
      </c>
      <c r="S2" t="s">
        <v>358</v>
      </c>
      <c r="T2" t="s">
        <v>358</v>
      </c>
      <c r="U2" t="s">
        <v>358</v>
      </c>
      <c r="V2" t="s">
        <v>358</v>
      </c>
    </row>
    <row r="3" spans="1:28" x14ac:dyDescent="0.75">
      <c r="A3" t="s">
        <v>356</v>
      </c>
      <c r="B3" t="s">
        <v>359</v>
      </c>
      <c r="C3" t="s">
        <v>359</v>
      </c>
      <c r="D3" t="s">
        <v>359</v>
      </c>
      <c r="E3" t="s">
        <v>359</v>
      </c>
      <c r="F3" t="s">
        <v>359</v>
      </c>
      <c r="G3" t="s">
        <v>359</v>
      </c>
      <c r="H3" t="s">
        <v>359</v>
      </c>
      <c r="I3" t="s">
        <v>359</v>
      </c>
      <c r="J3" t="s">
        <v>359</v>
      </c>
      <c r="K3" t="s">
        <v>359</v>
      </c>
      <c r="L3" t="s">
        <v>359</v>
      </c>
      <c r="M3" t="s">
        <v>359</v>
      </c>
      <c r="N3" t="s">
        <v>358</v>
      </c>
      <c r="O3" t="s">
        <v>358</v>
      </c>
      <c r="P3" t="s">
        <v>358</v>
      </c>
      <c r="Q3" t="s">
        <v>358</v>
      </c>
      <c r="R3" t="s">
        <v>358</v>
      </c>
      <c r="S3" t="s">
        <v>358</v>
      </c>
      <c r="T3" t="s">
        <v>358</v>
      </c>
      <c r="U3" t="s">
        <v>358</v>
      </c>
      <c r="V3" t="s">
        <v>358</v>
      </c>
    </row>
    <row r="5" spans="1:28" x14ac:dyDescent="0.75">
      <c r="A5" t="s">
        <v>377</v>
      </c>
    </row>
    <row r="7" spans="1:28" s="191" customFormat="1" ht="25.75" customHeight="1" x14ac:dyDescent="0.75">
      <c r="A7" s="171" t="s">
        <v>128</v>
      </c>
      <c r="B7" s="191">
        <v>1</v>
      </c>
      <c r="C7" s="191">
        <v>2</v>
      </c>
      <c r="D7" s="191">
        <v>3</v>
      </c>
      <c r="E7" s="191">
        <v>4</v>
      </c>
      <c r="F7" s="191">
        <v>5</v>
      </c>
      <c r="G7" s="191">
        <v>6</v>
      </c>
      <c r="H7" s="191">
        <v>7</v>
      </c>
      <c r="I7" s="191">
        <v>8</v>
      </c>
      <c r="J7" s="191">
        <v>9</v>
      </c>
      <c r="K7" s="191">
        <v>10</v>
      </c>
      <c r="L7" s="191">
        <v>11</v>
      </c>
      <c r="M7" s="191">
        <v>12</v>
      </c>
      <c r="N7" s="191">
        <v>13</v>
      </c>
      <c r="O7" s="191">
        <v>14</v>
      </c>
      <c r="P7" s="191">
        <v>15</v>
      </c>
      <c r="Q7" s="191">
        <v>16</v>
      </c>
      <c r="R7" s="191">
        <v>17</v>
      </c>
      <c r="S7" s="191">
        <v>18</v>
      </c>
      <c r="T7" s="191">
        <v>19</v>
      </c>
      <c r="U7" s="191">
        <v>20</v>
      </c>
      <c r="V7" s="191">
        <v>21</v>
      </c>
      <c r="W7" s="192" t="s">
        <v>129</v>
      </c>
      <c r="X7" s="192" t="s">
        <v>349</v>
      </c>
      <c r="Y7" s="178" t="s">
        <v>352</v>
      </c>
      <c r="Z7" s="167" t="s">
        <v>351</v>
      </c>
      <c r="AA7" s="191" t="s">
        <v>130</v>
      </c>
    </row>
    <row r="8" spans="1:28" s="191" customFormat="1" x14ac:dyDescent="0.75">
      <c r="A8" s="171" t="s">
        <v>351</v>
      </c>
      <c r="B8" s="170">
        <f>B9-B11</f>
        <v>0</v>
      </c>
      <c r="C8" s="170">
        <f>C9-C11</f>
        <v>0</v>
      </c>
      <c r="D8" s="170">
        <f t="shared" ref="D8:W8" si="0">D9-D11</f>
        <v>0</v>
      </c>
      <c r="E8" s="170">
        <f t="shared" si="0"/>
        <v>0</v>
      </c>
      <c r="F8" s="170">
        <f t="shared" si="0"/>
        <v>0</v>
      </c>
      <c r="G8" s="170">
        <f t="shared" si="0"/>
        <v>0</v>
      </c>
      <c r="H8" s="170">
        <f t="shared" si="0"/>
        <v>0</v>
      </c>
      <c r="I8" s="170">
        <f t="shared" si="0"/>
        <v>0</v>
      </c>
      <c r="J8" s="170">
        <f t="shared" si="0"/>
        <v>0</v>
      </c>
      <c r="K8" s="170">
        <f t="shared" si="0"/>
        <v>0</v>
      </c>
      <c r="L8" s="170">
        <f t="shared" si="0"/>
        <v>0</v>
      </c>
      <c r="M8" s="170">
        <f t="shared" si="0"/>
        <v>0</v>
      </c>
      <c r="N8" s="170">
        <f t="shared" si="0"/>
        <v>0</v>
      </c>
      <c r="O8" s="170">
        <f t="shared" si="0"/>
        <v>0</v>
      </c>
      <c r="P8" s="170">
        <f t="shared" si="0"/>
        <v>0</v>
      </c>
      <c r="Q8" s="170">
        <f t="shared" si="0"/>
        <v>0</v>
      </c>
      <c r="R8" s="170">
        <f t="shared" si="0"/>
        <v>0</v>
      </c>
      <c r="S8" s="170">
        <f t="shared" si="0"/>
        <v>0</v>
      </c>
      <c r="T8" s="170">
        <f t="shared" si="0"/>
        <v>0</v>
      </c>
      <c r="U8" s="170">
        <f t="shared" si="0"/>
        <v>0</v>
      </c>
      <c r="V8" s="170">
        <f t="shared" si="0"/>
        <v>0</v>
      </c>
      <c r="W8" s="170">
        <f t="shared" si="0"/>
        <v>0</v>
      </c>
      <c r="X8" s="192"/>
      <c r="Y8" s="168"/>
      <c r="Z8" s="192"/>
    </row>
    <row r="9" spans="1:28" s="191" customFormat="1" ht="29.5" x14ac:dyDescent="0.75">
      <c r="A9" s="171" t="s">
        <v>360</v>
      </c>
      <c r="B9" s="169">
        <v>3815730</v>
      </c>
      <c r="C9" s="169">
        <v>3983567</v>
      </c>
      <c r="D9" s="169">
        <v>4160322</v>
      </c>
      <c r="E9" s="169">
        <v>4846762</v>
      </c>
      <c r="F9" s="169">
        <v>4675038</v>
      </c>
      <c r="G9" s="169">
        <v>4718221</v>
      </c>
      <c r="H9" s="169">
        <v>5167883</v>
      </c>
      <c r="I9" s="169">
        <v>5279936</v>
      </c>
      <c r="J9" s="169">
        <v>5395138</v>
      </c>
      <c r="K9" s="169">
        <v>5108781</v>
      </c>
      <c r="L9" s="169">
        <v>4416584</v>
      </c>
      <c r="M9" s="169">
        <v>3598327</v>
      </c>
      <c r="N9" s="169">
        <v>2715815</v>
      </c>
      <c r="O9" s="169">
        <v>1825206</v>
      </c>
      <c r="P9" s="169">
        <v>1475558</v>
      </c>
      <c r="Q9" s="169">
        <v>1066689</v>
      </c>
      <c r="R9" s="169">
        <v>649031</v>
      </c>
      <c r="S9" s="169">
        <v>285622</v>
      </c>
      <c r="T9" s="169">
        <v>101293</v>
      </c>
      <c r="U9" s="169">
        <v>33812</v>
      </c>
      <c r="V9" s="169">
        <v>17883</v>
      </c>
      <c r="W9" s="177">
        <v>63337198</v>
      </c>
      <c r="X9" s="164"/>
      <c r="Y9" s="163"/>
      <c r="Z9" s="192"/>
    </row>
    <row r="10" spans="1:28" s="191" customFormat="1" ht="59" x14ac:dyDescent="0.75">
      <c r="A10" s="171" t="s">
        <v>395</v>
      </c>
      <c r="B10" s="72">
        <v>1E-4</v>
      </c>
      <c r="C10" s="72">
        <v>0</v>
      </c>
      <c r="D10" s="72">
        <v>0</v>
      </c>
      <c r="E10" s="72">
        <v>2.7497708524289641E-3</v>
      </c>
      <c r="F10" s="72">
        <v>9.1000735567592278E-2</v>
      </c>
      <c r="G10" s="72">
        <v>8.2557809257442188E-2</v>
      </c>
      <c r="H10" s="72">
        <v>6.7426848178161566E-2</v>
      </c>
      <c r="I10" s="72">
        <v>0.10437571788384424</v>
      </c>
      <c r="J10" s="72">
        <v>0.12484929656152102</v>
      </c>
      <c r="K10" s="72">
        <v>0.14370706564191882</v>
      </c>
      <c r="L10" s="72">
        <v>0.17177300248663271</v>
      </c>
      <c r="M10" s="72">
        <v>0.13530250779865174</v>
      </c>
      <c r="N10" s="72">
        <v>7.6257245771806398E-2</v>
      </c>
      <c r="O10" s="72">
        <v>0</v>
      </c>
      <c r="P10" s="72">
        <v>0</v>
      </c>
      <c r="Q10" s="72">
        <v>0</v>
      </c>
      <c r="R10" s="72">
        <v>0</v>
      </c>
      <c r="S10" s="72">
        <v>0</v>
      </c>
      <c r="T10" s="72">
        <v>0</v>
      </c>
      <c r="U10" s="72">
        <v>0</v>
      </c>
      <c r="V10" s="72">
        <v>0</v>
      </c>
      <c r="W10" s="177"/>
      <c r="X10" s="164"/>
      <c r="Y10" s="163"/>
      <c r="Z10" s="192"/>
    </row>
    <row r="11" spans="1:28" s="191" customFormat="1" x14ac:dyDescent="0.75">
      <c r="A11" s="172" t="s">
        <v>350</v>
      </c>
      <c r="B11" s="169">
        <f>SUM(B12:B38)</f>
        <v>3815730</v>
      </c>
      <c r="C11" s="169">
        <f t="shared" ref="C11:V11" si="1">SUM(C12:C38)</f>
        <v>3983567</v>
      </c>
      <c r="D11" s="169">
        <f t="shared" si="1"/>
        <v>4160322</v>
      </c>
      <c r="E11" s="169">
        <f t="shared" si="1"/>
        <v>4846762</v>
      </c>
      <c r="F11" s="169">
        <f t="shared" si="1"/>
        <v>4675038</v>
      </c>
      <c r="G11" s="169">
        <f t="shared" si="1"/>
        <v>4718221</v>
      </c>
      <c r="H11" s="169">
        <f t="shared" si="1"/>
        <v>5167882.9999999991</v>
      </c>
      <c r="I11" s="169">
        <f t="shared" si="1"/>
        <v>5279935.9999999991</v>
      </c>
      <c r="J11" s="169">
        <f t="shared" si="1"/>
        <v>5395137.9999999981</v>
      </c>
      <c r="K11" s="169">
        <f t="shared" si="1"/>
        <v>5108781.0000000009</v>
      </c>
      <c r="L11" s="169">
        <f t="shared" si="1"/>
        <v>4416583.9999999991</v>
      </c>
      <c r="M11" s="169">
        <f t="shared" si="1"/>
        <v>3598326.9999999995</v>
      </c>
      <c r="N11" s="169">
        <f t="shared" si="1"/>
        <v>2715814.9999999991</v>
      </c>
      <c r="O11" s="169">
        <f t="shared" si="1"/>
        <v>1825206</v>
      </c>
      <c r="P11" s="169">
        <f t="shared" si="1"/>
        <v>1475558</v>
      </c>
      <c r="Q11" s="169">
        <f t="shared" si="1"/>
        <v>1066689</v>
      </c>
      <c r="R11" s="169">
        <f t="shared" si="1"/>
        <v>649031</v>
      </c>
      <c r="S11" s="169">
        <f t="shared" si="1"/>
        <v>285622</v>
      </c>
      <c r="T11" s="169">
        <f t="shared" si="1"/>
        <v>101293</v>
      </c>
      <c r="U11" s="169">
        <f t="shared" si="1"/>
        <v>33812</v>
      </c>
      <c r="V11" s="169">
        <f t="shared" si="1"/>
        <v>17883</v>
      </c>
      <c r="W11" s="164">
        <f>SUM(W12:W38)</f>
        <v>63337198</v>
      </c>
      <c r="X11" s="164"/>
      <c r="Y11" s="163"/>
      <c r="Z11" s="192"/>
    </row>
    <row r="12" spans="1:28" x14ac:dyDescent="0.75">
      <c r="A12" t="s">
        <v>105</v>
      </c>
      <c r="B12" s="177">
        <f>B$9-SUM(B$13:B$20)</f>
        <v>3815663.4959421</v>
      </c>
      <c r="C12" s="177">
        <f t="shared" ref="C12:V12" si="2">C$9-SUM(C$13:C$20)</f>
        <v>3983567</v>
      </c>
      <c r="D12" s="177">
        <f t="shared" si="2"/>
        <v>4160322</v>
      </c>
      <c r="E12" s="177">
        <f t="shared" si="2"/>
        <v>4844933.2908001831</v>
      </c>
      <c r="F12" s="177">
        <f t="shared" si="2"/>
        <v>4614518.8181287022</v>
      </c>
      <c r="G12" s="177">
        <f t="shared" si="2"/>
        <v>4663316.7067304589</v>
      </c>
      <c r="H12" s="177">
        <f t="shared" si="2"/>
        <v>5123041.4098474504</v>
      </c>
      <c r="I12" s="177">
        <f t="shared" si="2"/>
        <v>5210521.9121449878</v>
      </c>
      <c r="J12" s="177">
        <f t="shared" si="2"/>
        <v>5312108.1515269829</v>
      </c>
      <c r="K12" s="177">
        <f t="shared" si="2"/>
        <v>5013209.9698591074</v>
      </c>
      <c r="L12" s="177">
        <f t="shared" si="2"/>
        <v>4302347.9829697218</v>
      </c>
      <c r="M12" s="177">
        <f t="shared" si="2"/>
        <v>3508345.3418734325</v>
      </c>
      <c r="N12" s="177">
        <f t="shared" si="2"/>
        <v>2665100.8371189726</v>
      </c>
      <c r="O12" s="177">
        <f t="shared" si="2"/>
        <v>1825206</v>
      </c>
      <c r="P12" s="177">
        <f t="shared" si="2"/>
        <v>1475558</v>
      </c>
      <c r="Q12" s="177">
        <f t="shared" si="2"/>
        <v>1066689</v>
      </c>
      <c r="R12" s="177">
        <f t="shared" si="2"/>
        <v>649031</v>
      </c>
      <c r="S12" s="177">
        <f t="shared" si="2"/>
        <v>285622</v>
      </c>
      <c r="T12" s="177">
        <f t="shared" si="2"/>
        <v>101293</v>
      </c>
      <c r="U12" s="177">
        <f t="shared" si="2"/>
        <v>33812</v>
      </c>
      <c r="V12" s="177">
        <f t="shared" si="2"/>
        <v>17883</v>
      </c>
      <c r="W12" s="165">
        <f>SUM(B12:V12)</f>
        <v>62672090.916942097</v>
      </c>
      <c r="X12" s="166">
        <f>100*W12/$W$9</f>
        <v>98.949894999999998</v>
      </c>
      <c r="Y12" s="174">
        <f>100-SUM(Y13:Y24)</f>
        <v>98.944760500000001</v>
      </c>
      <c r="Z12" s="179">
        <f>Y12-X12</f>
        <v>-5.1344999999969332E-3</v>
      </c>
      <c r="AA12" s="12"/>
      <c r="AB12" s="12"/>
    </row>
    <row r="13" spans="1:28" x14ac:dyDescent="0.75">
      <c r="A13" t="s">
        <v>106</v>
      </c>
      <c r="B13" s="177">
        <f>B55*$A$44*B$10*$W$9</f>
        <v>66.504057900000006</v>
      </c>
      <c r="C13" s="177">
        <f t="shared" ref="C13:V13" si="3">C55*$A$44*C$10*$W$9</f>
        <v>0</v>
      </c>
      <c r="D13" s="177">
        <f t="shared" si="3"/>
        <v>0</v>
      </c>
      <c r="E13" s="177">
        <f t="shared" si="3"/>
        <v>1828.709199816682</v>
      </c>
      <c r="F13" s="177">
        <f t="shared" si="3"/>
        <v>60519.181871297464</v>
      </c>
      <c r="G13" s="177">
        <f t="shared" si="3"/>
        <v>54904.293269540918</v>
      </c>
      <c r="H13" s="177">
        <f t="shared" si="3"/>
        <v>5380.9908183059597</v>
      </c>
      <c r="I13" s="177">
        <f t="shared" si="3"/>
        <v>8329.690542601491</v>
      </c>
      <c r="J13" s="177">
        <f t="shared" si="3"/>
        <v>5189.3655295635408</v>
      </c>
      <c r="K13" s="177">
        <f t="shared" si="3"/>
        <v>5973.189383805794</v>
      </c>
      <c r="L13" s="177">
        <f t="shared" si="3"/>
        <v>8567.7012772708986</v>
      </c>
      <c r="M13" s="177">
        <f t="shared" si="3"/>
        <v>6748.6243594925527</v>
      </c>
      <c r="N13" s="177">
        <f t="shared" si="3"/>
        <v>8367.8368753695268</v>
      </c>
      <c r="O13" s="177">
        <f t="shared" si="3"/>
        <v>0</v>
      </c>
      <c r="P13" s="177">
        <f t="shared" si="3"/>
        <v>0</v>
      </c>
      <c r="Q13" s="177">
        <f t="shared" si="3"/>
        <v>0</v>
      </c>
      <c r="R13" s="177">
        <f t="shared" si="3"/>
        <v>0</v>
      </c>
      <c r="S13" s="177">
        <f t="shared" si="3"/>
        <v>0</v>
      </c>
      <c r="T13" s="177">
        <f t="shared" si="3"/>
        <v>0</v>
      </c>
      <c r="U13" s="177">
        <f t="shared" si="3"/>
        <v>0</v>
      </c>
      <c r="V13" s="177">
        <f t="shared" si="3"/>
        <v>0</v>
      </c>
      <c r="W13" s="165">
        <f>SUM(B13:V13)</f>
        <v>165876.08718496485</v>
      </c>
      <c r="X13" s="166">
        <f>100*W13/$W$9</f>
        <v>0.26189363031968171</v>
      </c>
      <c r="Y13" s="175">
        <f>100*0.285*$A$44</f>
        <v>0.29924999999999996</v>
      </c>
      <c r="Z13" s="179">
        <f t="shared" ref="Z13:Z38" si="4">Y13-X13</f>
        <v>3.7356369680318247E-2</v>
      </c>
      <c r="AA13" s="12"/>
      <c r="AB13" s="12"/>
    </row>
    <row r="14" spans="1:28" x14ac:dyDescent="0.75">
      <c r="A14" t="s">
        <v>107</v>
      </c>
      <c r="B14" s="177">
        <f t="shared" ref="B14:V26" si="5">B56*$A$44*B$10*$W$9</f>
        <v>0</v>
      </c>
      <c r="C14" s="177">
        <f t="shared" si="5"/>
        <v>0</v>
      </c>
      <c r="D14" s="177">
        <f t="shared" si="5"/>
        <v>0</v>
      </c>
      <c r="E14" s="177">
        <f t="shared" si="5"/>
        <v>0</v>
      </c>
      <c r="F14" s="177">
        <f t="shared" si="5"/>
        <v>0</v>
      </c>
      <c r="G14" s="177">
        <f t="shared" si="5"/>
        <v>0</v>
      </c>
      <c r="H14" s="177">
        <f t="shared" si="5"/>
        <v>5380.9908183059597</v>
      </c>
      <c r="I14" s="177">
        <f t="shared" si="5"/>
        <v>8329.690542601491</v>
      </c>
      <c r="J14" s="177">
        <f t="shared" si="5"/>
        <v>5189.3655295635408</v>
      </c>
      <c r="K14" s="177">
        <f t="shared" si="5"/>
        <v>5973.189383805794</v>
      </c>
      <c r="L14" s="177">
        <f t="shared" si="5"/>
        <v>8567.7012772708986</v>
      </c>
      <c r="M14" s="177">
        <f t="shared" si="5"/>
        <v>6748.6243594925527</v>
      </c>
      <c r="N14" s="177">
        <f t="shared" si="5"/>
        <v>8367.8368753695268</v>
      </c>
      <c r="O14" s="177">
        <f t="shared" si="5"/>
        <v>0</v>
      </c>
      <c r="P14" s="177">
        <f t="shared" si="5"/>
        <v>0</v>
      </c>
      <c r="Q14" s="177">
        <f t="shared" si="5"/>
        <v>0</v>
      </c>
      <c r="R14" s="177">
        <f t="shared" si="5"/>
        <v>0</v>
      </c>
      <c r="S14" s="177">
        <f t="shared" si="5"/>
        <v>0</v>
      </c>
      <c r="T14" s="177">
        <f t="shared" si="5"/>
        <v>0</v>
      </c>
      <c r="U14" s="177">
        <f t="shared" si="5"/>
        <v>0</v>
      </c>
      <c r="V14" s="177">
        <f t="shared" si="5"/>
        <v>0</v>
      </c>
      <c r="W14" s="165">
        <f t="shared" ref="W14:W38" si="6">SUM(B14:V14)</f>
        <v>48557.398786409765</v>
      </c>
      <c r="X14" s="166">
        <f t="shared" ref="X14:X38" si="7">100*W14/$W$9</f>
        <v>7.6664898858345085E-2</v>
      </c>
      <c r="Y14" s="175">
        <f>100*0.285*$A$44</f>
        <v>0.29924999999999996</v>
      </c>
      <c r="Z14" s="179">
        <f t="shared" si="4"/>
        <v>0.22258510114165486</v>
      </c>
      <c r="AA14" s="12"/>
      <c r="AB14" s="12"/>
    </row>
    <row r="15" spans="1:28" x14ac:dyDescent="0.75">
      <c r="A15" t="s">
        <v>108</v>
      </c>
      <c r="B15" s="177">
        <f t="shared" si="5"/>
        <v>0</v>
      </c>
      <c r="C15" s="177">
        <f t="shared" si="5"/>
        <v>0</v>
      </c>
      <c r="D15" s="177">
        <f t="shared" si="5"/>
        <v>0</v>
      </c>
      <c r="E15" s="177">
        <f t="shared" si="5"/>
        <v>0</v>
      </c>
      <c r="F15" s="177">
        <f t="shared" si="5"/>
        <v>0</v>
      </c>
      <c r="G15" s="177">
        <f t="shared" si="5"/>
        <v>0</v>
      </c>
      <c r="H15" s="177">
        <f t="shared" si="5"/>
        <v>10313.565735086422</v>
      </c>
      <c r="I15" s="177">
        <f t="shared" si="5"/>
        <v>15965.240206652859</v>
      </c>
      <c r="J15" s="177">
        <f t="shared" si="5"/>
        <v>31136.193177381247</v>
      </c>
      <c r="K15" s="177">
        <f t="shared" si="5"/>
        <v>35839.136302834762</v>
      </c>
      <c r="L15" s="177">
        <f t="shared" si="5"/>
        <v>22847.203406055734</v>
      </c>
      <c r="M15" s="177">
        <f t="shared" si="5"/>
        <v>17996.33162531348</v>
      </c>
      <c r="N15" s="177">
        <f t="shared" si="5"/>
        <v>25357.081440513713</v>
      </c>
      <c r="O15" s="177">
        <f t="shared" si="5"/>
        <v>0</v>
      </c>
      <c r="P15" s="177">
        <f t="shared" si="5"/>
        <v>0</v>
      </c>
      <c r="Q15" s="177">
        <f t="shared" si="5"/>
        <v>0</v>
      </c>
      <c r="R15" s="177">
        <f t="shared" si="5"/>
        <v>0</v>
      </c>
      <c r="S15" s="177">
        <f t="shared" si="5"/>
        <v>0</v>
      </c>
      <c r="T15" s="177">
        <f t="shared" si="5"/>
        <v>0</v>
      </c>
      <c r="U15" s="177">
        <f t="shared" si="5"/>
        <v>0</v>
      </c>
      <c r="V15" s="177">
        <f t="shared" si="5"/>
        <v>0</v>
      </c>
      <c r="W15" s="165">
        <f t="shared" si="6"/>
        <v>159454.75189383823</v>
      </c>
      <c r="X15" s="166">
        <f t="shared" si="7"/>
        <v>0.25175529851168699</v>
      </c>
      <c r="Y15" s="175">
        <f>100*0.184*$A$44</f>
        <v>0.19320000000000001</v>
      </c>
      <c r="Z15" s="179">
        <f t="shared" si="4"/>
        <v>-5.8555298511686976E-2</v>
      </c>
      <c r="AA15" s="12"/>
      <c r="AB15" s="12"/>
    </row>
    <row r="16" spans="1:28" x14ac:dyDescent="0.75">
      <c r="A16" t="s">
        <v>109</v>
      </c>
      <c r="B16" s="177">
        <f t="shared" si="5"/>
        <v>0</v>
      </c>
      <c r="C16" s="177">
        <f t="shared" si="5"/>
        <v>0</v>
      </c>
      <c r="D16" s="177">
        <f t="shared" si="5"/>
        <v>0</v>
      </c>
      <c r="E16" s="177">
        <f t="shared" si="5"/>
        <v>0</v>
      </c>
      <c r="F16" s="177">
        <f t="shared" si="5"/>
        <v>0</v>
      </c>
      <c r="G16" s="177">
        <f t="shared" si="5"/>
        <v>0</v>
      </c>
      <c r="H16" s="177">
        <f t="shared" si="5"/>
        <v>10313.565735086422</v>
      </c>
      <c r="I16" s="177">
        <f t="shared" si="5"/>
        <v>15965.240206652859</v>
      </c>
      <c r="J16" s="177">
        <f t="shared" si="5"/>
        <v>10378.731059127082</v>
      </c>
      <c r="K16" s="177">
        <f t="shared" si="5"/>
        <v>11946.378767611588</v>
      </c>
      <c r="L16" s="177">
        <f t="shared" si="5"/>
        <v>17135.402554541797</v>
      </c>
      <c r="M16" s="177">
        <f t="shared" si="5"/>
        <v>13497.248718985105</v>
      </c>
      <c r="N16" s="177">
        <f t="shared" si="5"/>
        <v>0</v>
      </c>
      <c r="O16" s="177">
        <f t="shared" si="5"/>
        <v>0</v>
      </c>
      <c r="P16" s="177">
        <f t="shared" si="5"/>
        <v>0</v>
      </c>
      <c r="Q16" s="177">
        <f t="shared" si="5"/>
        <v>0</v>
      </c>
      <c r="R16" s="177">
        <f t="shared" si="5"/>
        <v>0</v>
      </c>
      <c r="S16" s="177">
        <f t="shared" si="5"/>
        <v>0</v>
      </c>
      <c r="T16" s="177">
        <f t="shared" si="5"/>
        <v>0</v>
      </c>
      <c r="U16" s="177">
        <f t="shared" si="5"/>
        <v>0</v>
      </c>
      <c r="V16" s="177">
        <f t="shared" si="5"/>
        <v>0</v>
      </c>
      <c r="W16" s="165">
        <f t="shared" si="6"/>
        <v>79236.567042004855</v>
      </c>
      <c r="X16" s="166">
        <f t="shared" si="7"/>
        <v>0.12510273511310818</v>
      </c>
      <c r="Y16" s="175">
        <f>100*0.124*$A$44</f>
        <v>0.13020000000000001</v>
      </c>
      <c r="Z16" s="179">
        <f t="shared" si="4"/>
        <v>5.097264886891828E-3</v>
      </c>
      <c r="AA16" s="12"/>
      <c r="AB16" s="12"/>
    </row>
    <row r="17" spans="1:28" x14ac:dyDescent="0.75">
      <c r="A17" t="s">
        <v>110</v>
      </c>
      <c r="B17" s="177">
        <f t="shared" si="5"/>
        <v>0</v>
      </c>
      <c r="C17" s="177">
        <f t="shared" si="5"/>
        <v>0</v>
      </c>
      <c r="D17" s="177">
        <f t="shared" si="5"/>
        <v>0</v>
      </c>
      <c r="E17" s="177">
        <f t="shared" si="5"/>
        <v>0</v>
      </c>
      <c r="F17" s="177">
        <f t="shared" si="5"/>
        <v>0</v>
      </c>
      <c r="G17" s="177">
        <f t="shared" si="5"/>
        <v>0</v>
      </c>
      <c r="H17" s="177">
        <f t="shared" si="5"/>
        <v>3363.1192614412248</v>
      </c>
      <c r="I17" s="177">
        <f t="shared" si="5"/>
        <v>5206.0565891259321</v>
      </c>
      <c r="J17" s="177">
        <f t="shared" si="5"/>
        <v>7784.0482943453117</v>
      </c>
      <c r="K17" s="177">
        <f t="shared" si="5"/>
        <v>8959.7840757086906</v>
      </c>
      <c r="L17" s="177">
        <f t="shared" si="5"/>
        <v>14279.502128784832</v>
      </c>
      <c r="M17" s="177">
        <f t="shared" si="5"/>
        <v>11247.707265820922</v>
      </c>
      <c r="N17" s="177">
        <f t="shared" si="5"/>
        <v>2155.3519224436659</v>
      </c>
      <c r="O17" s="177">
        <f t="shared" si="5"/>
        <v>0</v>
      </c>
      <c r="P17" s="177">
        <f t="shared" si="5"/>
        <v>0</v>
      </c>
      <c r="Q17" s="177">
        <f t="shared" si="5"/>
        <v>0</v>
      </c>
      <c r="R17" s="177">
        <f t="shared" si="5"/>
        <v>0</v>
      </c>
      <c r="S17" s="177">
        <f t="shared" si="5"/>
        <v>0</v>
      </c>
      <c r="T17" s="177">
        <f t="shared" si="5"/>
        <v>0</v>
      </c>
      <c r="U17" s="177">
        <f t="shared" si="5"/>
        <v>0</v>
      </c>
      <c r="V17" s="177">
        <f t="shared" si="5"/>
        <v>0</v>
      </c>
      <c r="W17" s="165">
        <f t="shared" si="6"/>
        <v>52995.569537670577</v>
      </c>
      <c r="X17" s="166">
        <f t="shared" si="7"/>
        <v>8.3672109299294514E-2</v>
      </c>
      <c r="Y17" s="175">
        <f>100*0.03175*$A$44</f>
        <v>3.3337499999999999E-2</v>
      </c>
      <c r="Z17" s="179">
        <f t="shared" si="4"/>
        <v>-5.0334609299294515E-2</v>
      </c>
      <c r="AA17" s="12"/>
      <c r="AB17" s="12"/>
    </row>
    <row r="18" spans="1:28" x14ac:dyDescent="0.75">
      <c r="A18" t="s">
        <v>111</v>
      </c>
      <c r="B18" s="177">
        <f t="shared" si="5"/>
        <v>0</v>
      </c>
      <c r="C18" s="177">
        <f t="shared" si="5"/>
        <v>0</v>
      </c>
      <c r="D18" s="177">
        <f t="shared" si="5"/>
        <v>0</v>
      </c>
      <c r="E18" s="177">
        <f t="shared" si="5"/>
        <v>0</v>
      </c>
      <c r="F18" s="177">
        <f t="shared" si="5"/>
        <v>0</v>
      </c>
      <c r="G18" s="177">
        <f t="shared" si="5"/>
        <v>0</v>
      </c>
      <c r="H18" s="177">
        <f t="shared" si="5"/>
        <v>3363.1192614412248</v>
      </c>
      <c r="I18" s="177">
        <f t="shared" si="5"/>
        <v>5206.0565891259321</v>
      </c>
      <c r="J18" s="177">
        <f t="shared" si="5"/>
        <v>7784.0482943453117</v>
      </c>
      <c r="K18" s="177">
        <f t="shared" si="5"/>
        <v>8959.7840757086906</v>
      </c>
      <c r="L18" s="177">
        <f t="shared" si="5"/>
        <v>14279.502128784832</v>
      </c>
      <c r="M18" s="177">
        <f t="shared" si="5"/>
        <v>11247.707265820922</v>
      </c>
      <c r="N18" s="177">
        <f t="shared" si="5"/>
        <v>2155.3519224436659</v>
      </c>
      <c r="O18" s="177">
        <f t="shared" si="5"/>
        <v>0</v>
      </c>
      <c r="P18" s="177">
        <f t="shared" si="5"/>
        <v>0</v>
      </c>
      <c r="Q18" s="177">
        <f t="shared" si="5"/>
        <v>0</v>
      </c>
      <c r="R18" s="177">
        <f t="shared" si="5"/>
        <v>0</v>
      </c>
      <c r="S18" s="177">
        <f t="shared" si="5"/>
        <v>0</v>
      </c>
      <c r="T18" s="177">
        <f t="shared" si="5"/>
        <v>0</v>
      </c>
      <c r="U18" s="177">
        <f t="shared" si="5"/>
        <v>0</v>
      </c>
      <c r="V18" s="177">
        <f t="shared" si="5"/>
        <v>0</v>
      </c>
      <c r="W18" s="165">
        <f t="shared" si="6"/>
        <v>52995.569537670577</v>
      </c>
      <c r="X18" s="166">
        <f t="shared" si="7"/>
        <v>8.3672109299294514E-2</v>
      </c>
      <c r="Y18" s="175">
        <f>100*0.03175*$A$44</f>
        <v>3.3337499999999999E-2</v>
      </c>
      <c r="Z18" s="179">
        <f t="shared" si="4"/>
        <v>-5.0334609299294515E-2</v>
      </c>
      <c r="AA18" s="12"/>
      <c r="AB18" s="12"/>
    </row>
    <row r="19" spans="1:28" x14ac:dyDescent="0.75">
      <c r="A19" t="s">
        <v>112</v>
      </c>
      <c r="B19" s="177">
        <f t="shared" si="5"/>
        <v>0</v>
      </c>
      <c r="C19" s="177">
        <f t="shared" si="5"/>
        <v>0</v>
      </c>
      <c r="D19" s="177">
        <f t="shared" si="5"/>
        <v>0</v>
      </c>
      <c r="E19" s="177">
        <f t="shared" si="5"/>
        <v>0</v>
      </c>
      <c r="F19" s="177">
        <f t="shared" si="5"/>
        <v>0</v>
      </c>
      <c r="G19" s="177">
        <f t="shared" si="5"/>
        <v>0</v>
      </c>
      <c r="H19" s="177">
        <f t="shared" si="5"/>
        <v>3363.1192614412248</v>
      </c>
      <c r="I19" s="177">
        <f t="shared" si="5"/>
        <v>5206.0565891259321</v>
      </c>
      <c r="J19" s="177">
        <f t="shared" si="5"/>
        <v>7784.0482943453117</v>
      </c>
      <c r="K19" s="177">
        <f t="shared" si="5"/>
        <v>8959.7840757086906</v>
      </c>
      <c r="L19" s="177">
        <f t="shared" si="5"/>
        <v>14279.502128784832</v>
      </c>
      <c r="M19" s="177">
        <f t="shared" si="5"/>
        <v>11247.707265820922</v>
      </c>
      <c r="N19" s="177">
        <f t="shared" si="5"/>
        <v>2155.3519224436659</v>
      </c>
      <c r="O19" s="177">
        <f t="shared" si="5"/>
        <v>0</v>
      </c>
      <c r="P19" s="177">
        <f t="shared" si="5"/>
        <v>0</v>
      </c>
      <c r="Q19" s="177">
        <f t="shared" si="5"/>
        <v>0</v>
      </c>
      <c r="R19" s="177">
        <f t="shared" si="5"/>
        <v>0</v>
      </c>
      <c r="S19" s="177">
        <f t="shared" si="5"/>
        <v>0</v>
      </c>
      <c r="T19" s="177">
        <f t="shared" si="5"/>
        <v>0</v>
      </c>
      <c r="U19" s="177">
        <f t="shared" si="5"/>
        <v>0</v>
      </c>
      <c r="V19" s="177">
        <f t="shared" si="5"/>
        <v>0</v>
      </c>
      <c r="W19" s="165">
        <f t="shared" si="6"/>
        <v>52995.569537670577</v>
      </c>
      <c r="X19" s="166">
        <f t="shared" si="7"/>
        <v>8.3672109299294514E-2</v>
      </c>
      <c r="Y19" s="175">
        <f>100*0.03175*$A$44</f>
        <v>3.3337499999999999E-2</v>
      </c>
      <c r="Z19" s="179">
        <f t="shared" si="4"/>
        <v>-5.0334609299294515E-2</v>
      </c>
      <c r="AA19" s="12"/>
      <c r="AB19" s="12"/>
    </row>
    <row r="20" spans="1:28" x14ac:dyDescent="0.75">
      <c r="A20" t="s">
        <v>113</v>
      </c>
      <c r="B20" s="177">
        <f t="shared" si="5"/>
        <v>0</v>
      </c>
      <c r="C20" s="177">
        <f t="shared" si="5"/>
        <v>0</v>
      </c>
      <c r="D20" s="177">
        <f t="shared" si="5"/>
        <v>0</v>
      </c>
      <c r="E20" s="177">
        <f t="shared" si="5"/>
        <v>0</v>
      </c>
      <c r="F20" s="177">
        <f t="shared" si="5"/>
        <v>0</v>
      </c>
      <c r="G20" s="177">
        <f t="shared" si="5"/>
        <v>0</v>
      </c>
      <c r="H20" s="177">
        <f t="shared" si="5"/>
        <v>3363.1192614412248</v>
      </c>
      <c r="I20" s="177">
        <f t="shared" si="5"/>
        <v>5206.0565891259321</v>
      </c>
      <c r="J20" s="177">
        <f t="shared" si="5"/>
        <v>7784.0482943453117</v>
      </c>
      <c r="K20" s="177">
        <f t="shared" si="5"/>
        <v>8959.7840757086906</v>
      </c>
      <c r="L20" s="177">
        <f t="shared" si="5"/>
        <v>14279.502128784832</v>
      </c>
      <c r="M20" s="177">
        <f t="shared" si="5"/>
        <v>11247.707265820922</v>
      </c>
      <c r="N20" s="177">
        <f t="shared" si="5"/>
        <v>2155.3519224436659</v>
      </c>
      <c r="O20" s="177">
        <f t="shared" si="5"/>
        <v>0</v>
      </c>
      <c r="P20" s="177">
        <f t="shared" si="5"/>
        <v>0</v>
      </c>
      <c r="Q20" s="177">
        <f t="shared" si="5"/>
        <v>0</v>
      </c>
      <c r="R20" s="177">
        <f t="shared" si="5"/>
        <v>0</v>
      </c>
      <c r="S20" s="177">
        <f t="shared" si="5"/>
        <v>0</v>
      </c>
      <c r="T20" s="177">
        <f t="shared" si="5"/>
        <v>0</v>
      </c>
      <c r="U20" s="177">
        <f t="shared" si="5"/>
        <v>0</v>
      </c>
      <c r="V20" s="177">
        <f t="shared" si="5"/>
        <v>0</v>
      </c>
      <c r="W20" s="165">
        <f t="shared" si="6"/>
        <v>52995.569537670577</v>
      </c>
      <c r="X20" s="166">
        <f t="shared" si="7"/>
        <v>8.3672109299294514E-2</v>
      </c>
      <c r="Y20" s="175">
        <f>100*0.03174*$A$44</f>
        <v>3.3327000000000002E-2</v>
      </c>
      <c r="Z20" s="179">
        <f t="shared" si="4"/>
        <v>-5.0345109299294512E-2</v>
      </c>
      <c r="AA20" s="12"/>
      <c r="AB20" s="12"/>
    </row>
    <row r="21" spans="1:28" x14ac:dyDescent="0.75">
      <c r="A21" t="s">
        <v>114</v>
      </c>
      <c r="B21" s="177">
        <f t="shared" si="5"/>
        <v>0</v>
      </c>
      <c r="C21" s="177">
        <f t="shared" si="5"/>
        <v>0</v>
      </c>
      <c r="D21" s="177">
        <f t="shared" si="5"/>
        <v>0</v>
      </c>
      <c r="E21" s="177">
        <f t="shared" si="5"/>
        <v>0</v>
      </c>
      <c r="F21" s="177">
        <f t="shared" si="5"/>
        <v>0</v>
      </c>
      <c r="G21" s="177">
        <f t="shared" si="5"/>
        <v>0</v>
      </c>
      <c r="H21" s="177">
        <f t="shared" si="5"/>
        <v>0</v>
      </c>
      <c r="I21" s="177">
        <f t="shared" si="5"/>
        <v>0</v>
      </c>
      <c r="J21" s="177">
        <f t="shared" si="5"/>
        <v>0</v>
      </c>
      <c r="K21" s="177">
        <f t="shared" si="5"/>
        <v>0</v>
      </c>
      <c r="L21" s="177">
        <f t="shared" si="5"/>
        <v>0</v>
      </c>
      <c r="M21" s="177">
        <f t="shared" si="5"/>
        <v>0</v>
      </c>
      <c r="N21" s="177">
        <f t="shared" si="5"/>
        <v>0</v>
      </c>
      <c r="O21" s="177">
        <f t="shared" si="5"/>
        <v>0</v>
      </c>
      <c r="P21" s="177">
        <f t="shared" si="5"/>
        <v>0</v>
      </c>
      <c r="Q21" s="177">
        <f t="shared" si="5"/>
        <v>0</v>
      </c>
      <c r="R21" s="177">
        <f t="shared" si="5"/>
        <v>0</v>
      </c>
      <c r="S21" s="177">
        <f t="shared" si="5"/>
        <v>0</v>
      </c>
      <c r="T21" s="177">
        <f t="shared" si="5"/>
        <v>0</v>
      </c>
      <c r="U21" s="177">
        <f t="shared" si="5"/>
        <v>0</v>
      </c>
      <c r="V21" s="177">
        <f t="shared" si="5"/>
        <v>0</v>
      </c>
      <c r="W21" s="165">
        <f t="shared" si="6"/>
        <v>0</v>
      </c>
      <c r="X21" s="166">
        <f t="shared" si="7"/>
        <v>0</v>
      </c>
      <c r="Y21" s="175">
        <f>100*0*$A$44</f>
        <v>0</v>
      </c>
      <c r="Z21" s="179">
        <f t="shared" si="4"/>
        <v>0</v>
      </c>
      <c r="AA21" s="12"/>
      <c r="AB21" s="12"/>
    </row>
    <row r="22" spans="1:28" x14ac:dyDescent="0.75">
      <c r="A22" t="s">
        <v>115</v>
      </c>
      <c r="B22" s="177">
        <f t="shared" si="5"/>
        <v>0</v>
      </c>
      <c r="C22" s="177">
        <f t="shared" si="5"/>
        <v>0</v>
      </c>
      <c r="D22" s="177">
        <f t="shared" si="5"/>
        <v>0</v>
      </c>
      <c r="E22" s="177">
        <f t="shared" si="5"/>
        <v>0</v>
      </c>
      <c r="F22" s="177">
        <f t="shared" si="5"/>
        <v>0</v>
      </c>
      <c r="G22" s="177">
        <f t="shared" si="5"/>
        <v>0</v>
      </c>
      <c r="H22" s="177">
        <f t="shared" si="5"/>
        <v>0</v>
      </c>
      <c r="I22" s="177">
        <f t="shared" si="5"/>
        <v>0</v>
      </c>
      <c r="J22" s="177">
        <f t="shared" si="5"/>
        <v>0</v>
      </c>
      <c r="K22" s="177">
        <f t="shared" si="5"/>
        <v>0</v>
      </c>
      <c r="L22" s="177">
        <f t="shared" si="5"/>
        <v>0</v>
      </c>
      <c r="M22" s="177">
        <f t="shared" si="5"/>
        <v>0</v>
      </c>
      <c r="N22" s="177">
        <f t="shared" si="5"/>
        <v>0</v>
      </c>
      <c r="O22" s="177">
        <f t="shared" si="5"/>
        <v>0</v>
      </c>
      <c r="P22" s="177">
        <f t="shared" si="5"/>
        <v>0</v>
      </c>
      <c r="Q22" s="177">
        <f t="shared" si="5"/>
        <v>0</v>
      </c>
      <c r="R22" s="177">
        <f t="shared" si="5"/>
        <v>0</v>
      </c>
      <c r="S22" s="177">
        <f t="shared" si="5"/>
        <v>0</v>
      </c>
      <c r="T22" s="177">
        <f t="shared" si="5"/>
        <v>0</v>
      </c>
      <c r="U22" s="177">
        <f t="shared" si="5"/>
        <v>0</v>
      </c>
      <c r="V22" s="177">
        <f t="shared" si="5"/>
        <v>0</v>
      </c>
      <c r="W22" s="165">
        <f t="shared" si="6"/>
        <v>0</v>
      </c>
      <c r="X22" s="166">
        <f t="shared" si="7"/>
        <v>0</v>
      </c>
      <c r="Y22" s="175">
        <f>100*0*$A$44</f>
        <v>0</v>
      </c>
      <c r="Z22" s="179">
        <f t="shared" si="4"/>
        <v>0</v>
      </c>
      <c r="AA22" s="12"/>
      <c r="AB22" s="12"/>
    </row>
    <row r="23" spans="1:28" x14ac:dyDescent="0.75">
      <c r="A23" t="s">
        <v>116</v>
      </c>
      <c r="B23" s="177">
        <f t="shared" si="5"/>
        <v>0</v>
      </c>
      <c r="C23" s="177">
        <f t="shared" si="5"/>
        <v>0</v>
      </c>
      <c r="D23" s="177">
        <f t="shared" si="5"/>
        <v>0</v>
      </c>
      <c r="E23" s="177">
        <f t="shared" si="5"/>
        <v>0</v>
      </c>
      <c r="F23" s="177">
        <f t="shared" si="5"/>
        <v>0</v>
      </c>
      <c r="G23" s="177">
        <f t="shared" si="5"/>
        <v>0</v>
      </c>
      <c r="H23" s="177">
        <f t="shared" si="5"/>
        <v>0</v>
      </c>
      <c r="I23" s="177">
        <f t="shared" si="5"/>
        <v>0</v>
      </c>
      <c r="J23" s="177">
        <f t="shared" si="5"/>
        <v>0</v>
      </c>
      <c r="K23" s="177">
        <f t="shared" si="5"/>
        <v>0</v>
      </c>
      <c r="L23" s="177">
        <f t="shared" si="5"/>
        <v>0</v>
      </c>
      <c r="M23" s="177">
        <f t="shared" si="5"/>
        <v>0</v>
      </c>
      <c r="N23" s="177">
        <f t="shared" si="5"/>
        <v>0</v>
      </c>
      <c r="O23" s="177">
        <f t="shared" si="5"/>
        <v>0</v>
      </c>
      <c r="P23" s="177">
        <f t="shared" si="5"/>
        <v>0</v>
      </c>
      <c r="Q23" s="177">
        <f t="shared" si="5"/>
        <v>0</v>
      </c>
      <c r="R23" s="177">
        <f t="shared" si="5"/>
        <v>0</v>
      </c>
      <c r="S23" s="177">
        <f t="shared" si="5"/>
        <v>0</v>
      </c>
      <c r="T23" s="177">
        <f t="shared" si="5"/>
        <v>0</v>
      </c>
      <c r="U23" s="177">
        <f t="shared" si="5"/>
        <v>0</v>
      </c>
      <c r="V23" s="177">
        <f t="shared" si="5"/>
        <v>0</v>
      </c>
      <c r="W23" s="165">
        <f t="shared" si="6"/>
        <v>0</v>
      </c>
      <c r="X23" s="166">
        <f t="shared" si="7"/>
        <v>0</v>
      </c>
      <c r="Y23" s="175">
        <f>100*0*$A$44</f>
        <v>0</v>
      </c>
      <c r="Z23" s="179">
        <f t="shared" si="4"/>
        <v>0</v>
      </c>
      <c r="AA23" s="12"/>
      <c r="AB23" s="12"/>
    </row>
    <row r="24" spans="1:28" x14ac:dyDescent="0.75">
      <c r="A24" t="s">
        <v>117</v>
      </c>
      <c r="B24" s="177">
        <f t="shared" si="5"/>
        <v>0</v>
      </c>
      <c r="C24" s="177">
        <f t="shared" si="5"/>
        <v>0</v>
      </c>
      <c r="D24" s="177">
        <f t="shared" si="5"/>
        <v>0</v>
      </c>
      <c r="E24" s="177">
        <f t="shared" si="5"/>
        <v>0</v>
      </c>
      <c r="F24" s="177">
        <f t="shared" si="5"/>
        <v>0</v>
      </c>
      <c r="G24" s="177">
        <f t="shared" si="5"/>
        <v>0</v>
      </c>
      <c r="H24" s="177">
        <f t="shared" si="5"/>
        <v>0</v>
      </c>
      <c r="I24" s="177">
        <f t="shared" si="5"/>
        <v>0</v>
      </c>
      <c r="J24" s="177">
        <f t="shared" si="5"/>
        <v>0</v>
      </c>
      <c r="K24" s="177">
        <f t="shared" si="5"/>
        <v>0</v>
      </c>
      <c r="L24" s="177">
        <f t="shared" si="5"/>
        <v>0</v>
      </c>
      <c r="M24" s="177">
        <f t="shared" si="5"/>
        <v>0</v>
      </c>
      <c r="N24" s="177">
        <f t="shared" si="5"/>
        <v>0</v>
      </c>
      <c r="O24" s="177">
        <f t="shared" si="5"/>
        <v>0</v>
      </c>
      <c r="P24" s="177">
        <f t="shared" si="5"/>
        <v>0</v>
      </c>
      <c r="Q24" s="177">
        <f t="shared" si="5"/>
        <v>0</v>
      </c>
      <c r="R24" s="177">
        <f t="shared" si="5"/>
        <v>0</v>
      </c>
      <c r="S24" s="177">
        <f t="shared" si="5"/>
        <v>0</v>
      </c>
      <c r="T24" s="177">
        <f t="shared" si="5"/>
        <v>0</v>
      </c>
      <c r="U24" s="177">
        <f t="shared" si="5"/>
        <v>0</v>
      </c>
      <c r="V24" s="177">
        <f t="shared" si="5"/>
        <v>0</v>
      </c>
      <c r="W24" s="165">
        <f t="shared" si="6"/>
        <v>0</v>
      </c>
      <c r="X24" s="166">
        <f t="shared" si="7"/>
        <v>0</v>
      </c>
      <c r="Y24" s="175">
        <f>100*0*$A$44</f>
        <v>0</v>
      </c>
      <c r="Z24" s="179">
        <f t="shared" si="4"/>
        <v>0</v>
      </c>
      <c r="AA24" s="12"/>
      <c r="AB24" s="12"/>
    </row>
    <row r="25" spans="1:28" x14ac:dyDescent="0.75">
      <c r="A25" t="s">
        <v>177</v>
      </c>
      <c r="B25" s="177">
        <f t="shared" si="5"/>
        <v>0</v>
      </c>
      <c r="C25" s="177">
        <f t="shared" si="5"/>
        <v>0</v>
      </c>
      <c r="D25" s="177">
        <f t="shared" si="5"/>
        <v>0</v>
      </c>
      <c r="E25" s="177">
        <f t="shared" si="5"/>
        <v>0</v>
      </c>
      <c r="F25" s="177">
        <f t="shared" si="5"/>
        <v>0</v>
      </c>
      <c r="G25" s="177">
        <f t="shared" si="5"/>
        <v>0</v>
      </c>
      <c r="H25" s="177">
        <f t="shared" si="5"/>
        <v>0</v>
      </c>
      <c r="I25" s="177">
        <f t="shared" si="5"/>
        <v>0</v>
      </c>
      <c r="J25" s="177">
        <f t="shared" si="5"/>
        <v>0</v>
      </c>
      <c r="K25" s="177">
        <f t="shared" si="5"/>
        <v>0</v>
      </c>
      <c r="L25" s="177">
        <f t="shared" si="5"/>
        <v>0</v>
      </c>
      <c r="M25" s="177">
        <f t="shared" si="5"/>
        <v>0</v>
      </c>
      <c r="N25" s="177">
        <f t="shared" si="5"/>
        <v>0</v>
      </c>
      <c r="O25" s="177">
        <f t="shared" si="5"/>
        <v>0</v>
      </c>
      <c r="P25" s="177">
        <f t="shared" si="5"/>
        <v>0</v>
      </c>
      <c r="Q25" s="177">
        <f t="shared" si="5"/>
        <v>0</v>
      </c>
      <c r="R25" s="177">
        <f t="shared" si="5"/>
        <v>0</v>
      </c>
      <c r="S25" s="177">
        <f t="shared" si="5"/>
        <v>0</v>
      </c>
      <c r="T25" s="177">
        <f t="shared" si="5"/>
        <v>0</v>
      </c>
      <c r="U25" s="177">
        <f t="shared" si="5"/>
        <v>0</v>
      </c>
      <c r="V25" s="177">
        <f t="shared" si="5"/>
        <v>0</v>
      </c>
      <c r="W25" s="165">
        <f t="shared" si="6"/>
        <v>0</v>
      </c>
      <c r="X25" s="166">
        <f t="shared" si="7"/>
        <v>0</v>
      </c>
      <c r="Y25" s="176">
        <v>0</v>
      </c>
      <c r="Z25" s="179">
        <f t="shared" si="4"/>
        <v>0</v>
      </c>
      <c r="AA25" s="12"/>
      <c r="AB25" s="12"/>
    </row>
    <row r="26" spans="1:28" x14ac:dyDescent="0.75">
      <c r="A26" t="s">
        <v>178</v>
      </c>
      <c r="B26" s="177">
        <f t="shared" si="5"/>
        <v>0</v>
      </c>
      <c r="C26" s="177">
        <f t="shared" si="5"/>
        <v>0</v>
      </c>
      <c r="D26" s="177">
        <f t="shared" si="5"/>
        <v>0</v>
      </c>
      <c r="E26" s="177">
        <f t="shared" ref="E26:V26" si="8">E68*$A$44*E$10*$W$9</f>
        <v>0</v>
      </c>
      <c r="F26" s="177">
        <f t="shared" si="8"/>
        <v>0</v>
      </c>
      <c r="G26" s="177">
        <f t="shared" si="8"/>
        <v>0</v>
      </c>
      <c r="H26" s="177">
        <f t="shared" si="8"/>
        <v>0</v>
      </c>
      <c r="I26" s="177">
        <f t="shared" si="8"/>
        <v>0</v>
      </c>
      <c r="J26" s="177">
        <f t="shared" si="8"/>
        <v>0</v>
      </c>
      <c r="K26" s="177">
        <f t="shared" si="8"/>
        <v>0</v>
      </c>
      <c r="L26" s="177">
        <f t="shared" si="8"/>
        <v>0</v>
      </c>
      <c r="M26" s="177">
        <f t="shared" si="8"/>
        <v>0</v>
      </c>
      <c r="N26" s="177">
        <f t="shared" si="8"/>
        <v>0</v>
      </c>
      <c r="O26" s="177">
        <f t="shared" si="8"/>
        <v>0</v>
      </c>
      <c r="P26" s="177">
        <f t="shared" si="8"/>
        <v>0</v>
      </c>
      <c r="Q26" s="177">
        <f t="shared" si="8"/>
        <v>0</v>
      </c>
      <c r="R26" s="177">
        <f t="shared" si="8"/>
        <v>0</v>
      </c>
      <c r="S26" s="177">
        <f t="shared" si="8"/>
        <v>0</v>
      </c>
      <c r="T26" s="177">
        <f t="shared" si="8"/>
        <v>0</v>
      </c>
      <c r="U26" s="177">
        <f t="shared" si="8"/>
        <v>0</v>
      </c>
      <c r="V26" s="177">
        <f t="shared" si="8"/>
        <v>0</v>
      </c>
      <c r="W26" s="165">
        <f t="shared" si="6"/>
        <v>0</v>
      </c>
      <c r="X26" s="166">
        <f t="shared" si="7"/>
        <v>0</v>
      </c>
      <c r="Y26" s="176">
        <v>0</v>
      </c>
      <c r="Z26" s="179">
        <f t="shared" si="4"/>
        <v>0</v>
      </c>
      <c r="AA26" s="12"/>
      <c r="AB26" s="12"/>
    </row>
    <row r="27" spans="1:28" x14ac:dyDescent="0.75">
      <c r="A27" t="s">
        <v>179</v>
      </c>
      <c r="B27" s="177">
        <f t="shared" ref="B27:V38" si="9">B69*$A$44*B$10*$W$9</f>
        <v>0</v>
      </c>
      <c r="C27" s="177">
        <f t="shared" si="9"/>
        <v>0</v>
      </c>
      <c r="D27" s="177">
        <f t="shared" si="9"/>
        <v>0</v>
      </c>
      <c r="E27" s="177">
        <f t="shared" si="9"/>
        <v>0</v>
      </c>
      <c r="F27" s="177">
        <f t="shared" si="9"/>
        <v>0</v>
      </c>
      <c r="G27" s="177">
        <f t="shared" si="9"/>
        <v>0</v>
      </c>
      <c r="H27" s="177">
        <f t="shared" si="9"/>
        <v>0</v>
      </c>
      <c r="I27" s="177">
        <f t="shared" si="9"/>
        <v>0</v>
      </c>
      <c r="J27" s="177">
        <f t="shared" si="9"/>
        <v>0</v>
      </c>
      <c r="K27" s="177">
        <f t="shared" si="9"/>
        <v>0</v>
      </c>
      <c r="L27" s="177">
        <f t="shared" si="9"/>
        <v>0</v>
      </c>
      <c r="M27" s="177">
        <f t="shared" si="9"/>
        <v>0</v>
      </c>
      <c r="N27" s="177">
        <f t="shared" si="9"/>
        <v>0</v>
      </c>
      <c r="O27" s="177">
        <f t="shared" si="9"/>
        <v>0</v>
      </c>
      <c r="P27" s="177">
        <f t="shared" si="9"/>
        <v>0</v>
      </c>
      <c r="Q27" s="177">
        <f t="shared" si="9"/>
        <v>0</v>
      </c>
      <c r="R27" s="177">
        <f t="shared" si="9"/>
        <v>0</v>
      </c>
      <c r="S27" s="177">
        <f t="shared" si="9"/>
        <v>0</v>
      </c>
      <c r="T27" s="177">
        <f t="shared" si="9"/>
        <v>0</v>
      </c>
      <c r="U27" s="177">
        <f t="shared" si="9"/>
        <v>0</v>
      </c>
      <c r="V27" s="177">
        <f t="shared" si="9"/>
        <v>0</v>
      </c>
      <c r="W27" s="165">
        <f t="shared" si="6"/>
        <v>0</v>
      </c>
      <c r="X27" s="166">
        <f t="shared" si="7"/>
        <v>0</v>
      </c>
      <c r="Y27" s="176">
        <v>0</v>
      </c>
      <c r="Z27" s="179">
        <f t="shared" si="4"/>
        <v>0</v>
      </c>
      <c r="AA27" s="12"/>
      <c r="AB27" s="12"/>
    </row>
    <row r="28" spans="1:28" x14ac:dyDescent="0.75">
      <c r="A28" t="s">
        <v>180</v>
      </c>
      <c r="B28" s="177">
        <f t="shared" si="9"/>
        <v>0</v>
      </c>
      <c r="C28" s="177">
        <f t="shared" si="9"/>
        <v>0</v>
      </c>
      <c r="D28" s="177">
        <f t="shared" si="9"/>
        <v>0</v>
      </c>
      <c r="E28" s="177">
        <f t="shared" si="9"/>
        <v>0</v>
      </c>
      <c r="F28" s="177">
        <f t="shared" si="9"/>
        <v>0</v>
      </c>
      <c r="G28" s="177">
        <f t="shared" si="9"/>
        <v>0</v>
      </c>
      <c r="H28" s="177">
        <f t="shared" si="9"/>
        <v>0</v>
      </c>
      <c r="I28" s="177">
        <f t="shared" si="9"/>
        <v>0</v>
      </c>
      <c r="J28" s="177">
        <f t="shared" si="9"/>
        <v>0</v>
      </c>
      <c r="K28" s="177">
        <f t="shared" si="9"/>
        <v>0</v>
      </c>
      <c r="L28" s="177">
        <f t="shared" si="9"/>
        <v>0</v>
      </c>
      <c r="M28" s="177">
        <f t="shared" si="9"/>
        <v>0</v>
      </c>
      <c r="N28" s="177">
        <f t="shared" si="9"/>
        <v>0</v>
      </c>
      <c r="O28" s="177">
        <f t="shared" si="9"/>
        <v>0</v>
      </c>
      <c r="P28" s="177">
        <f t="shared" si="9"/>
        <v>0</v>
      </c>
      <c r="Q28" s="177">
        <f t="shared" si="9"/>
        <v>0</v>
      </c>
      <c r="R28" s="177">
        <f t="shared" si="9"/>
        <v>0</v>
      </c>
      <c r="S28" s="177">
        <f t="shared" si="9"/>
        <v>0</v>
      </c>
      <c r="T28" s="177">
        <f t="shared" si="9"/>
        <v>0</v>
      </c>
      <c r="U28" s="177">
        <f t="shared" si="9"/>
        <v>0</v>
      </c>
      <c r="V28" s="177">
        <f t="shared" si="9"/>
        <v>0</v>
      </c>
      <c r="W28" s="165">
        <f t="shared" si="6"/>
        <v>0</v>
      </c>
      <c r="X28" s="166">
        <f t="shared" si="7"/>
        <v>0</v>
      </c>
      <c r="Y28" s="176">
        <v>0</v>
      </c>
      <c r="Z28" s="179">
        <f t="shared" si="4"/>
        <v>0</v>
      </c>
      <c r="AA28" s="12"/>
      <c r="AB28" s="12"/>
    </row>
    <row r="29" spans="1:28" x14ac:dyDescent="0.75">
      <c r="A29" t="s">
        <v>181</v>
      </c>
      <c r="B29" s="177">
        <f t="shared" si="9"/>
        <v>0</v>
      </c>
      <c r="C29" s="177">
        <f t="shared" si="9"/>
        <v>0</v>
      </c>
      <c r="D29" s="177">
        <f t="shared" si="9"/>
        <v>0</v>
      </c>
      <c r="E29" s="177">
        <f t="shared" si="9"/>
        <v>0</v>
      </c>
      <c r="F29" s="177">
        <f t="shared" si="9"/>
        <v>0</v>
      </c>
      <c r="G29" s="177">
        <f t="shared" si="9"/>
        <v>0</v>
      </c>
      <c r="H29" s="177">
        <f t="shared" si="9"/>
        <v>0</v>
      </c>
      <c r="I29" s="177">
        <f t="shared" si="9"/>
        <v>0</v>
      </c>
      <c r="J29" s="177">
        <f t="shared" si="9"/>
        <v>0</v>
      </c>
      <c r="K29" s="177">
        <f t="shared" si="9"/>
        <v>0</v>
      </c>
      <c r="L29" s="177">
        <f t="shared" si="9"/>
        <v>0</v>
      </c>
      <c r="M29" s="177">
        <f t="shared" si="9"/>
        <v>0</v>
      </c>
      <c r="N29" s="177">
        <f t="shared" si="9"/>
        <v>0</v>
      </c>
      <c r="O29" s="177">
        <f t="shared" si="9"/>
        <v>0</v>
      </c>
      <c r="P29" s="177">
        <f t="shared" si="9"/>
        <v>0</v>
      </c>
      <c r="Q29" s="177">
        <f t="shared" si="9"/>
        <v>0</v>
      </c>
      <c r="R29" s="177">
        <f t="shared" si="9"/>
        <v>0</v>
      </c>
      <c r="S29" s="177">
        <f t="shared" si="9"/>
        <v>0</v>
      </c>
      <c r="T29" s="177">
        <f t="shared" si="9"/>
        <v>0</v>
      </c>
      <c r="U29" s="177">
        <f t="shared" si="9"/>
        <v>0</v>
      </c>
      <c r="V29" s="177">
        <f t="shared" si="9"/>
        <v>0</v>
      </c>
      <c r="W29" s="165">
        <f t="shared" si="6"/>
        <v>0</v>
      </c>
      <c r="X29" s="166">
        <f t="shared" si="7"/>
        <v>0</v>
      </c>
      <c r="Y29" s="176">
        <v>0</v>
      </c>
      <c r="Z29" s="179">
        <f t="shared" si="4"/>
        <v>0</v>
      </c>
      <c r="AA29" s="12"/>
      <c r="AB29" s="12"/>
    </row>
    <row r="30" spans="1:28" x14ac:dyDescent="0.75">
      <c r="A30" t="s">
        <v>182</v>
      </c>
      <c r="B30" s="177">
        <f t="shared" si="9"/>
        <v>0</v>
      </c>
      <c r="C30" s="177">
        <f t="shared" si="9"/>
        <v>0</v>
      </c>
      <c r="D30" s="177">
        <f t="shared" si="9"/>
        <v>0</v>
      </c>
      <c r="E30" s="177">
        <f t="shared" si="9"/>
        <v>0</v>
      </c>
      <c r="F30" s="177">
        <f t="shared" si="9"/>
        <v>0</v>
      </c>
      <c r="G30" s="177">
        <f t="shared" si="9"/>
        <v>0</v>
      </c>
      <c r="H30" s="177">
        <f t="shared" si="9"/>
        <v>0</v>
      </c>
      <c r="I30" s="177">
        <f t="shared" si="9"/>
        <v>0</v>
      </c>
      <c r="J30" s="177">
        <f t="shared" si="9"/>
        <v>0</v>
      </c>
      <c r="K30" s="177">
        <f t="shared" si="9"/>
        <v>0</v>
      </c>
      <c r="L30" s="177">
        <f t="shared" si="9"/>
        <v>0</v>
      </c>
      <c r="M30" s="177">
        <f t="shared" si="9"/>
        <v>0</v>
      </c>
      <c r="N30" s="177">
        <f t="shared" si="9"/>
        <v>0</v>
      </c>
      <c r="O30" s="177">
        <f t="shared" si="9"/>
        <v>0</v>
      </c>
      <c r="P30" s="177">
        <f t="shared" si="9"/>
        <v>0</v>
      </c>
      <c r="Q30" s="177">
        <f t="shared" si="9"/>
        <v>0</v>
      </c>
      <c r="R30" s="177">
        <f t="shared" si="9"/>
        <v>0</v>
      </c>
      <c r="S30" s="177">
        <f t="shared" si="9"/>
        <v>0</v>
      </c>
      <c r="T30" s="177">
        <f t="shared" si="9"/>
        <v>0</v>
      </c>
      <c r="U30" s="177">
        <f t="shared" si="9"/>
        <v>0</v>
      </c>
      <c r="V30" s="177">
        <f t="shared" si="9"/>
        <v>0</v>
      </c>
      <c r="W30" s="165">
        <f t="shared" si="6"/>
        <v>0</v>
      </c>
      <c r="X30" s="166">
        <f t="shared" si="7"/>
        <v>0</v>
      </c>
      <c r="Y30" s="176">
        <v>0</v>
      </c>
      <c r="Z30" s="179">
        <f t="shared" si="4"/>
        <v>0</v>
      </c>
      <c r="AA30" s="12"/>
      <c r="AB30" s="12"/>
    </row>
    <row r="31" spans="1:28" x14ac:dyDescent="0.75">
      <c r="A31" t="s">
        <v>183</v>
      </c>
      <c r="B31" s="177">
        <f t="shared" si="9"/>
        <v>0</v>
      </c>
      <c r="C31" s="177">
        <f t="shared" si="9"/>
        <v>0</v>
      </c>
      <c r="D31" s="177">
        <f t="shared" si="9"/>
        <v>0</v>
      </c>
      <c r="E31" s="177">
        <f t="shared" si="9"/>
        <v>0</v>
      </c>
      <c r="F31" s="177">
        <f t="shared" si="9"/>
        <v>0</v>
      </c>
      <c r="G31" s="177">
        <f t="shared" si="9"/>
        <v>0</v>
      </c>
      <c r="H31" s="177">
        <f t="shared" si="9"/>
        <v>0</v>
      </c>
      <c r="I31" s="177">
        <f t="shared" si="9"/>
        <v>0</v>
      </c>
      <c r="J31" s="177">
        <f t="shared" si="9"/>
        <v>0</v>
      </c>
      <c r="K31" s="177">
        <f t="shared" si="9"/>
        <v>0</v>
      </c>
      <c r="L31" s="177">
        <f t="shared" si="9"/>
        <v>0</v>
      </c>
      <c r="M31" s="177">
        <f t="shared" si="9"/>
        <v>0</v>
      </c>
      <c r="N31" s="177">
        <f t="shared" si="9"/>
        <v>0</v>
      </c>
      <c r="O31" s="177">
        <f t="shared" si="9"/>
        <v>0</v>
      </c>
      <c r="P31" s="177">
        <f t="shared" si="9"/>
        <v>0</v>
      </c>
      <c r="Q31" s="177">
        <f t="shared" si="9"/>
        <v>0</v>
      </c>
      <c r="R31" s="177">
        <f t="shared" si="9"/>
        <v>0</v>
      </c>
      <c r="S31" s="177">
        <f t="shared" si="9"/>
        <v>0</v>
      </c>
      <c r="T31" s="177">
        <f t="shared" si="9"/>
        <v>0</v>
      </c>
      <c r="U31" s="177">
        <f t="shared" si="9"/>
        <v>0</v>
      </c>
      <c r="V31" s="177">
        <f t="shared" si="9"/>
        <v>0</v>
      </c>
      <c r="W31" s="165">
        <f t="shared" si="6"/>
        <v>0</v>
      </c>
      <c r="X31" s="166">
        <f t="shared" si="7"/>
        <v>0</v>
      </c>
      <c r="Y31" s="176">
        <v>0</v>
      </c>
      <c r="Z31" s="179">
        <f t="shared" si="4"/>
        <v>0</v>
      </c>
      <c r="AA31" s="12"/>
      <c r="AB31" s="12"/>
    </row>
    <row r="32" spans="1:28" x14ac:dyDescent="0.75">
      <c r="A32" t="s">
        <v>184</v>
      </c>
      <c r="B32" s="177">
        <f t="shared" si="9"/>
        <v>0</v>
      </c>
      <c r="C32" s="177">
        <f t="shared" si="9"/>
        <v>0</v>
      </c>
      <c r="D32" s="177">
        <f t="shared" si="9"/>
        <v>0</v>
      </c>
      <c r="E32" s="177">
        <f t="shared" si="9"/>
        <v>0</v>
      </c>
      <c r="F32" s="177">
        <f t="shared" si="9"/>
        <v>0</v>
      </c>
      <c r="G32" s="177">
        <f t="shared" si="9"/>
        <v>0</v>
      </c>
      <c r="H32" s="177">
        <f t="shared" si="9"/>
        <v>0</v>
      </c>
      <c r="I32" s="177">
        <f t="shared" si="9"/>
        <v>0</v>
      </c>
      <c r="J32" s="177">
        <f t="shared" si="9"/>
        <v>0</v>
      </c>
      <c r="K32" s="177">
        <f t="shared" si="9"/>
        <v>0</v>
      </c>
      <c r="L32" s="177">
        <f t="shared" si="9"/>
        <v>0</v>
      </c>
      <c r="M32" s="177">
        <f t="shared" si="9"/>
        <v>0</v>
      </c>
      <c r="N32" s="177">
        <f t="shared" si="9"/>
        <v>0</v>
      </c>
      <c r="O32" s="177">
        <f t="shared" si="9"/>
        <v>0</v>
      </c>
      <c r="P32" s="177">
        <f t="shared" si="9"/>
        <v>0</v>
      </c>
      <c r="Q32" s="177">
        <f t="shared" si="9"/>
        <v>0</v>
      </c>
      <c r="R32" s="177">
        <f t="shared" si="9"/>
        <v>0</v>
      </c>
      <c r="S32" s="177">
        <f t="shared" si="9"/>
        <v>0</v>
      </c>
      <c r="T32" s="177">
        <f t="shared" si="9"/>
        <v>0</v>
      </c>
      <c r="U32" s="177">
        <f t="shared" si="9"/>
        <v>0</v>
      </c>
      <c r="V32" s="177">
        <f t="shared" si="9"/>
        <v>0</v>
      </c>
      <c r="W32" s="165">
        <f t="shared" si="6"/>
        <v>0</v>
      </c>
      <c r="X32" s="166">
        <f t="shared" si="7"/>
        <v>0</v>
      </c>
      <c r="Y32" s="176">
        <v>0</v>
      </c>
      <c r="Z32" s="179">
        <f t="shared" si="4"/>
        <v>0</v>
      </c>
      <c r="AA32" s="12"/>
      <c r="AB32" s="12"/>
    </row>
    <row r="33" spans="1:28" x14ac:dyDescent="0.75">
      <c r="A33" t="s">
        <v>123</v>
      </c>
      <c r="B33" s="177">
        <f t="shared" si="9"/>
        <v>0</v>
      </c>
      <c r="C33" s="177">
        <f t="shared" si="9"/>
        <v>0</v>
      </c>
      <c r="D33" s="177">
        <f t="shared" si="9"/>
        <v>0</v>
      </c>
      <c r="E33" s="177">
        <f t="shared" si="9"/>
        <v>0</v>
      </c>
      <c r="F33" s="177">
        <f t="shared" si="9"/>
        <v>0</v>
      </c>
      <c r="G33" s="177">
        <f t="shared" si="9"/>
        <v>0</v>
      </c>
      <c r="H33" s="177">
        <f t="shared" si="9"/>
        <v>0</v>
      </c>
      <c r="I33" s="177">
        <f t="shared" si="9"/>
        <v>0</v>
      </c>
      <c r="J33" s="177">
        <f t="shared" si="9"/>
        <v>0</v>
      </c>
      <c r="K33" s="177">
        <f t="shared" si="9"/>
        <v>0</v>
      </c>
      <c r="L33" s="177">
        <f t="shared" si="9"/>
        <v>0</v>
      </c>
      <c r="M33" s="177">
        <f t="shared" si="9"/>
        <v>0</v>
      </c>
      <c r="N33" s="177">
        <f t="shared" si="9"/>
        <v>0</v>
      </c>
      <c r="O33" s="177">
        <f t="shared" si="9"/>
        <v>0</v>
      </c>
      <c r="P33" s="177">
        <f t="shared" si="9"/>
        <v>0</v>
      </c>
      <c r="Q33" s="177">
        <f t="shared" si="9"/>
        <v>0</v>
      </c>
      <c r="R33" s="177">
        <f t="shared" si="9"/>
        <v>0</v>
      </c>
      <c r="S33" s="177">
        <f t="shared" si="9"/>
        <v>0</v>
      </c>
      <c r="T33" s="177">
        <f t="shared" si="9"/>
        <v>0</v>
      </c>
      <c r="U33" s="177">
        <f t="shared" si="9"/>
        <v>0</v>
      </c>
      <c r="V33" s="177">
        <f t="shared" si="9"/>
        <v>0</v>
      </c>
      <c r="W33" s="165">
        <f t="shared" si="6"/>
        <v>0</v>
      </c>
      <c r="X33" s="166">
        <f t="shared" si="7"/>
        <v>0</v>
      </c>
      <c r="Y33" s="176">
        <v>0</v>
      </c>
      <c r="Z33" s="179">
        <f t="shared" si="4"/>
        <v>0</v>
      </c>
      <c r="AA33" s="12"/>
      <c r="AB33" s="12"/>
    </row>
    <row r="34" spans="1:28" x14ac:dyDescent="0.75">
      <c r="A34" t="s">
        <v>124</v>
      </c>
      <c r="B34" s="177">
        <f t="shared" si="9"/>
        <v>0</v>
      </c>
      <c r="C34" s="177">
        <f t="shared" si="9"/>
        <v>0</v>
      </c>
      <c r="D34" s="177">
        <f t="shared" si="9"/>
        <v>0</v>
      </c>
      <c r="E34" s="177">
        <f t="shared" si="9"/>
        <v>0</v>
      </c>
      <c r="F34" s="177">
        <f t="shared" si="9"/>
        <v>0</v>
      </c>
      <c r="G34" s="177">
        <f t="shared" si="9"/>
        <v>0</v>
      </c>
      <c r="H34" s="177">
        <f t="shared" si="9"/>
        <v>0</v>
      </c>
      <c r="I34" s="177">
        <f t="shared" si="9"/>
        <v>0</v>
      </c>
      <c r="J34" s="177">
        <f t="shared" si="9"/>
        <v>0</v>
      </c>
      <c r="K34" s="177">
        <f t="shared" si="9"/>
        <v>0</v>
      </c>
      <c r="L34" s="177">
        <f t="shared" si="9"/>
        <v>0</v>
      </c>
      <c r="M34" s="177">
        <f t="shared" si="9"/>
        <v>0</v>
      </c>
      <c r="N34" s="177">
        <f t="shared" si="9"/>
        <v>0</v>
      </c>
      <c r="O34" s="177">
        <f t="shared" si="9"/>
        <v>0</v>
      </c>
      <c r="P34" s="177">
        <f t="shared" si="9"/>
        <v>0</v>
      </c>
      <c r="Q34" s="177">
        <f t="shared" si="9"/>
        <v>0</v>
      </c>
      <c r="R34" s="177">
        <f t="shared" si="9"/>
        <v>0</v>
      </c>
      <c r="S34" s="177">
        <f t="shared" si="9"/>
        <v>0</v>
      </c>
      <c r="T34" s="177">
        <f t="shared" si="9"/>
        <v>0</v>
      </c>
      <c r="U34" s="177">
        <f t="shared" si="9"/>
        <v>0</v>
      </c>
      <c r="V34" s="177">
        <f t="shared" si="9"/>
        <v>0</v>
      </c>
      <c r="W34" s="165">
        <f t="shared" si="6"/>
        <v>0</v>
      </c>
      <c r="X34" s="166">
        <f t="shared" si="7"/>
        <v>0</v>
      </c>
      <c r="Y34" s="176">
        <v>0</v>
      </c>
      <c r="Z34" s="179">
        <f t="shared" si="4"/>
        <v>0</v>
      </c>
      <c r="AA34" s="12"/>
      <c r="AB34" s="12"/>
    </row>
    <row r="35" spans="1:28" x14ac:dyDescent="0.75">
      <c r="A35" t="s">
        <v>125</v>
      </c>
      <c r="B35" s="177">
        <f t="shared" si="9"/>
        <v>0</v>
      </c>
      <c r="C35" s="177">
        <f t="shared" si="9"/>
        <v>0</v>
      </c>
      <c r="D35" s="177">
        <f t="shared" si="9"/>
        <v>0</v>
      </c>
      <c r="E35" s="177">
        <f t="shared" si="9"/>
        <v>0</v>
      </c>
      <c r="F35" s="177">
        <f t="shared" si="9"/>
        <v>0</v>
      </c>
      <c r="G35" s="177">
        <f t="shared" si="9"/>
        <v>0</v>
      </c>
      <c r="H35" s="177">
        <f t="shared" si="9"/>
        <v>0</v>
      </c>
      <c r="I35" s="177">
        <f t="shared" si="9"/>
        <v>0</v>
      </c>
      <c r="J35" s="177">
        <f t="shared" si="9"/>
        <v>0</v>
      </c>
      <c r="K35" s="177">
        <f t="shared" si="9"/>
        <v>0</v>
      </c>
      <c r="L35" s="177">
        <f t="shared" si="9"/>
        <v>0</v>
      </c>
      <c r="M35" s="177">
        <f t="shared" si="9"/>
        <v>0</v>
      </c>
      <c r="N35" s="177">
        <f t="shared" si="9"/>
        <v>0</v>
      </c>
      <c r="O35" s="177">
        <f t="shared" si="9"/>
        <v>0</v>
      </c>
      <c r="P35" s="177">
        <f t="shared" si="9"/>
        <v>0</v>
      </c>
      <c r="Q35" s="177">
        <f t="shared" si="9"/>
        <v>0</v>
      </c>
      <c r="R35" s="177">
        <f t="shared" si="9"/>
        <v>0</v>
      </c>
      <c r="S35" s="177">
        <f t="shared" si="9"/>
        <v>0</v>
      </c>
      <c r="T35" s="177">
        <f t="shared" si="9"/>
        <v>0</v>
      </c>
      <c r="U35" s="177">
        <f t="shared" si="9"/>
        <v>0</v>
      </c>
      <c r="V35" s="177">
        <f t="shared" si="9"/>
        <v>0</v>
      </c>
      <c r="W35" s="165">
        <f t="shared" si="6"/>
        <v>0</v>
      </c>
      <c r="X35" s="166">
        <f t="shared" si="7"/>
        <v>0</v>
      </c>
      <c r="Y35" s="176">
        <v>0</v>
      </c>
      <c r="Z35" s="179">
        <f t="shared" si="4"/>
        <v>0</v>
      </c>
      <c r="AA35" s="12"/>
      <c r="AB35" s="12"/>
    </row>
    <row r="36" spans="1:28" x14ac:dyDescent="0.75">
      <c r="A36" t="s">
        <v>126</v>
      </c>
      <c r="B36" s="177">
        <f t="shared" si="9"/>
        <v>0</v>
      </c>
      <c r="C36" s="177">
        <f t="shared" si="9"/>
        <v>0</v>
      </c>
      <c r="D36" s="177">
        <f t="shared" si="9"/>
        <v>0</v>
      </c>
      <c r="E36" s="177">
        <f t="shared" si="9"/>
        <v>0</v>
      </c>
      <c r="F36" s="177">
        <f t="shared" si="9"/>
        <v>0</v>
      </c>
      <c r="G36" s="177">
        <f t="shared" si="9"/>
        <v>0</v>
      </c>
      <c r="H36" s="177">
        <f t="shared" si="9"/>
        <v>0</v>
      </c>
      <c r="I36" s="177">
        <f t="shared" si="9"/>
        <v>0</v>
      </c>
      <c r="J36" s="177">
        <f t="shared" si="9"/>
        <v>0</v>
      </c>
      <c r="K36" s="177">
        <f t="shared" si="9"/>
        <v>0</v>
      </c>
      <c r="L36" s="177">
        <f t="shared" si="9"/>
        <v>0</v>
      </c>
      <c r="M36" s="177">
        <f t="shared" si="9"/>
        <v>0</v>
      </c>
      <c r="N36" s="177">
        <f t="shared" si="9"/>
        <v>0</v>
      </c>
      <c r="O36" s="177">
        <f t="shared" si="9"/>
        <v>0</v>
      </c>
      <c r="P36" s="177">
        <f t="shared" si="9"/>
        <v>0</v>
      </c>
      <c r="Q36" s="177">
        <f t="shared" si="9"/>
        <v>0</v>
      </c>
      <c r="R36" s="177">
        <f t="shared" si="9"/>
        <v>0</v>
      </c>
      <c r="S36" s="177">
        <f t="shared" si="9"/>
        <v>0</v>
      </c>
      <c r="T36" s="177">
        <f t="shared" si="9"/>
        <v>0</v>
      </c>
      <c r="U36" s="177">
        <f t="shared" si="9"/>
        <v>0</v>
      </c>
      <c r="V36" s="177">
        <f t="shared" si="9"/>
        <v>0</v>
      </c>
      <c r="W36" s="165">
        <f t="shared" si="6"/>
        <v>0</v>
      </c>
      <c r="X36" s="166">
        <f t="shared" si="7"/>
        <v>0</v>
      </c>
      <c r="Y36" s="176">
        <v>0</v>
      </c>
      <c r="Z36" s="179">
        <f t="shared" si="4"/>
        <v>0</v>
      </c>
      <c r="AA36" s="12"/>
      <c r="AB36" s="12"/>
    </row>
    <row r="37" spans="1:28" x14ac:dyDescent="0.75">
      <c r="A37" t="s">
        <v>127</v>
      </c>
      <c r="B37" s="177">
        <f t="shared" si="9"/>
        <v>0</v>
      </c>
      <c r="C37" s="177">
        <f t="shared" si="9"/>
        <v>0</v>
      </c>
      <c r="D37" s="177">
        <f t="shared" si="9"/>
        <v>0</v>
      </c>
      <c r="E37" s="177">
        <f t="shared" si="9"/>
        <v>0</v>
      </c>
      <c r="F37" s="177">
        <f t="shared" si="9"/>
        <v>0</v>
      </c>
      <c r="G37" s="177">
        <f t="shared" si="9"/>
        <v>0</v>
      </c>
      <c r="H37" s="177">
        <f t="shared" si="9"/>
        <v>0</v>
      </c>
      <c r="I37" s="177">
        <f t="shared" si="9"/>
        <v>0</v>
      </c>
      <c r="J37" s="177">
        <f t="shared" si="9"/>
        <v>0</v>
      </c>
      <c r="K37" s="177">
        <f t="shared" si="9"/>
        <v>0</v>
      </c>
      <c r="L37" s="177">
        <f t="shared" si="9"/>
        <v>0</v>
      </c>
      <c r="M37" s="177">
        <f t="shared" si="9"/>
        <v>0</v>
      </c>
      <c r="N37" s="177">
        <f t="shared" si="9"/>
        <v>0</v>
      </c>
      <c r="O37" s="177">
        <f t="shared" si="9"/>
        <v>0</v>
      </c>
      <c r="P37" s="177">
        <f t="shared" si="9"/>
        <v>0</v>
      </c>
      <c r="Q37" s="177">
        <f t="shared" si="9"/>
        <v>0</v>
      </c>
      <c r="R37" s="177">
        <f t="shared" si="9"/>
        <v>0</v>
      </c>
      <c r="S37" s="177">
        <f t="shared" si="9"/>
        <v>0</v>
      </c>
      <c r="T37" s="177">
        <f t="shared" si="9"/>
        <v>0</v>
      </c>
      <c r="U37" s="177">
        <f t="shared" si="9"/>
        <v>0</v>
      </c>
      <c r="V37" s="177">
        <f t="shared" si="9"/>
        <v>0</v>
      </c>
      <c r="W37" s="165">
        <f t="shared" si="6"/>
        <v>0</v>
      </c>
      <c r="X37" s="166">
        <f t="shared" si="7"/>
        <v>0</v>
      </c>
      <c r="Y37" s="176">
        <v>0</v>
      </c>
      <c r="Z37" s="179">
        <f t="shared" si="4"/>
        <v>0</v>
      </c>
      <c r="AA37" s="12"/>
      <c r="AB37" s="12"/>
    </row>
    <row r="38" spans="1:28" x14ac:dyDescent="0.75">
      <c r="A38" t="s">
        <v>185</v>
      </c>
      <c r="B38" s="177">
        <f t="shared" si="9"/>
        <v>0</v>
      </c>
      <c r="C38" s="177">
        <f t="shared" si="9"/>
        <v>0</v>
      </c>
      <c r="D38" s="177">
        <f t="shared" si="9"/>
        <v>0</v>
      </c>
      <c r="E38" s="177">
        <f t="shared" si="9"/>
        <v>0</v>
      </c>
      <c r="F38" s="177">
        <f t="shared" si="9"/>
        <v>0</v>
      </c>
      <c r="G38" s="177">
        <f t="shared" si="9"/>
        <v>0</v>
      </c>
      <c r="H38" s="177">
        <f t="shared" si="9"/>
        <v>0</v>
      </c>
      <c r="I38" s="177">
        <f t="shared" si="9"/>
        <v>0</v>
      </c>
      <c r="J38" s="177">
        <f t="shared" si="9"/>
        <v>0</v>
      </c>
      <c r="K38" s="177">
        <f t="shared" si="9"/>
        <v>0</v>
      </c>
      <c r="L38" s="177">
        <f t="shared" si="9"/>
        <v>0</v>
      </c>
      <c r="M38" s="177">
        <f t="shared" si="9"/>
        <v>0</v>
      </c>
      <c r="N38" s="177">
        <f t="shared" si="9"/>
        <v>0</v>
      </c>
      <c r="O38" s="177">
        <f t="shared" si="9"/>
        <v>0</v>
      </c>
      <c r="P38" s="177">
        <f t="shared" si="9"/>
        <v>0</v>
      </c>
      <c r="Q38" s="177">
        <f t="shared" si="9"/>
        <v>0</v>
      </c>
      <c r="R38" s="177">
        <f t="shared" si="9"/>
        <v>0</v>
      </c>
      <c r="S38" s="177">
        <f t="shared" si="9"/>
        <v>0</v>
      </c>
      <c r="T38" s="177">
        <f t="shared" si="9"/>
        <v>0</v>
      </c>
      <c r="U38" s="177">
        <f t="shared" si="9"/>
        <v>0</v>
      </c>
      <c r="V38" s="177">
        <f t="shared" si="9"/>
        <v>0</v>
      </c>
      <c r="W38" s="165">
        <f t="shared" si="6"/>
        <v>0</v>
      </c>
      <c r="X38" s="166">
        <f t="shared" si="7"/>
        <v>0</v>
      </c>
      <c r="Y38" s="176">
        <v>0</v>
      </c>
      <c r="Z38" s="179">
        <f t="shared" si="4"/>
        <v>0</v>
      </c>
      <c r="AA38" s="12"/>
      <c r="AB38" s="12"/>
    </row>
    <row r="39" spans="1:28" x14ac:dyDescent="0.75">
      <c r="A39" t="s">
        <v>129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spans="1:28" x14ac:dyDescent="0.75">
      <c r="A40" t="s">
        <v>132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 spans="1:28" x14ac:dyDescent="0.75">
      <c r="A41" t="s">
        <v>130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73"/>
      <c r="Z41" s="12"/>
      <c r="AA41" s="12"/>
      <c r="AB41" s="12"/>
    </row>
    <row r="42" spans="1:28" x14ac:dyDescent="0.75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73"/>
      <c r="Z42" s="12"/>
      <c r="AA42" s="12"/>
      <c r="AB42" s="12"/>
    </row>
    <row r="43" spans="1:28" x14ac:dyDescent="0.75">
      <c r="A43" t="s">
        <v>343</v>
      </c>
    </row>
    <row r="44" spans="1:28" x14ac:dyDescent="0.75">
      <c r="A44">
        <v>1.0500000000000001E-2</v>
      </c>
    </row>
    <row r="45" spans="1:28" x14ac:dyDescent="0.75">
      <c r="F45" t="s">
        <v>353</v>
      </c>
    </row>
    <row r="46" spans="1:28" x14ac:dyDescent="0.75">
      <c r="B46">
        <f>100*SUM(B13:B20)/B9</f>
        <v>1.7428921307325205E-3</v>
      </c>
      <c r="C46">
        <f>100*SUM(C13:C20)/C9</f>
        <v>0</v>
      </c>
      <c r="F46" t="s">
        <v>354</v>
      </c>
    </row>
    <row r="48" spans="1:28" x14ac:dyDescent="0.75">
      <c r="A48" t="s">
        <v>344</v>
      </c>
      <c r="B48">
        <v>96.25</v>
      </c>
    </row>
    <row r="49" spans="1:22" x14ac:dyDescent="0.75">
      <c r="A49" t="s">
        <v>345</v>
      </c>
      <c r="B49">
        <v>1.75</v>
      </c>
    </row>
    <row r="50" spans="1:22" x14ac:dyDescent="0.75">
      <c r="A50" t="s">
        <v>346</v>
      </c>
    </row>
    <row r="55" spans="1:22" x14ac:dyDescent="0.75">
      <c r="B55" s="72">
        <v>1</v>
      </c>
      <c r="C55" s="72">
        <v>1</v>
      </c>
      <c r="D55" s="72">
        <v>1</v>
      </c>
      <c r="E55" s="72">
        <v>1</v>
      </c>
      <c r="F55" s="72">
        <v>1</v>
      </c>
      <c r="G55" s="72">
        <v>1</v>
      </c>
      <c r="H55" s="72">
        <v>0.12</v>
      </c>
      <c r="I55" s="72">
        <v>0.12</v>
      </c>
      <c r="J55" s="72">
        <v>6.25E-2</v>
      </c>
      <c r="K55" s="72">
        <v>6.25E-2</v>
      </c>
      <c r="L55" s="72">
        <v>7.4999999999999997E-2</v>
      </c>
      <c r="M55" s="72">
        <v>7.4999999999999997E-2</v>
      </c>
      <c r="N55" s="72">
        <v>0.16500000000000001</v>
      </c>
      <c r="O55" s="72">
        <v>0.16500000000000001</v>
      </c>
      <c r="P55" s="72">
        <v>0.16500000000000001</v>
      </c>
      <c r="Q55" s="72">
        <v>0.16500000000000001</v>
      </c>
      <c r="R55" s="72">
        <v>0.16500000000000001</v>
      </c>
      <c r="S55" s="72">
        <v>0.16500000000000001</v>
      </c>
      <c r="T55" s="72">
        <v>0.16500000000000001</v>
      </c>
      <c r="U55" s="72">
        <v>0.16500000000000001</v>
      </c>
      <c r="V55" s="72">
        <v>0.16500000000000001</v>
      </c>
    </row>
    <row r="56" spans="1:22" x14ac:dyDescent="0.75">
      <c r="B56" s="72">
        <v>0</v>
      </c>
      <c r="C56" s="72">
        <v>0</v>
      </c>
      <c r="D56" s="72">
        <v>0</v>
      </c>
      <c r="E56" s="72">
        <v>0</v>
      </c>
      <c r="F56" s="72">
        <v>0</v>
      </c>
      <c r="G56" s="72">
        <v>0</v>
      </c>
      <c r="H56" s="72">
        <v>0.12</v>
      </c>
      <c r="I56" s="72">
        <v>0.12</v>
      </c>
      <c r="J56" s="72">
        <v>6.25E-2</v>
      </c>
      <c r="K56" s="72">
        <v>6.25E-2</v>
      </c>
      <c r="L56" s="72">
        <v>7.4999999999999997E-2</v>
      </c>
      <c r="M56" s="72">
        <v>7.4999999999999997E-2</v>
      </c>
      <c r="N56" s="72">
        <v>0.16500000000000001</v>
      </c>
      <c r="O56" s="72">
        <v>0.16500000000000001</v>
      </c>
      <c r="P56" s="72">
        <v>0.16500000000000001</v>
      </c>
      <c r="Q56" s="72">
        <v>0.16500000000000001</v>
      </c>
      <c r="R56" s="72">
        <v>0.16500000000000001</v>
      </c>
      <c r="S56" s="72">
        <v>0.16500000000000001</v>
      </c>
      <c r="T56" s="72">
        <v>0.16500000000000001</v>
      </c>
      <c r="U56" s="72">
        <v>0.16500000000000001</v>
      </c>
      <c r="V56" s="72">
        <v>0.16500000000000001</v>
      </c>
    </row>
    <row r="57" spans="1:22" x14ac:dyDescent="0.75">
      <c r="B57" s="72">
        <v>0</v>
      </c>
      <c r="C57" s="72">
        <v>0</v>
      </c>
      <c r="D57" s="72">
        <v>0</v>
      </c>
      <c r="E57" s="72">
        <v>0</v>
      </c>
      <c r="F57" s="72">
        <v>0</v>
      </c>
      <c r="G57" s="72">
        <v>0</v>
      </c>
      <c r="H57" s="72">
        <v>0.23</v>
      </c>
      <c r="I57" s="72">
        <v>0.23</v>
      </c>
      <c r="J57" s="72">
        <v>0.375</v>
      </c>
      <c r="K57" s="72">
        <v>0.375</v>
      </c>
      <c r="L57" s="72">
        <v>0.2</v>
      </c>
      <c r="M57" s="72">
        <v>0.2</v>
      </c>
      <c r="N57" s="72">
        <v>0.5</v>
      </c>
      <c r="O57" s="72">
        <v>0.5</v>
      </c>
      <c r="P57" s="72">
        <v>0.5</v>
      </c>
      <c r="Q57" s="72">
        <v>0.5</v>
      </c>
      <c r="R57" s="72">
        <v>0.5</v>
      </c>
      <c r="S57" s="72">
        <v>0.5</v>
      </c>
      <c r="T57" s="72">
        <v>0.5</v>
      </c>
      <c r="U57" s="72">
        <v>0.5</v>
      </c>
      <c r="V57" s="72">
        <v>0.5</v>
      </c>
    </row>
    <row r="58" spans="1:22" x14ac:dyDescent="0.75">
      <c r="B58" s="72">
        <v>0</v>
      </c>
      <c r="C58" s="72">
        <v>0</v>
      </c>
      <c r="D58" s="72">
        <v>0</v>
      </c>
      <c r="E58" s="72">
        <v>0</v>
      </c>
      <c r="F58" s="72">
        <v>0</v>
      </c>
      <c r="G58" s="72">
        <v>0</v>
      </c>
      <c r="H58" s="72">
        <v>0.23</v>
      </c>
      <c r="I58" s="72">
        <v>0.23</v>
      </c>
      <c r="J58" s="72">
        <v>0.125</v>
      </c>
      <c r="K58" s="72">
        <v>0.125</v>
      </c>
      <c r="L58" s="72">
        <v>0.15</v>
      </c>
      <c r="M58" s="72">
        <v>0.15</v>
      </c>
      <c r="N58" s="72">
        <v>0</v>
      </c>
      <c r="O58" s="72">
        <v>0</v>
      </c>
      <c r="P58" s="72">
        <v>0</v>
      </c>
      <c r="Q58" s="72">
        <v>0</v>
      </c>
      <c r="R58" s="72">
        <v>0</v>
      </c>
      <c r="S58" s="72">
        <v>0</v>
      </c>
      <c r="T58" s="72">
        <v>0</v>
      </c>
      <c r="U58" s="72">
        <v>0</v>
      </c>
      <c r="V58" s="72">
        <v>0</v>
      </c>
    </row>
    <row r="59" spans="1:22" x14ac:dyDescent="0.75">
      <c r="B59" s="72">
        <v>0</v>
      </c>
      <c r="C59" s="72">
        <v>0</v>
      </c>
      <c r="D59" s="72">
        <v>0</v>
      </c>
      <c r="E59" s="72">
        <v>0</v>
      </c>
      <c r="F59" s="72">
        <v>0</v>
      </c>
      <c r="G59" s="72">
        <v>0</v>
      </c>
      <c r="H59" s="72">
        <v>7.4999999999999997E-2</v>
      </c>
      <c r="I59" s="72">
        <v>7.4999999999999997E-2</v>
      </c>
      <c r="J59" s="72">
        <v>9.375E-2</v>
      </c>
      <c r="K59" s="72">
        <v>9.375E-2</v>
      </c>
      <c r="L59" s="72">
        <v>0.125</v>
      </c>
      <c r="M59" s="72">
        <v>0.125</v>
      </c>
      <c r="N59" s="72">
        <v>4.2500000000000003E-2</v>
      </c>
      <c r="O59" s="72">
        <v>4.2500000000000003E-2</v>
      </c>
      <c r="P59" s="72">
        <v>4.2500000000000003E-2</v>
      </c>
      <c r="Q59" s="72">
        <v>4.2500000000000003E-2</v>
      </c>
      <c r="R59" s="72">
        <v>4.2500000000000003E-2</v>
      </c>
      <c r="S59" s="72">
        <v>4.2500000000000003E-2</v>
      </c>
      <c r="T59" s="72">
        <v>4.2500000000000003E-2</v>
      </c>
      <c r="U59" s="72">
        <v>4.2500000000000003E-2</v>
      </c>
      <c r="V59" s="72">
        <v>4.2500000000000003E-2</v>
      </c>
    </row>
    <row r="60" spans="1:22" x14ac:dyDescent="0.75">
      <c r="B60" s="72">
        <v>0</v>
      </c>
      <c r="C60" s="72">
        <v>0</v>
      </c>
      <c r="D60" s="72">
        <v>0</v>
      </c>
      <c r="E60" s="72">
        <v>0</v>
      </c>
      <c r="F60" s="72">
        <v>0</v>
      </c>
      <c r="G60" s="72">
        <v>0</v>
      </c>
      <c r="H60" s="72">
        <v>7.4999999999999997E-2</v>
      </c>
      <c r="I60" s="72">
        <v>7.4999999999999997E-2</v>
      </c>
      <c r="J60" s="72">
        <v>9.375E-2</v>
      </c>
      <c r="K60" s="72">
        <v>9.375E-2</v>
      </c>
      <c r="L60" s="72">
        <v>0.125</v>
      </c>
      <c r="M60" s="72">
        <v>0.125</v>
      </c>
      <c r="N60" s="72">
        <v>4.2500000000000003E-2</v>
      </c>
      <c r="O60" s="72">
        <v>4.2500000000000003E-2</v>
      </c>
      <c r="P60" s="72">
        <v>4.2500000000000003E-2</v>
      </c>
      <c r="Q60" s="72">
        <v>4.2500000000000003E-2</v>
      </c>
      <c r="R60" s="72">
        <v>4.2500000000000003E-2</v>
      </c>
      <c r="S60" s="72">
        <v>4.2500000000000003E-2</v>
      </c>
      <c r="T60" s="72">
        <v>4.2500000000000003E-2</v>
      </c>
      <c r="U60" s="72">
        <v>4.2500000000000003E-2</v>
      </c>
      <c r="V60" s="72">
        <v>4.2500000000000003E-2</v>
      </c>
    </row>
    <row r="61" spans="1:22" x14ac:dyDescent="0.75">
      <c r="B61" s="72">
        <v>0</v>
      </c>
      <c r="C61" s="72">
        <v>0</v>
      </c>
      <c r="D61" s="72">
        <v>0</v>
      </c>
      <c r="E61" s="72">
        <v>0</v>
      </c>
      <c r="F61" s="72">
        <v>0</v>
      </c>
      <c r="G61" s="72">
        <v>0</v>
      </c>
      <c r="H61" s="72">
        <v>7.4999999999999997E-2</v>
      </c>
      <c r="I61" s="72">
        <v>7.4999999999999997E-2</v>
      </c>
      <c r="J61" s="72">
        <v>9.375E-2</v>
      </c>
      <c r="K61" s="72">
        <v>9.375E-2</v>
      </c>
      <c r="L61" s="72">
        <v>0.125</v>
      </c>
      <c r="M61" s="72">
        <v>0.125</v>
      </c>
      <c r="N61" s="72">
        <v>4.2500000000000003E-2</v>
      </c>
      <c r="O61" s="72">
        <v>4.2500000000000003E-2</v>
      </c>
      <c r="P61" s="72">
        <v>4.2500000000000003E-2</v>
      </c>
      <c r="Q61" s="72">
        <v>4.2500000000000003E-2</v>
      </c>
      <c r="R61" s="72">
        <v>4.2500000000000003E-2</v>
      </c>
      <c r="S61" s="72">
        <v>4.2500000000000003E-2</v>
      </c>
      <c r="T61" s="72">
        <v>4.2500000000000003E-2</v>
      </c>
      <c r="U61" s="72">
        <v>4.2500000000000003E-2</v>
      </c>
      <c r="V61" s="72">
        <v>4.2500000000000003E-2</v>
      </c>
    </row>
    <row r="62" spans="1:22" x14ac:dyDescent="0.75">
      <c r="B62" s="72">
        <v>0</v>
      </c>
      <c r="C62" s="72">
        <v>0</v>
      </c>
      <c r="D62" s="72">
        <v>0</v>
      </c>
      <c r="E62" s="72">
        <v>0</v>
      </c>
      <c r="F62" s="72">
        <v>0</v>
      </c>
      <c r="G62" s="72">
        <v>0</v>
      </c>
      <c r="H62" s="72">
        <v>7.4999999999999997E-2</v>
      </c>
      <c r="I62" s="72">
        <v>7.4999999999999997E-2</v>
      </c>
      <c r="J62" s="72">
        <v>9.375E-2</v>
      </c>
      <c r="K62" s="72">
        <v>9.375E-2</v>
      </c>
      <c r="L62" s="72">
        <v>0.125</v>
      </c>
      <c r="M62" s="72">
        <v>0.125</v>
      </c>
      <c r="N62" s="72">
        <v>4.2500000000000003E-2</v>
      </c>
      <c r="O62" s="72">
        <v>4.2500000000000003E-2</v>
      </c>
      <c r="P62" s="72">
        <v>4.2500000000000003E-2</v>
      </c>
      <c r="Q62" s="72">
        <v>4.2500000000000003E-2</v>
      </c>
      <c r="R62" s="72">
        <v>4.2500000000000003E-2</v>
      </c>
      <c r="S62" s="72">
        <v>4.2500000000000003E-2</v>
      </c>
      <c r="T62" s="72">
        <v>4.2500000000000003E-2</v>
      </c>
      <c r="U62" s="72">
        <v>4.2500000000000003E-2</v>
      </c>
      <c r="V62" s="72">
        <v>4.2500000000000003E-2</v>
      </c>
    </row>
  </sheetData>
  <conditionalFormatting sqref="AA25:AA28">
    <cfRule type="colorScale" priority="2">
      <colorScale>
        <cfvo type="min"/>
        <cfvo type="max"/>
        <color rgb="FF00B050"/>
        <color rgb="FF00B0F0"/>
      </colorScale>
    </cfRule>
  </conditionalFormatting>
  <conditionalFormatting sqref="AA12:AA24 AA29:AA38">
    <cfRule type="colorScale" priority="3">
      <colorScale>
        <cfvo type="min"/>
        <cfvo type="max"/>
        <color rgb="FF00B050"/>
        <color rgb="FF00B0F0"/>
      </colorScale>
    </cfRule>
  </conditionalFormatting>
  <conditionalFormatting sqref="Z12:Z38 B8:W8">
    <cfRule type="colorScale" priority="1">
      <colorScale>
        <cfvo type="min"/>
        <cfvo type="max"/>
        <color rgb="FF7030A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DE647-B7E0-4278-ACD7-23A73B0F1346}">
  <dimension ref="A1:AD88"/>
  <sheetViews>
    <sheetView zoomScale="60" zoomScaleNormal="60" workbookViewId="0">
      <selection activeCell="U32" sqref="U32"/>
    </sheetView>
  </sheetViews>
  <sheetFormatPr defaultRowHeight="14.75" x14ac:dyDescent="0.75"/>
  <cols>
    <col min="1" max="1" width="15.2265625" customWidth="1"/>
    <col min="2" max="22" width="11.953125" style="191" customWidth="1"/>
    <col min="23" max="29" width="14.6328125" style="191" customWidth="1"/>
    <col min="30" max="30" width="14.6328125" customWidth="1"/>
  </cols>
  <sheetData>
    <row r="1" spans="1:30" s="150" customFormat="1" ht="81" x14ac:dyDescent="0.75">
      <c r="B1" s="151" t="s">
        <v>7</v>
      </c>
      <c r="C1" s="151" t="s">
        <v>8</v>
      </c>
      <c r="D1" s="151" t="s">
        <v>9</v>
      </c>
      <c r="E1" s="151" t="s">
        <v>10</v>
      </c>
      <c r="F1" s="151" t="s">
        <v>11</v>
      </c>
      <c r="G1" s="151" t="s">
        <v>12</v>
      </c>
      <c r="H1" s="151" t="s">
        <v>13</v>
      </c>
      <c r="I1" s="151" t="s">
        <v>14</v>
      </c>
      <c r="J1" s="151" t="s">
        <v>15</v>
      </c>
      <c r="K1" s="151" t="s">
        <v>16</v>
      </c>
      <c r="L1" s="151" t="s">
        <v>17</v>
      </c>
      <c r="M1" s="151" t="s">
        <v>18</v>
      </c>
      <c r="N1" s="151" t="s">
        <v>19</v>
      </c>
      <c r="O1" s="151" t="s">
        <v>20</v>
      </c>
      <c r="P1" s="151" t="s">
        <v>21</v>
      </c>
      <c r="Q1" s="151" t="s">
        <v>22</v>
      </c>
      <c r="R1" s="151" t="s">
        <v>23</v>
      </c>
      <c r="S1" s="151" t="s">
        <v>24</v>
      </c>
      <c r="T1" s="151" t="s">
        <v>25</v>
      </c>
      <c r="U1" s="151" t="s">
        <v>26</v>
      </c>
      <c r="V1" s="151" t="s">
        <v>27</v>
      </c>
      <c r="W1" s="156" t="s">
        <v>28</v>
      </c>
      <c r="X1" s="156" t="s">
        <v>29</v>
      </c>
      <c r="Y1" s="156" t="s">
        <v>30</v>
      </c>
      <c r="Z1" s="156" t="s">
        <v>31</v>
      </c>
      <c r="AA1" s="156" t="s">
        <v>258</v>
      </c>
      <c r="AB1" s="151" t="s">
        <v>259</v>
      </c>
      <c r="AC1" s="151" t="s">
        <v>6</v>
      </c>
      <c r="AD1" s="150" t="s">
        <v>141</v>
      </c>
    </row>
    <row r="2" spans="1:30" x14ac:dyDescent="0.75">
      <c r="A2" s="87" t="s">
        <v>34</v>
      </c>
      <c r="B2" s="191" t="s">
        <v>84</v>
      </c>
      <c r="C2" s="191" t="s">
        <v>85</v>
      </c>
      <c r="D2" s="191" t="s">
        <v>86</v>
      </c>
      <c r="E2" s="191" t="s">
        <v>87</v>
      </c>
      <c r="F2" s="191" t="s">
        <v>88</v>
      </c>
      <c r="G2" s="191" t="s">
        <v>89</v>
      </c>
      <c r="H2" s="191" t="s">
        <v>90</v>
      </c>
      <c r="I2" s="191" t="s">
        <v>91</v>
      </c>
      <c r="J2" s="191" t="s">
        <v>92</v>
      </c>
      <c r="K2" s="191" t="s">
        <v>93</v>
      </c>
      <c r="L2" s="191" t="s">
        <v>94</v>
      </c>
      <c r="M2" s="191" t="s">
        <v>95</v>
      </c>
      <c r="N2" s="191" t="s">
        <v>96</v>
      </c>
      <c r="O2" s="191" t="s">
        <v>97</v>
      </c>
      <c r="P2" s="191" t="s">
        <v>98</v>
      </c>
      <c r="Q2" s="191" t="s">
        <v>99</v>
      </c>
      <c r="R2" s="191" t="s">
        <v>100</v>
      </c>
      <c r="S2" s="191" t="s">
        <v>101</v>
      </c>
      <c r="T2" s="191" t="s">
        <v>102</v>
      </c>
      <c r="U2" s="191" t="s">
        <v>103</v>
      </c>
      <c r="V2" s="191" t="s">
        <v>104</v>
      </c>
    </row>
    <row r="3" spans="1:30" x14ac:dyDescent="0.75">
      <c r="A3" s="87" t="s">
        <v>437</v>
      </c>
      <c r="B3" s="203">
        <v>6.6344701862533051E-2</v>
      </c>
      <c r="C3" s="203">
        <v>7.3136454183466149E-2</v>
      </c>
      <c r="D3" s="203">
        <v>7.8366678281352117E-2</v>
      </c>
      <c r="E3" s="203">
        <v>7.970495960300393E-2</v>
      </c>
      <c r="F3" s="203">
        <v>8.1884163229456755E-2</v>
      </c>
      <c r="G3" s="203">
        <v>8.2289084797404516E-2</v>
      </c>
      <c r="H3" s="203">
        <v>8.6092098070532877E-2</v>
      </c>
      <c r="I3" s="203">
        <v>8.8279286889392614E-2</v>
      </c>
      <c r="J3" s="203">
        <v>8.1720120606253652E-2</v>
      </c>
      <c r="K3" s="203">
        <v>7.3566423715264465E-2</v>
      </c>
      <c r="L3" s="203">
        <v>5.7898660769378982E-2</v>
      </c>
      <c r="M3" s="203">
        <v>4.2280162921926837E-2</v>
      </c>
      <c r="N3" s="203">
        <v>3.3229016564473898E-2</v>
      </c>
      <c r="O3" s="203">
        <v>2.8691196346911408E-2</v>
      </c>
      <c r="P3" s="203">
        <v>2.0943559567681375E-2</v>
      </c>
      <c r="Q3" s="203">
        <v>1.3913605418533089E-2</v>
      </c>
      <c r="R3" s="203">
        <v>7.0794654192165244E-3</v>
      </c>
      <c r="S3" s="203">
        <v>3.1236718751815034E-3</v>
      </c>
      <c r="T3" s="203">
        <v>1.1239119848398891E-3</v>
      </c>
      <c r="U3" s="203">
        <v>2.9477514705947288E-4</v>
      </c>
      <c r="V3" s="203">
        <v>3.8002746136901619E-5</v>
      </c>
      <c r="W3" s="191" t="s">
        <v>399</v>
      </c>
      <c r="X3" s="191" t="s">
        <v>399</v>
      </c>
      <c r="Y3" s="191" t="s">
        <v>399</v>
      </c>
      <c r="Z3" s="191" t="s">
        <v>399</v>
      </c>
      <c r="AA3" s="191" t="s">
        <v>399</v>
      </c>
      <c r="AB3" s="199">
        <v>64995303</v>
      </c>
      <c r="AC3" s="199">
        <v>64995303</v>
      </c>
      <c r="AD3" t="s">
        <v>445</v>
      </c>
    </row>
    <row r="4" spans="1:30" x14ac:dyDescent="0.75">
      <c r="A4" s="87" t="s">
        <v>438</v>
      </c>
      <c r="B4" s="203">
        <v>6.4792173460183886E-2</v>
      </c>
      <c r="C4" s="203">
        <v>7.1037905785644367E-2</v>
      </c>
      <c r="D4" s="203">
        <v>7.7028380192376844E-2</v>
      </c>
      <c r="E4" s="203">
        <v>7.8139680043722515E-2</v>
      </c>
      <c r="F4" s="203">
        <v>8.0614266303625032E-2</v>
      </c>
      <c r="G4" s="203">
        <v>8.1358745636477631E-2</v>
      </c>
      <c r="H4" s="203">
        <v>8.493010934846891E-2</v>
      </c>
      <c r="I4" s="203">
        <v>8.842982412854751E-2</v>
      </c>
      <c r="J4" s="203">
        <v>8.2544935207780681E-2</v>
      </c>
      <c r="K4" s="203">
        <v>7.5203220340506541E-2</v>
      </c>
      <c r="L4" s="203">
        <v>6.0303941892792652E-2</v>
      </c>
      <c r="M4" s="203">
        <v>4.4228349105270397E-2</v>
      </c>
      <c r="N4" s="203">
        <v>3.3847096073528468E-2</v>
      </c>
      <c r="O4" s="203">
        <v>2.9157935647366063E-2</v>
      </c>
      <c r="P4" s="203">
        <v>2.1618731436934234E-2</v>
      </c>
      <c r="Q4" s="203">
        <v>1.4579984391631013E-2</v>
      </c>
      <c r="R4" s="203">
        <v>7.5277085849147921E-3</v>
      </c>
      <c r="S4" s="203">
        <v>3.2400848548374602E-3</v>
      </c>
      <c r="T4" s="203">
        <v>1.1156871445948517E-3</v>
      </c>
      <c r="U4" s="203">
        <v>2.6190764891405777E-4</v>
      </c>
      <c r="V4" s="203">
        <v>3.9332771882091327E-5</v>
      </c>
      <c r="W4" s="191" t="s">
        <v>399</v>
      </c>
      <c r="X4" s="191" t="s">
        <v>399</v>
      </c>
      <c r="Y4" s="191" t="s">
        <v>399</v>
      </c>
      <c r="Z4" s="191" t="s">
        <v>399</v>
      </c>
      <c r="AA4" s="191" t="s">
        <v>399</v>
      </c>
      <c r="AB4" s="199">
        <v>65416188</v>
      </c>
      <c r="AC4" s="199">
        <v>65416188</v>
      </c>
      <c r="AD4" t="s">
        <v>445</v>
      </c>
    </row>
    <row r="5" spans="1:30" x14ac:dyDescent="0.75">
      <c r="A5" s="87" t="s">
        <v>439</v>
      </c>
      <c r="B5" s="203">
        <v>6.3557780933542446E-2</v>
      </c>
      <c r="C5" s="203">
        <v>6.9258168731977224E-2</v>
      </c>
      <c r="D5" s="203">
        <v>7.5412558153810802E-2</v>
      </c>
      <c r="E5" s="203">
        <v>7.6406304938238218E-2</v>
      </c>
      <c r="F5" s="203">
        <v>7.9009197943127552E-2</v>
      </c>
      <c r="G5" s="203">
        <v>8.0748501729305686E-2</v>
      </c>
      <c r="H5" s="203">
        <v>8.4018501641176593E-2</v>
      </c>
      <c r="I5" s="203">
        <v>8.8156284501403531E-2</v>
      </c>
      <c r="J5" s="203">
        <v>8.3530631092493923E-2</v>
      </c>
      <c r="K5" s="203">
        <v>7.6536644840025925E-2</v>
      </c>
      <c r="L5" s="203">
        <v>6.2627046456495986E-2</v>
      </c>
      <c r="M5" s="203">
        <v>4.6287531221253578E-2</v>
      </c>
      <c r="N5" s="203">
        <v>3.4695956120216601E-2</v>
      </c>
      <c r="O5" s="203">
        <v>2.9347264214388321E-2</v>
      </c>
      <c r="P5" s="203">
        <v>2.2239804146747717E-2</v>
      </c>
      <c r="Q5" s="203">
        <v>1.5083417233250684E-2</v>
      </c>
      <c r="R5" s="203">
        <v>8.0554556927904617E-3</v>
      </c>
      <c r="S5" s="203">
        <v>3.4755382484857747E-3</v>
      </c>
      <c r="T5" s="203">
        <v>1.2244778882565541E-3</v>
      </c>
      <c r="U5" s="203">
        <v>2.8795424093949268E-4</v>
      </c>
      <c r="V5" s="203">
        <v>4.098003207291498E-5</v>
      </c>
      <c r="W5" s="191" t="s">
        <v>399</v>
      </c>
      <c r="X5" s="191" t="s">
        <v>399</v>
      </c>
      <c r="Y5" s="191" t="s">
        <v>399</v>
      </c>
      <c r="Z5" s="191" t="s">
        <v>399</v>
      </c>
      <c r="AA5" s="191" t="s">
        <v>399</v>
      </c>
      <c r="AB5" s="199">
        <v>65812540</v>
      </c>
      <c r="AC5" s="199">
        <v>65812540</v>
      </c>
      <c r="AD5" t="s">
        <v>445</v>
      </c>
    </row>
    <row r="6" spans="1:30" x14ac:dyDescent="0.75">
      <c r="A6" s="87" t="s">
        <v>440</v>
      </c>
      <c r="B6" s="203">
        <v>6.2552491563273097E-2</v>
      </c>
      <c r="C6" s="203">
        <v>6.7555599353927673E-2</v>
      </c>
      <c r="D6" s="203">
        <v>7.3754227429353059E-2</v>
      </c>
      <c r="E6" s="203">
        <v>7.5078090644014966E-2</v>
      </c>
      <c r="F6" s="203">
        <v>7.696027733435451E-2</v>
      </c>
      <c r="G6" s="203">
        <v>7.9981337541845179E-2</v>
      </c>
      <c r="H6" s="203">
        <v>8.3187221238672768E-2</v>
      </c>
      <c r="I6" s="203">
        <v>8.7474666852336305E-2</v>
      </c>
      <c r="J6" s="203">
        <v>8.4699609851998578E-2</v>
      </c>
      <c r="K6" s="203">
        <v>7.7547505922450535E-2</v>
      </c>
      <c r="L6" s="203">
        <v>6.5001009941303728E-2</v>
      </c>
      <c r="M6" s="203">
        <v>4.8493833616310301E-2</v>
      </c>
      <c r="N6" s="203">
        <v>3.5815202136941511E-2</v>
      </c>
      <c r="O6" s="203">
        <v>2.9435558250344083E-2</v>
      </c>
      <c r="P6" s="203">
        <v>2.2964530087789346E-2</v>
      </c>
      <c r="Q6" s="203">
        <v>1.552881457429312E-2</v>
      </c>
      <c r="R6" s="203">
        <v>8.6180902426977804E-3</v>
      </c>
      <c r="S6" s="203">
        <v>3.6778846909337852E-3</v>
      </c>
      <c r="T6" s="203">
        <v>1.3017726373719624E-3</v>
      </c>
      <c r="U6" s="203">
        <v>3.2937927109677326E-4</v>
      </c>
      <c r="V6" s="203">
        <v>4.289681869093717E-5</v>
      </c>
      <c r="W6" s="191" t="s">
        <v>399</v>
      </c>
      <c r="X6" s="191" t="s">
        <v>399</v>
      </c>
      <c r="Y6" s="191" t="s">
        <v>399</v>
      </c>
      <c r="Z6" s="191" t="s">
        <v>399</v>
      </c>
      <c r="AA6" s="191" t="s">
        <v>399</v>
      </c>
      <c r="AB6" s="199">
        <v>66182064</v>
      </c>
      <c r="AC6" s="199">
        <v>66182064</v>
      </c>
      <c r="AD6" t="s">
        <v>445</v>
      </c>
    </row>
    <row r="7" spans="1:30" x14ac:dyDescent="0.75">
      <c r="A7" s="87" t="s">
        <v>441</v>
      </c>
      <c r="B7" s="203">
        <v>6.1685533566467832E-2</v>
      </c>
      <c r="C7" s="203">
        <v>6.5916840545562377E-2</v>
      </c>
      <c r="D7" s="203">
        <v>7.2073295778898788E-2</v>
      </c>
      <c r="E7" s="203">
        <v>7.4142392010458885E-2</v>
      </c>
      <c r="F7" s="203">
        <v>7.4667245244245617E-2</v>
      </c>
      <c r="G7" s="203">
        <v>7.8897439959549676E-2</v>
      </c>
      <c r="H7" s="203">
        <v>8.2415966216039499E-2</v>
      </c>
      <c r="I7" s="203">
        <v>8.6554293954485564E-2</v>
      </c>
      <c r="J7" s="203">
        <v>8.5851463483628224E-2</v>
      </c>
      <c r="K7" s="203">
        <v>7.8387076216222873E-2</v>
      </c>
      <c r="L7" s="203">
        <v>6.7378234921535801E-2</v>
      </c>
      <c r="M7" s="203">
        <v>5.078256776016226E-2</v>
      </c>
      <c r="N7" s="203">
        <v>3.7165738427421331E-2</v>
      </c>
      <c r="O7" s="203">
        <v>2.9582113475556802E-2</v>
      </c>
      <c r="P7" s="203">
        <v>2.370509197369406E-2</v>
      </c>
      <c r="Q7" s="203">
        <v>1.5978496032975915E-2</v>
      </c>
      <c r="R7" s="203">
        <v>9.1805501737686722E-3</v>
      </c>
      <c r="S7" s="203">
        <v>3.8626366243214817E-3</v>
      </c>
      <c r="T7" s="203">
        <v>1.3650332521781582E-3</v>
      </c>
      <c r="U7" s="203">
        <v>3.6280842398533734E-4</v>
      </c>
      <c r="V7" s="203">
        <v>4.5181958840828736E-5</v>
      </c>
      <c r="W7" s="191" t="s">
        <v>399</v>
      </c>
      <c r="X7" s="191" t="s">
        <v>399</v>
      </c>
      <c r="Y7" s="191" t="s">
        <v>399</v>
      </c>
      <c r="Z7" s="191" t="s">
        <v>399</v>
      </c>
      <c r="AA7" s="191" t="s">
        <v>399</v>
      </c>
      <c r="AB7" s="199">
        <v>66530980</v>
      </c>
      <c r="AC7" s="199">
        <v>66530980</v>
      </c>
      <c r="AD7" t="s">
        <v>445</v>
      </c>
    </row>
    <row r="8" spans="1:30" x14ac:dyDescent="0.75">
      <c r="A8" s="87" t="s">
        <v>442</v>
      </c>
      <c r="B8" s="203">
        <v>6.0857419987912095E-2</v>
      </c>
      <c r="C8" s="203">
        <v>6.4351842948030105E-2</v>
      </c>
      <c r="D8" s="203">
        <v>7.0448063983409179E-2</v>
      </c>
      <c r="E8" s="203">
        <v>7.3375284973115365E-2</v>
      </c>
      <c r="F8" s="203">
        <v>7.2459225450991149E-2</v>
      </c>
      <c r="G8" s="203">
        <v>7.7385120402141364E-2</v>
      </c>
      <c r="H8" s="203">
        <v>8.1615947302066075E-2</v>
      </c>
      <c r="I8" s="203">
        <v>8.563164512918317E-2</v>
      </c>
      <c r="J8" s="203">
        <v>8.6704837857285125E-2</v>
      </c>
      <c r="K8" s="203">
        <v>7.9302064757544824E-2</v>
      </c>
      <c r="L8" s="203">
        <v>6.9622707125628236E-2</v>
      </c>
      <c r="M8" s="203">
        <v>5.3112115342562799E-2</v>
      </c>
      <c r="N8" s="203">
        <v>3.8715471409936947E-2</v>
      </c>
      <c r="O8" s="203">
        <v>2.9968713637615923E-2</v>
      </c>
      <c r="P8" s="203">
        <v>2.434993407942718E-2</v>
      </c>
      <c r="Q8" s="203">
        <v>1.6497476162846293E-2</v>
      </c>
      <c r="R8" s="203">
        <v>9.700803241260084E-3</v>
      </c>
      <c r="S8" s="203">
        <v>4.0754434403160169E-3</v>
      </c>
      <c r="T8" s="203">
        <v>1.4079027578904064E-3</v>
      </c>
      <c r="U8" s="203">
        <v>3.7009378969550137E-4</v>
      </c>
      <c r="V8" s="203">
        <v>4.7886221142158461E-5</v>
      </c>
      <c r="W8" s="191" t="s">
        <v>399</v>
      </c>
      <c r="X8" s="191" t="s">
        <v>399</v>
      </c>
      <c r="Y8" s="191" t="s">
        <v>399</v>
      </c>
      <c r="Z8" s="191" t="s">
        <v>399</v>
      </c>
      <c r="AA8" s="191" t="s">
        <v>399</v>
      </c>
      <c r="AB8" s="199">
        <v>66866834</v>
      </c>
      <c r="AC8" s="199">
        <v>66866834</v>
      </c>
      <c r="AD8" t="s">
        <v>445</v>
      </c>
    </row>
    <row r="9" spans="1:30" x14ac:dyDescent="0.75">
      <c r="A9" s="87" t="s">
        <v>443</v>
      </c>
      <c r="B9" s="203">
        <v>6.0039007050402181E-2</v>
      </c>
      <c r="C9" s="203">
        <v>6.2879797423119013E-2</v>
      </c>
      <c r="D9" s="203">
        <v>6.8918830189708069E-2</v>
      </c>
      <c r="E9" s="203">
        <v>7.2552729791095269E-2</v>
      </c>
      <c r="F9" s="203">
        <v>7.0614476379741886E-2</v>
      </c>
      <c r="G9" s="203">
        <v>7.545327160496032E-2</v>
      </c>
      <c r="H9" s="203">
        <v>8.0653864410690362E-2</v>
      </c>
      <c r="I9" s="203">
        <v>8.482641990556683E-2</v>
      </c>
      <c r="J9" s="203">
        <v>8.711679756324843E-2</v>
      </c>
      <c r="K9" s="203">
        <v>8.04214811595E-2</v>
      </c>
      <c r="L9" s="203">
        <v>7.162166393491709E-2</v>
      </c>
      <c r="M9" s="203">
        <v>5.5489578455740596E-2</v>
      </c>
      <c r="N9" s="203">
        <v>4.0443123830940356E-2</v>
      </c>
      <c r="O9" s="203">
        <v>3.0664275894682215E-2</v>
      </c>
      <c r="P9" s="203">
        <v>2.4867478298097989E-2</v>
      </c>
      <c r="Q9" s="203">
        <v>1.7108035605965632E-2</v>
      </c>
      <c r="R9" s="203">
        <v>1.0171927591313596E-2</v>
      </c>
      <c r="S9" s="203">
        <v>4.3331774884786123E-3</v>
      </c>
      <c r="T9" s="203">
        <v>1.4349870389227584E-3</v>
      </c>
      <c r="U9" s="203">
        <v>3.3794165021009293E-4</v>
      </c>
      <c r="V9" s="203">
        <v>5.1134732698691177E-5</v>
      </c>
      <c r="W9" s="191" t="s">
        <v>399</v>
      </c>
      <c r="X9" s="191" t="s">
        <v>399</v>
      </c>
      <c r="Y9" s="191" t="s">
        <v>399</v>
      </c>
      <c r="Z9" s="191" t="s">
        <v>399</v>
      </c>
      <c r="AA9" s="191" t="s">
        <v>399</v>
      </c>
      <c r="AB9" s="199">
        <v>67195032</v>
      </c>
      <c r="AC9" s="199">
        <v>67195032</v>
      </c>
      <c r="AD9" t="s">
        <v>445</v>
      </c>
    </row>
    <row r="10" spans="1:30" x14ac:dyDescent="0.75">
      <c r="A10" s="87" t="s">
        <v>444</v>
      </c>
      <c r="B10" s="203">
        <v>5.9817594258298176E-2</v>
      </c>
      <c r="C10" s="203">
        <v>6.2036693742306817E-2</v>
      </c>
      <c r="D10" s="203">
        <v>6.8015702805898234E-2</v>
      </c>
      <c r="E10" s="203">
        <v>7.2036326583018229E-2</v>
      </c>
      <c r="F10" s="203">
        <v>6.9596042878932271E-2</v>
      </c>
      <c r="G10" s="203">
        <v>7.304723651614918E-2</v>
      </c>
      <c r="H10" s="203">
        <v>7.9029192925381103E-2</v>
      </c>
      <c r="I10" s="203">
        <v>8.3669173988907525E-2</v>
      </c>
      <c r="J10" s="203">
        <v>8.6608388510038131E-2</v>
      </c>
      <c r="K10" s="203">
        <v>8.1193240732275282E-2</v>
      </c>
      <c r="L10" s="203">
        <v>7.2935977920915426E-2</v>
      </c>
      <c r="M10" s="203">
        <v>5.7835837557652266E-2</v>
      </c>
      <c r="N10" s="203">
        <v>4.2279332565137558E-2</v>
      </c>
      <c r="O10" s="203">
        <v>3.1488492933161208E-2</v>
      </c>
      <c r="P10" s="203">
        <v>2.521159460892863E-2</v>
      </c>
      <c r="Q10" s="203">
        <v>1.77310684547092E-2</v>
      </c>
      <c r="R10" s="203">
        <v>1.067909228093287E-2</v>
      </c>
      <c r="S10" s="203">
        <v>4.7611332612117361E-3</v>
      </c>
      <c r="T10" s="203">
        <v>1.5966467441405844E-3</v>
      </c>
      <c r="U10" s="203">
        <v>3.7628273036590526E-4</v>
      </c>
      <c r="V10" s="203">
        <v>5.4948001639672064E-5</v>
      </c>
      <c r="W10" s="191" t="s">
        <v>399</v>
      </c>
      <c r="X10" s="191" t="s">
        <v>399</v>
      </c>
      <c r="Y10" s="191" t="s">
        <v>399</v>
      </c>
      <c r="Z10" s="191" t="s">
        <v>399</v>
      </c>
      <c r="AA10" s="191" t="s">
        <v>399</v>
      </c>
      <c r="AB10" s="199">
        <v>67518379</v>
      </c>
      <c r="AC10" s="199">
        <v>67518379</v>
      </c>
      <c r="AD10" t="s">
        <v>445</v>
      </c>
    </row>
    <row r="11" spans="1:30" x14ac:dyDescent="0.75">
      <c r="A11" s="135">
        <v>2012</v>
      </c>
      <c r="B11" s="203">
        <v>5.9076461338674176E-2</v>
      </c>
      <c r="C11" s="203">
        <v>6.1390484449333954E-2</v>
      </c>
      <c r="D11" s="203">
        <v>6.7051036007166054E-2</v>
      </c>
      <c r="E11" s="203">
        <v>7.1529662972751221E-2</v>
      </c>
      <c r="F11" s="203">
        <v>6.9301538244408364E-2</v>
      </c>
      <c r="G11" s="203">
        <v>7.0561253425892687E-2</v>
      </c>
      <c r="H11" s="203">
        <v>7.7143764246958721E-2</v>
      </c>
      <c r="I11" s="203">
        <v>8.2564826338664077E-2</v>
      </c>
      <c r="J11" s="203">
        <v>8.5827181152229134E-2</v>
      </c>
      <c r="K11" s="203">
        <v>8.2076928834023136E-2</v>
      </c>
      <c r="L11" s="203">
        <v>7.3920592186130632E-2</v>
      </c>
      <c r="M11" s="203">
        <v>6.0263412762630399E-2</v>
      </c>
      <c r="N11" s="203">
        <v>4.4264068815763509E-2</v>
      </c>
      <c r="O11" s="203">
        <v>3.2531458347709312E-2</v>
      </c>
      <c r="P11" s="203">
        <v>2.5515357494193088E-2</v>
      </c>
      <c r="Q11" s="203">
        <v>1.8432094631094603E-2</v>
      </c>
      <c r="R11" s="203">
        <v>1.1140343554317032E-2</v>
      </c>
      <c r="S11" s="203">
        <v>5.1974196756885719E-3</v>
      </c>
      <c r="T11" s="203">
        <v>1.7181298021997739E-3</v>
      </c>
      <c r="U11" s="203">
        <v>4.3456296761972988E-4</v>
      </c>
      <c r="V11" s="203">
        <v>5.9422752551820998E-5</v>
      </c>
      <c r="W11" s="147">
        <v>1240</v>
      </c>
      <c r="X11" s="147">
        <v>351775</v>
      </c>
      <c r="Y11" s="147">
        <v>615096</v>
      </c>
      <c r="Z11" s="147">
        <v>151386</v>
      </c>
      <c r="AA11" s="147">
        <v>1119497</v>
      </c>
      <c r="AB11" s="146">
        <v>63337198</v>
      </c>
      <c r="AC11" s="146">
        <v>64456695</v>
      </c>
      <c r="AD11" s="139" t="s">
        <v>446</v>
      </c>
    </row>
    <row r="12" spans="1:30" x14ac:dyDescent="0.75">
      <c r="A12" s="135">
        <v>2013</v>
      </c>
      <c r="B12" s="203">
        <v>5.8022230665389245E-2</v>
      </c>
      <c r="C12" s="203">
        <v>6.0927394615552279E-2</v>
      </c>
      <c r="D12" s="203">
        <v>6.5966288499299558E-2</v>
      </c>
      <c r="E12" s="203">
        <v>7.1052141405532551E-2</v>
      </c>
      <c r="F12" s="203">
        <v>6.9535526400883396E-2</v>
      </c>
      <c r="G12" s="203">
        <v>6.8245297908699015E-2</v>
      </c>
      <c r="H12" s="203">
        <v>7.4938044540309987E-2</v>
      </c>
      <c r="I12" s="203">
        <v>8.1398681528590727E-2</v>
      </c>
      <c r="J12" s="203">
        <v>8.4911128362355898E-2</v>
      </c>
      <c r="K12" s="203">
        <v>8.2880194663931817E-2</v>
      </c>
      <c r="L12" s="203">
        <v>7.4725907156230717E-2</v>
      </c>
      <c r="M12" s="203">
        <v>6.2648207994541724E-2</v>
      </c>
      <c r="N12" s="203">
        <v>4.6350037337559019E-2</v>
      </c>
      <c r="O12" s="203">
        <v>3.3770316876108555E-2</v>
      </c>
      <c r="P12" s="203">
        <v>2.5884546928858651E-2</v>
      </c>
      <c r="Q12" s="203">
        <v>1.9154790717651114E-2</v>
      </c>
      <c r="R12" s="203">
        <v>1.1592905953301981E-2</v>
      </c>
      <c r="S12" s="203">
        <v>5.6147288969784935E-3</v>
      </c>
      <c r="T12" s="203">
        <v>1.8317980936955473E-3</v>
      </c>
      <c r="U12" s="203">
        <v>4.8521877452829332E-4</v>
      </c>
      <c r="V12" s="203">
        <v>6.4612680001453974E-5</v>
      </c>
      <c r="W12" s="147">
        <v>442</v>
      </c>
      <c r="X12" s="147">
        <v>342708</v>
      </c>
      <c r="Y12" s="147">
        <v>637403</v>
      </c>
      <c r="Z12" s="147">
        <v>154763</v>
      </c>
      <c r="AA12" s="147">
        <v>1135316</v>
      </c>
      <c r="AB12" s="146">
        <v>63650593</v>
      </c>
      <c r="AC12" s="146">
        <v>64785909</v>
      </c>
      <c r="AD12" s="139" t="s">
        <v>446</v>
      </c>
    </row>
    <row r="13" spans="1:30" x14ac:dyDescent="0.75">
      <c r="A13" s="135">
        <v>2014</v>
      </c>
      <c r="B13" s="203">
        <v>5.692249075041525E-2</v>
      </c>
      <c r="C13" s="203">
        <v>6.0512138532984268E-2</v>
      </c>
      <c r="D13" s="203">
        <v>6.4849871303899367E-2</v>
      </c>
      <c r="E13" s="203">
        <v>7.0608641175025591E-2</v>
      </c>
      <c r="F13" s="203">
        <v>6.9941226861718747E-2</v>
      </c>
      <c r="G13" s="203">
        <v>6.6400995529608459E-2</v>
      </c>
      <c r="H13" s="203">
        <v>7.2458908804117803E-2</v>
      </c>
      <c r="I13" s="203">
        <v>8.0010931818916387E-2</v>
      </c>
      <c r="J13" s="203">
        <v>8.3993398008975845E-2</v>
      </c>
      <c r="K13" s="203">
        <v>8.3385891279016383E-2</v>
      </c>
      <c r="L13" s="203">
        <v>7.5550812238704315E-2</v>
      </c>
      <c r="M13" s="203">
        <v>6.4806504058198142E-2</v>
      </c>
      <c r="N13" s="203">
        <v>4.8504598593767378E-2</v>
      </c>
      <c r="O13" s="203">
        <v>3.5186689855869369E-2</v>
      </c>
      <c r="P13" s="203">
        <v>2.6434542607354537E-2</v>
      </c>
      <c r="Q13" s="203">
        <v>1.9820730794198632E-2</v>
      </c>
      <c r="R13" s="203">
        <v>1.2080115784701379E-2</v>
      </c>
      <c r="S13" s="203">
        <v>6.0233422154362028E-3</v>
      </c>
      <c r="T13" s="203">
        <v>1.9310113621599273E-3</v>
      </c>
      <c r="U13" s="203">
        <v>5.0659898103337599E-4</v>
      </c>
      <c r="V13" s="203">
        <v>7.0559443898652265E-5</v>
      </c>
      <c r="W13" s="147">
        <v>427</v>
      </c>
      <c r="X13" s="147">
        <v>455639</v>
      </c>
      <c r="Y13" s="147">
        <v>571778</v>
      </c>
      <c r="Z13" s="147">
        <v>142522</v>
      </c>
      <c r="AA13" s="147">
        <v>1170366</v>
      </c>
      <c r="AB13" s="146">
        <v>63954350</v>
      </c>
      <c r="AC13" s="146">
        <v>65124716</v>
      </c>
      <c r="AD13" s="139" t="s">
        <v>446</v>
      </c>
    </row>
    <row r="14" spans="1:30" x14ac:dyDescent="0.75">
      <c r="A14" s="135">
        <v>2015</v>
      </c>
      <c r="B14" s="203">
        <v>5.5955118538414256E-2</v>
      </c>
      <c r="C14" s="203">
        <v>5.9935718387779419E-2</v>
      </c>
      <c r="D14" s="203">
        <v>6.3851339246824082E-2</v>
      </c>
      <c r="E14" s="203">
        <v>7.0137463526994404E-2</v>
      </c>
      <c r="F14" s="203">
        <v>7.0285670926193505E-2</v>
      </c>
      <c r="G14" s="203">
        <v>6.5214326323296046E-2</v>
      </c>
      <c r="H14" s="203">
        <v>6.9855659905814951E-2</v>
      </c>
      <c r="I14" s="203">
        <v>7.828131749392464E-2</v>
      </c>
      <c r="J14" s="203">
        <v>8.3095918681987985E-2</v>
      </c>
      <c r="K14" s="203">
        <v>8.3530834051691955E-2</v>
      </c>
      <c r="L14" s="203">
        <v>7.6478132321323999E-2</v>
      </c>
      <c r="M14" s="203">
        <v>6.6642408813811366E-2</v>
      </c>
      <c r="N14" s="203">
        <v>5.0715745397501004E-2</v>
      </c>
      <c r="O14" s="203">
        <v>3.6763890274250338E-2</v>
      </c>
      <c r="P14" s="203">
        <v>2.720887891551535E-2</v>
      </c>
      <c r="Q14" s="203">
        <v>2.0409748053533606E-2</v>
      </c>
      <c r="R14" s="203">
        <v>1.2625483307617759E-2</v>
      </c>
      <c r="S14" s="203">
        <v>6.3995937510614572E-3</v>
      </c>
      <c r="T14" s="203">
        <v>2.0521718568992943E-3</v>
      </c>
      <c r="U14" s="203">
        <v>4.8328942655175141E-4</v>
      </c>
      <c r="V14" s="203">
        <v>7.7290799012808323E-5</v>
      </c>
      <c r="W14" s="147">
        <v>416</v>
      </c>
      <c r="X14" s="147">
        <v>674026</v>
      </c>
      <c r="Y14" s="147">
        <v>675849</v>
      </c>
      <c r="Z14" s="147">
        <v>159222</v>
      </c>
      <c r="AA14" s="147">
        <v>1509513</v>
      </c>
      <c r="AB14" s="146">
        <v>64219585</v>
      </c>
      <c r="AC14" s="146">
        <v>65729098</v>
      </c>
      <c r="AD14" s="139" t="s">
        <v>446</v>
      </c>
    </row>
    <row r="15" spans="1:30" x14ac:dyDescent="0.75">
      <c r="A15" s="135">
        <v>2016</v>
      </c>
      <c r="B15" s="203">
        <v>5.4864723250955073E-2</v>
      </c>
      <c r="C15" s="203">
        <v>5.900547376849271E-2</v>
      </c>
      <c r="D15" s="203">
        <v>6.2586571318426251E-2</v>
      </c>
      <c r="E15" s="203">
        <v>6.893999538619773E-2</v>
      </c>
      <c r="F15" s="203">
        <v>7.0641601385781946E-2</v>
      </c>
      <c r="G15" s="203">
        <v>6.5434088517352135E-2</v>
      </c>
      <c r="H15" s="203">
        <v>6.8066023333498094E-2</v>
      </c>
      <c r="I15" s="203">
        <v>7.6294183351272429E-2</v>
      </c>
      <c r="J15" s="203">
        <v>8.1884986008603319E-2</v>
      </c>
      <c r="K15" s="203">
        <v>8.337402537196878E-2</v>
      </c>
      <c r="L15" s="203">
        <v>7.7433439609885343E-2</v>
      </c>
      <c r="M15" s="203">
        <v>6.8300222151780693E-2</v>
      </c>
      <c r="N15" s="203">
        <v>5.3114183863659375E-2</v>
      </c>
      <c r="O15" s="203">
        <v>3.8396543212103271E-2</v>
      </c>
      <c r="P15" s="203">
        <v>2.7919955648807209E-2</v>
      </c>
      <c r="Q15" s="203">
        <v>2.0785844688791123E-2</v>
      </c>
      <c r="R15" s="203">
        <v>1.3160152540520723E-2</v>
      </c>
      <c r="S15" s="203">
        <v>6.8042346823236491E-3</v>
      </c>
      <c r="T15" s="203">
        <v>2.3665201211987945E-3</v>
      </c>
      <c r="U15" s="203">
        <v>5.4219643462492882E-4</v>
      </c>
      <c r="V15" s="203">
        <v>8.503535375642334E-5</v>
      </c>
      <c r="W15" s="147">
        <v>53</v>
      </c>
      <c r="X15" s="147">
        <v>665753</v>
      </c>
      <c r="Y15" s="147">
        <v>693992</v>
      </c>
      <c r="Z15" s="147">
        <v>154607</v>
      </c>
      <c r="AA15" s="147">
        <v>1514405</v>
      </c>
      <c r="AB15" s="146">
        <v>64417145</v>
      </c>
      <c r="AC15" s="146">
        <v>65931550</v>
      </c>
      <c r="AD15" s="139" t="s">
        <v>446</v>
      </c>
    </row>
    <row r="16" spans="1:30" x14ac:dyDescent="0.75">
      <c r="A16" s="135">
        <v>2017</v>
      </c>
      <c r="B16" s="203">
        <v>5.396089979547266E-2</v>
      </c>
      <c r="C16" s="203">
        <v>5.8038312686190169E-2</v>
      </c>
      <c r="D16" s="203">
        <v>6.1538943239800796E-2</v>
      </c>
      <c r="E16" s="203">
        <v>6.7418802740079484E-2</v>
      </c>
      <c r="F16" s="203">
        <v>7.0663775920690564E-2</v>
      </c>
      <c r="G16" s="203">
        <v>6.6230488660300887E-2</v>
      </c>
      <c r="H16" s="203">
        <v>6.6431991866125001E-2</v>
      </c>
      <c r="I16" s="203">
        <v>7.4194633400056526E-2</v>
      </c>
      <c r="J16" s="203">
        <v>8.0611396501741941E-2</v>
      </c>
      <c r="K16" s="203">
        <v>8.2889382585710353E-2</v>
      </c>
      <c r="L16" s="203">
        <v>7.8397620961777714E-2</v>
      </c>
      <c r="M16" s="203">
        <v>6.9611656392618404E-2</v>
      </c>
      <c r="N16" s="203">
        <v>5.564236645792605E-2</v>
      </c>
      <c r="O16" s="203">
        <v>4.021290794628167E-2</v>
      </c>
      <c r="P16" s="203">
        <v>2.8807372803774354E-2</v>
      </c>
      <c r="Q16" s="203">
        <v>2.1118622521426406E-2</v>
      </c>
      <c r="R16" s="203">
        <v>1.3736418346547572E-2</v>
      </c>
      <c r="S16" s="203">
        <v>7.1355628638636627E-3</v>
      </c>
      <c r="T16" s="203">
        <v>2.636172264405785E-3</v>
      </c>
      <c r="U16" s="203">
        <v>6.289281186800422E-4</v>
      </c>
      <c r="V16" s="203">
        <v>9.3743926529960339E-5</v>
      </c>
      <c r="W16" s="147">
        <v>50</v>
      </c>
      <c r="X16" s="147">
        <v>680549</v>
      </c>
      <c r="Y16" s="147">
        <v>722717</v>
      </c>
      <c r="Z16" s="147">
        <v>157722</v>
      </c>
      <c r="AA16" s="147">
        <v>1561038</v>
      </c>
      <c r="AB16" s="146">
        <v>64627465</v>
      </c>
      <c r="AC16" s="146">
        <v>66188503</v>
      </c>
      <c r="AD16" s="139" t="s">
        <v>446</v>
      </c>
    </row>
    <row r="17" spans="1:30" x14ac:dyDescent="0.75">
      <c r="A17" s="135">
        <v>2018</v>
      </c>
      <c r="B17" s="203">
        <v>5.3181970608188973E-2</v>
      </c>
      <c r="C17" s="203">
        <v>5.7031588230381743E-2</v>
      </c>
      <c r="D17" s="203">
        <v>6.0655894771904327E-2</v>
      </c>
      <c r="E17" s="203">
        <v>6.5733539162488044E-2</v>
      </c>
      <c r="F17" s="203">
        <v>7.0349413224727722E-2</v>
      </c>
      <c r="G17" s="203">
        <v>6.7345414316729565E-2</v>
      </c>
      <c r="H17" s="203">
        <v>6.5092649189624763E-2</v>
      </c>
      <c r="I17" s="203">
        <v>7.2073389391617448E-2</v>
      </c>
      <c r="J17" s="203">
        <v>7.924628423960009E-2</v>
      </c>
      <c r="K17" s="203">
        <v>8.2147184207788923E-2</v>
      </c>
      <c r="L17" s="203">
        <v>7.9271475640232458E-2</v>
      </c>
      <c r="M17" s="203">
        <v>7.0691607219138142E-2</v>
      </c>
      <c r="N17" s="203">
        <v>5.8170098386462706E-2</v>
      </c>
      <c r="O17" s="203">
        <v>4.2199801827648362E-2</v>
      </c>
      <c r="P17" s="203">
        <v>2.9888206930259457E-2</v>
      </c>
      <c r="Q17" s="203">
        <v>2.1490151573877764E-2</v>
      </c>
      <c r="R17" s="203">
        <v>1.4321390477742743E-2</v>
      </c>
      <c r="S17" s="203">
        <v>7.4171030799562382E-3</v>
      </c>
      <c r="T17" s="203">
        <v>2.8788772971957578E-3</v>
      </c>
      <c r="U17" s="203">
        <v>7.105012017119091E-4</v>
      </c>
      <c r="V17" s="203">
        <v>1.0345902272287382E-4</v>
      </c>
      <c r="W17" s="147">
        <v>49</v>
      </c>
      <c r="X17" s="147">
        <v>700672</v>
      </c>
      <c r="Y17" s="147">
        <v>742416</v>
      </c>
      <c r="Z17" s="147">
        <v>154017</v>
      </c>
      <c r="AA17" s="147">
        <v>1597154</v>
      </c>
      <c r="AB17" s="146">
        <v>64816825</v>
      </c>
      <c r="AC17" s="146">
        <v>66413979</v>
      </c>
      <c r="AD17" s="139" t="s">
        <v>446</v>
      </c>
    </row>
    <row r="18" spans="1:30" x14ac:dyDescent="0.75">
      <c r="A18" s="135">
        <v>2019</v>
      </c>
      <c r="B18" s="203">
        <v>5.2393343762546125E-2</v>
      </c>
      <c r="C18" s="203">
        <v>5.6022211146791005E-2</v>
      </c>
      <c r="D18" s="203">
        <v>5.9819335654807675E-2</v>
      </c>
      <c r="E18" s="203">
        <v>6.4121762948017622E-2</v>
      </c>
      <c r="F18" s="203">
        <v>6.9741924307963762E-2</v>
      </c>
      <c r="G18" s="203">
        <v>6.8385411390678372E-2</v>
      </c>
      <c r="H18" s="203">
        <v>6.4247176623201174E-2</v>
      </c>
      <c r="I18" s="203">
        <v>7.0057928852327991E-2</v>
      </c>
      <c r="J18" s="203">
        <v>7.7735509309430392E-2</v>
      </c>
      <c r="K18" s="203">
        <v>8.1263020268369471E-2</v>
      </c>
      <c r="L18" s="203">
        <v>7.9906335000637194E-2</v>
      </c>
      <c r="M18" s="203">
        <v>7.1726281178177892E-2</v>
      </c>
      <c r="N18" s="203">
        <v>6.0516651200368442E-2</v>
      </c>
      <c r="O18" s="203">
        <v>4.4353209777883221E-2</v>
      </c>
      <c r="P18" s="203">
        <v>3.1183265817200146E-2</v>
      </c>
      <c r="Q18" s="203">
        <v>2.1998523789697352E-2</v>
      </c>
      <c r="R18" s="203">
        <v>1.4861649772085924E-2</v>
      </c>
      <c r="S18" s="203">
        <v>7.7208404192706127E-3</v>
      </c>
      <c r="T18" s="203">
        <v>3.0723047036404624E-3</v>
      </c>
      <c r="U18" s="203">
        <v>7.5926116867879349E-4</v>
      </c>
      <c r="V18" s="203">
        <v>1.1405290822636008E-4</v>
      </c>
      <c r="W18" s="147">
        <v>46</v>
      </c>
      <c r="X18" s="147">
        <v>727926</v>
      </c>
      <c r="Y18" s="147">
        <v>751791</v>
      </c>
      <c r="Z18" s="147">
        <v>150019</v>
      </c>
      <c r="AA18" s="147">
        <v>1629782</v>
      </c>
      <c r="AB18" s="146">
        <v>64929153</v>
      </c>
      <c r="AC18" s="146">
        <v>66558935</v>
      </c>
      <c r="AD18" s="139" t="s">
        <v>446</v>
      </c>
    </row>
    <row r="19" spans="1:30" x14ac:dyDescent="0.75">
      <c r="A19" s="135">
        <v>2020</v>
      </c>
      <c r="B19" s="203">
        <v>5.1519385865709012E-2</v>
      </c>
      <c r="C19" s="203">
        <v>5.5068498732191579E-2</v>
      </c>
      <c r="D19" s="203">
        <v>5.8937052960102654E-2</v>
      </c>
      <c r="E19" s="203">
        <v>6.2729332092339635E-2</v>
      </c>
      <c r="F19" s="203">
        <v>6.8881167842201899E-2</v>
      </c>
      <c r="G19" s="203">
        <v>6.9088904297362391E-2</v>
      </c>
      <c r="H19" s="203">
        <v>6.3992770885973632E-2</v>
      </c>
      <c r="I19" s="203">
        <v>6.8238316636718713E-2</v>
      </c>
      <c r="J19" s="203">
        <v>7.6057903628565612E-2</v>
      </c>
      <c r="K19" s="203">
        <v>8.0306859122505736E-2</v>
      </c>
      <c r="L19" s="203">
        <v>8.021425164346041E-2</v>
      </c>
      <c r="M19" s="203">
        <v>7.2814363924298089E-2</v>
      </c>
      <c r="N19" s="203">
        <v>6.2573844937315021E-2</v>
      </c>
      <c r="O19" s="203">
        <v>4.6657650809001687E-2</v>
      </c>
      <c r="P19" s="203">
        <v>3.2698262455039741E-2</v>
      </c>
      <c r="Q19" s="203">
        <v>2.2696712024751643E-2</v>
      </c>
      <c r="R19" s="203">
        <v>1.534258363233295E-2</v>
      </c>
      <c r="S19" s="203">
        <v>8.0756902244295842E-3</v>
      </c>
      <c r="T19" s="203">
        <v>3.2263333951194082E-3</v>
      </c>
      <c r="U19" s="203">
        <v>7.5452745844704992E-4</v>
      </c>
      <c r="V19" s="203">
        <v>1.2558743213357459E-4</v>
      </c>
      <c r="W19" s="147">
        <v>47</v>
      </c>
      <c r="X19" s="147">
        <v>756907</v>
      </c>
      <c r="Y19" s="147">
        <v>393847</v>
      </c>
      <c r="Z19" s="147">
        <v>28462</v>
      </c>
      <c r="AA19" s="147">
        <v>1179263</v>
      </c>
      <c r="AB19" s="146">
        <v>65007464</v>
      </c>
      <c r="AC19" s="146">
        <v>66186727</v>
      </c>
      <c r="AD19" s="139" t="s">
        <v>446</v>
      </c>
    </row>
    <row r="20" spans="1:30" x14ac:dyDescent="0.75">
      <c r="A20" s="135">
        <v>2021</v>
      </c>
      <c r="B20" s="203">
        <v>5.0733226321043386E-2</v>
      </c>
      <c r="C20" s="203">
        <v>5.4215214329651262E-2</v>
      </c>
      <c r="D20" s="203">
        <v>5.8065703967774857E-2</v>
      </c>
      <c r="E20" s="203">
        <v>6.1589807265227565E-2</v>
      </c>
      <c r="F20" s="203">
        <v>6.7815622067404935E-2</v>
      </c>
      <c r="G20" s="203">
        <v>6.9520018943588446E-2</v>
      </c>
      <c r="H20" s="203">
        <v>6.429640791753706E-2</v>
      </c>
      <c r="I20" s="203">
        <v>6.6595608195949715E-2</v>
      </c>
      <c r="J20" s="203">
        <v>7.4250898245059052E-2</v>
      </c>
      <c r="K20" s="203">
        <v>7.9268121482565665E-2</v>
      </c>
      <c r="L20" s="203">
        <v>8.0198832197078282E-2</v>
      </c>
      <c r="M20" s="203">
        <v>7.3845613642631674E-2</v>
      </c>
      <c r="N20" s="203">
        <v>6.4246358485681748E-2</v>
      </c>
      <c r="O20" s="203">
        <v>4.8954777443428701E-2</v>
      </c>
      <c r="P20" s="203">
        <v>3.4205334248719001E-2</v>
      </c>
      <c r="Q20" s="203">
        <v>2.3376415586922727E-2</v>
      </c>
      <c r="R20" s="203">
        <v>1.5708530979268814E-2</v>
      </c>
      <c r="S20" s="203">
        <v>8.549846803849858E-3</v>
      </c>
      <c r="T20" s="203">
        <v>3.5462331233630292E-3</v>
      </c>
      <c r="U20" s="203">
        <v>8.7941755213132239E-4</v>
      </c>
      <c r="V20" s="203">
        <v>1.3801120112289138E-4</v>
      </c>
      <c r="W20" s="147">
        <v>30</v>
      </c>
      <c r="X20" s="147">
        <v>775786</v>
      </c>
      <c r="Y20" s="147">
        <v>416517</v>
      </c>
      <c r="Z20" s="147">
        <v>22223</v>
      </c>
      <c r="AA20" s="147">
        <v>1214556</v>
      </c>
      <c r="AB20" s="146">
        <v>64956883</v>
      </c>
      <c r="AC20" s="146">
        <v>66171439</v>
      </c>
      <c r="AD20" s="139" t="s">
        <v>446</v>
      </c>
    </row>
    <row r="29" spans="1:30" x14ac:dyDescent="0.75">
      <c r="A29" s="65" t="s">
        <v>435</v>
      </c>
      <c r="B29" s="200"/>
      <c r="C29" s="200"/>
      <c r="D29" s="200"/>
      <c r="E29" s="200"/>
      <c r="F29" s="200"/>
      <c r="G29" s="200"/>
      <c r="H29" s="200"/>
      <c r="I29" s="200"/>
      <c r="J29" s="200"/>
      <c r="K29" s="200"/>
      <c r="L29" s="200"/>
      <c r="M29" s="200"/>
      <c r="N29" s="200"/>
      <c r="O29" s="200"/>
      <c r="P29" s="200"/>
      <c r="Q29" s="200"/>
      <c r="R29" s="200"/>
      <c r="S29" s="200"/>
      <c r="T29" s="200"/>
      <c r="U29" s="200"/>
      <c r="V29" s="200"/>
      <c r="W29" s="199"/>
    </row>
    <row r="30" spans="1:30" x14ac:dyDescent="0.75">
      <c r="A30" s="65" t="s">
        <v>436</v>
      </c>
      <c r="B30" s="200"/>
      <c r="C30" s="200"/>
      <c r="D30" s="200"/>
      <c r="E30" s="200"/>
      <c r="F30" s="200"/>
      <c r="G30" s="200"/>
      <c r="H30" s="200"/>
      <c r="I30" s="200"/>
      <c r="J30" s="200"/>
      <c r="K30" s="200"/>
      <c r="L30" s="200"/>
      <c r="M30" s="200"/>
      <c r="N30" s="200"/>
      <c r="O30" s="200"/>
      <c r="P30" s="200"/>
      <c r="Q30" s="200"/>
      <c r="R30" s="200"/>
      <c r="S30" s="200"/>
      <c r="T30" s="200"/>
      <c r="U30" s="200"/>
      <c r="V30" s="200"/>
      <c r="W30" s="199"/>
    </row>
    <row r="31" spans="1:30" x14ac:dyDescent="0.75">
      <c r="B31" s="207"/>
      <c r="C31" s="207"/>
      <c r="D31" s="207"/>
      <c r="E31" s="207"/>
      <c r="F31" s="207"/>
      <c r="G31" s="207"/>
      <c r="H31" s="207"/>
      <c r="I31" s="207"/>
      <c r="J31" s="207"/>
      <c r="K31" s="207"/>
      <c r="L31" s="207"/>
      <c r="M31" s="207"/>
      <c r="N31" s="207"/>
      <c r="O31" s="207"/>
      <c r="P31" s="207"/>
      <c r="Q31" s="207"/>
      <c r="R31" s="207"/>
      <c r="S31" s="207"/>
      <c r="T31" s="207"/>
      <c r="U31" s="207"/>
      <c r="V31" s="207"/>
      <c r="AB31" s="199"/>
    </row>
    <row r="32" spans="1:30" x14ac:dyDescent="0.75">
      <c r="A32" t="s">
        <v>449</v>
      </c>
      <c r="B32" s="207"/>
      <c r="C32" s="207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07"/>
      <c r="O32" s="207"/>
      <c r="P32" s="207"/>
      <c r="Q32" s="207"/>
      <c r="R32" s="207"/>
      <c r="S32" s="207"/>
      <c r="T32" s="207"/>
      <c r="U32" s="207"/>
      <c r="V32" s="207"/>
      <c r="AB32" s="199"/>
    </row>
    <row r="33" spans="1:28" x14ac:dyDescent="0.75">
      <c r="A33" s="153" t="s">
        <v>447</v>
      </c>
      <c r="B33" s="207"/>
      <c r="C33" s="207"/>
      <c r="D33" s="207"/>
      <c r="E33" s="207"/>
      <c r="F33" s="207"/>
      <c r="G33" s="207"/>
      <c r="H33" s="207"/>
      <c r="I33" s="207"/>
      <c r="J33" s="207"/>
      <c r="K33" s="207"/>
      <c r="L33" s="207"/>
      <c r="M33" s="207"/>
      <c r="N33" s="207"/>
      <c r="O33" s="207"/>
      <c r="P33" s="207"/>
      <c r="Q33" s="207"/>
      <c r="R33" s="207"/>
      <c r="S33" s="207"/>
      <c r="T33" s="207"/>
      <c r="U33" s="207"/>
      <c r="V33" s="207"/>
      <c r="AB33" s="199"/>
    </row>
    <row r="34" spans="1:28" x14ac:dyDescent="0.75">
      <c r="A34" s="155" t="s">
        <v>257</v>
      </c>
      <c r="B34" s="207"/>
      <c r="C34" s="207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7"/>
      <c r="AB34" s="199"/>
    </row>
    <row r="35" spans="1:28" x14ac:dyDescent="0.75">
      <c r="A35" s="154" t="s">
        <v>0</v>
      </c>
      <c r="B35" s="207"/>
      <c r="C35" s="207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7"/>
      <c r="AB35" s="199"/>
    </row>
    <row r="36" spans="1:28" x14ac:dyDescent="0.75">
      <c r="A36" s="154" t="s">
        <v>1</v>
      </c>
      <c r="B36" s="207"/>
      <c r="C36" s="207"/>
      <c r="D36" s="207"/>
      <c r="E36" s="207"/>
      <c r="F36" s="207"/>
      <c r="G36" s="207"/>
      <c r="H36" s="207"/>
      <c r="I36" s="207"/>
      <c r="J36" s="207"/>
      <c r="K36" s="207"/>
      <c r="L36" s="207"/>
      <c r="M36" s="207"/>
      <c r="N36" s="207"/>
      <c r="O36" s="207"/>
      <c r="P36" s="207"/>
      <c r="Q36" s="207"/>
      <c r="R36" s="207"/>
      <c r="S36" s="207"/>
      <c r="T36" s="207"/>
      <c r="U36" s="207"/>
      <c r="V36" s="207"/>
      <c r="AB36" s="199"/>
    </row>
    <row r="37" spans="1:28" x14ac:dyDescent="0.75">
      <c r="A37" s="152" t="s">
        <v>260</v>
      </c>
      <c r="B37" s="207"/>
      <c r="C37" s="207"/>
      <c r="D37" s="207"/>
      <c r="E37" s="207"/>
      <c r="F37" s="207"/>
      <c r="G37" s="207"/>
      <c r="H37" s="207"/>
      <c r="I37" s="207"/>
      <c r="J37" s="207"/>
      <c r="K37" s="207"/>
      <c r="L37" s="207"/>
      <c r="M37" s="207"/>
      <c r="N37" s="207"/>
      <c r="O37" s="207"/>
      <c r="P37" s="207"/>
      <c r="Q37" s="207"/>
      <c r="R37" s="207"/>
      <c r="S37" s="207"/>
      <c r="T37" s="207"/>
      <c r="U37" s="207"/>
      <c r="V37" s="207"/>
      <c r="AB37" s="199"/>
    </row>
    <row r="38" spans="1:28" x14ac:dyDescent="0.75">
      <c r="B38" s="207"/>
      <c r="C38" s="207"/>
      <c r="D38" s="207"/>
      <c r="E38" s="207"/>
      <c r="F38" s="207"/>
      <c r="G38" s="207"/>
      <c r="H38" s="207"/>
      <c r="I38" s="207"/>
      <c r="J38" s="207"/>
      <c r="K38" s="207"/>
      <c r="L38" s="207"/>
      <c r="M38" s="207"/>
      <c r="N38" s="207"/>
      <c r="O38" s="207"/>
      <c r="P38" s="207"/>
      <c r="Q38" s="207"/>
      <c r="R38" s="207"/>
      <c r="S38" s="207"/>
      <c r="T38" s="207"/>
      <c r="U38" s="207"/>
      <c r="V38" s="207"/>
      <c r="AB38" s="199"/>
    </row>
    <row r="39" spans="1:28" x14ac:dyDescent="0.75">
      <c r="B39" s="207"/>
      <c r="C39" s="207"/>
      <c r="D39" s="207"/>
      <c r="E39" s="207"/>
      <c r="F39" s="207"/>
      <c r="G39" s="207"/>
      <c r="H39" s="207"/>
      <c r="I39" s="207"/>
      <c r="J39" s="207"/>
      <c r="K39" s="207"/>
      <c r="L39" s="207"/>
      <c r="M39" s="207"/>
      <c r="N39" s="207"/>
      <c r="O39" s="207"/>
      <c r="P39" s="207"/>
      <c r="Q39" s="207"/>
      <c r="R39" s="207"/>
      <c r="S39" s="207"/>
      <c r="T39" s="207"/>
      <c r="U39" s="207"/>
      <c r="V39" s="207"/>
      <c r="W39" s="147"/>
      <c r="X39" s="147"/>
      <c r="Y39" s="147"/>
      <c r="Z39" s="147"/>
      <c r="AA39" s="147"/>
      <c r="AB39" s="199"/>
    </row>
    <row r="40" spans="1:28" x14ac:dyDescent="0.75">
      <c r="B40" s="207"/>
      <c r="C40" s="207"/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207"/>
      <c r="O40" s="207"/>
      <c r="P40" s="207"/>
      <c r="Q40" s="207"/>
      <c r="R40" s="207"/>
      <c r="S40" s="207"/>
      <c r="T40" s="207"/>
      <c r="U40" s="207"/>
      <c r="V40" s="207"/>
      <c r="W40" s="147"/>
      <c r="X40" s="147"/>
      <c r="Y40" s="147"/>
      <c r="Z40" s="147"/>
      <c r="AA40" s="147"/>
      <c r="AB40" s="199"/>
    </row>
    <row r="41" spans="1:28" x14ac:dyDescent="0.75"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207"/>
      <c r="O41" s="207"/>
      <c r="P41" s="207"/>
      <c r="Q41" s="207"/>
      <c r="R41" s="207"/>
      <c r="S41" s="207"/>
      <c r="T41" s="207"/>
      <c r="U41" s="207"/>
      <c r="V41" s="207"/>
      <c r="W41" s="147"/>
      <c r="X41" s="147"/>
      <c r="Y41" s="147"/>
      <c r="Z41" s="147"/>
      <c r="AA41" s="147"/>
      <c r="AB41" s="199"/>
    </row>
    <row r="42" spans="1:28" x14ac:dyDescent="0.75"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207"/>
      <c r="O42" s="207"/>
      <c r="P42" s="207"/>
      <c r="Q42" s="207"/>
      <c r="R42" s="207"/>
      <c r="S42" s="207"/>
      <c r="T42" s="207"/>
      <c r="U42" s="207"/>
      <c r="V42" s="207"/>
      <c r="W42" s="147"/>
      <c r="X42" s="147"/>
      <c r="Y42" s="147"/>
      <c r="Z42" s="147"/>
      <c r="AA42" s="147"/>
      <c r="AB42" s="199"/>
    </row>
    <row r="43" spans="1:28" x14ac:dyDescent="0.75">
      <c r="B43" s="207"/>
      <c r="C43" s="207"/>
      <c r="D43" s="207"/>
      <c r="E43" s="207"/>
      <c r="F43" s="207"/>
      <c r="G43" s="207"/>
      <c r="H43" s="207"/>
      <c r="I43" s="207"/>
      <c r="J43" s="207"/>
      <c r="K43" s="207"/>
      <c r="L43" s="207"/>
      <c r="M43" s="207"/>
      <c r="N43" s="207"/>
      <c r="O43" s="207"/>
      <c r="P43" s="207"/>
      <c r="Q43" s="207"/>
      <c r="R43" s="207"/>
      <c r="S43" s="207"/>
      <c r="T43" s="207"/>
      <c r="U43" s="207"/>
      <c r="V43" s="207"/>
      <c r="W43" s="147"/>
      <c r="X43" s="147"/>
      <c r="Y43" s="147"/>
      <c r="Z43" s="147"/>
      <c r="AA43" s="147"/>
      <c r="AB43" s="199"/>
    </row>
    <row r="44" spans="1:28" x14ac:dyDescent="0.75">
      <c r="B44" s="207"/>
      <c r="C44" s="207"/>
      <c r="D44" s="207"/>
      <c r="E44" s="207"/>
      <c r="F44" s="207"/>
      <c r="G44" s="207"/>
      <c r="H44" s="207"/>
      <c r="I44" s="207"/>
      <c r="J44" s="207"/>
      <c r="K44" s="207"/>
      <c r="L44" s="207"/>
      <c r="M44" s="207"/>
      <c r="N44" s="207"/>
      <c r="O44" s="207"/>
      <c r="P44" s="207"/>
      <c r="Q44" s="207"/>
      <c r="R44" s="207"/>
      <c r="S44" s="207"/>
      <c r="T44" s="207"/>
      <c r="U44" s="207"/>
      <c r="V44" s="207"/>
      <c r="W44" s="147"/>
      <c r="X44" s="147"/>
      <c r="Y44" s="147"/>
      <c r="Z44" s="147"/>
      <c r="AA44" s="147"/>
      <c r="AB44" s="199"/>
    </row>
    <row r="45" spans="1:28" x14ac:dyDescent="0.75">
      <c r="B45" s="207"/>
      <c r="C45" s="207"/>
      <c r="D45" s="207"/>
      <c r="E45" s="207"/>
      <c r="F45" s="207"/>
      <c r="G45" s="207"/>
      <c r="H45" s="207"/>
      <c r="I45" s="207"/>
      <c r="J45" s="207"/>
      <c r="K45" s="207"/>
      <c r="L45" s="207"/>
      <c r="M45" s="207"/>
      <c r="N45" s="207"/>
      <c r="O45" s="207"/>
      <c r="P45" s="207"/>
      <c r="Q45" s="207"/>
      <c r="R45" s="207"/>
      <c r="S45" s="207"/>
      <c r="T45" s="207"/>
      <c r="U45" s="207"/>
      <c r="V45" s="207"/>
      <c r="W45" s="147"/>
      <c r="X45" s="147"/>
      <c r="Y45" s="147"/>
      <c r="Z45" s="147"/>
      <c r="AA45" s="147"/>
      <c r="AB45" s="199"/>
    </row>
    <row r="46" spans="1:28" x14ac:dyDescent="0.75">
      <c r="B46" s="207"/>
      <c r="C46" s="207"/>
      <c r="D46" s="207"/>
      <c r="E46" s="207"/>
      <c r="F46" s="207"/>
      <c r="G46" s="207"/>
      <c r="H46" s="207"/>
      <c r="I46" s="207"/>
      <c r="J46" s="207"/>
      <c r="K46" s="207"/>
      <c r="L46" s="207"/>
      <c r="M46" s="207"/>
      <c r="N46" s="207"/>
      <c r="O46" s="207"/>
      <c r="P46" s="207"/>
      <c r="Q46" s="207"/>
      <c r="R46" s="207"/>
      <c r="S46" s="207"/>
      <c r="T46" s="207"/>
      <c r="U46" s="207"/>
      <c r="V46" s="207"/>
      <c r="W46" s="147"/>
      <c r="X46" s="147"/>
      <c r="Y46" s="147"/>
      <c r="Z46" s="147"/>
      <c r="AA46" s="147"/>
      <c r="AB46" s="199"/>
    </row>
    <row r="47" spans="1:28" x14ac:dyDescent="0.75">
      <c r="B47" s="207"/>
      <c r="C47" s="207"/>
      <c r="D47" s="207"/>
      <c r="E47" s="207"/>
      <c r="F47" s="207"/>
      <c r="G47" s="207"/>
      <c r="H47" s="207"/>
      <c r="I47" s="207"/>
      <c r="J47" s="207"/>
      <c r="K47" s="207"/>
      <c r="L47" s="207"/>
      <c r="M47" s="207"/>
      <c r="N47" s="207"/>
      <c r="O47" s="207"/>
      <c r="P47" s="207"/>
      <c r="Q47" s="207"/>
      <c r="R47" s="207"/>
      <c r="S47" s="207"/>
      <c r="T47" s="207"/>
      <c r="U47" s="207"/>
      <c r="V47" s="207"/>
      <c r="W47" s="147"/>
      <c r="X47" s="147"/>
      <c r="Y47" s="147"/>
      <c r="Z47" s="147"/>
      <c r="AA47" s="147"/>
      <c r="AB47" s="199"/>
    </row>
    <row r="48" spans="1:28" x14ac:dyDescent="0.75">
      <c r="B48" s="207"/>
      <c r="C48" s="207"/>
      <c r="D48" s="207"/>
      <c r="E48" s="207"/>
      <c r="F48" s="207"/>
      <c r="G48" s="207"/>
      <c r="H48" s="207"/>
      <c r="I48" s="207"/>
      <c r="J48" s="207"/>
      <c r="K48" s="207"/>
      <c r="L48" s="207"/>
      <c r="M48" s="207"/>
      <c r="N48" s="207"/>
      <c r="O48" s="207"/>
      <c r="P48" s="207"/>
      <c r="Q48" s="207"/>
      <c r="R48" s="207"/>
      <c r="S48" s="207"/>
      <c r="T48" s="207"/>
      <c r="U48" s="207"/>
      <c r="V48" s="207"/>
      <c r="W48" s="147"/>
      <c r="X48" s="147"/>
      <c r="Y48" s="147"/>
      <c r="Z48" s="147"/>
      <c r="AA48" s="147"/>
      <c r="AB48" s="199"/>
    </row>
    <row r="60" spans="20:29" x14ac:dyDescent="0.75">
      <c r="T60" s="87" t="s">
        <v>4</v>
      </c>
      <c r="U60" s="135">
        <v>2012</v>
      </c>
      <c r="V60" s="135">
        <v>2013</v>
      </c>
      <c r="W60" s="135">
        <v>2014</v>
      </c>
      <c r="X60" s="135">
        <v>2015</v>
      </c>
      <c r="Y60" s="135">
        <v>2016</v>
      </c>
      <c r="Z60" s="135">
        <v>2017</v>
      </c>
      <c r="AA60" s="135">
        <v>2018</v>
      </c>
      <c r="AB60" s="135">
        <v>2020</v>
      </c>
      <c r="AC60" s="135">
        <v>2019</v>
      </c>
    </row>
    <row r="61" spans="20:29" x14ac:dyDescent="0.75">
      <c r="T61" s="144" t="s">
        <v>6</v>
      </c>
      <c r="U61" s="146">
        <v>64456695</v>
      </c>
      <c r="V61" s="146">
        <v>64785909</v>
      </c>
      <c r="W61" s="146">
        <v>65124716</v>
      </c>
      <c r="X61" s="146">
        <v>65729098</v>
      </c>
      <c r="Y61" s="146">
        <v>65931550</v>
      </c>
      <c r="Z61" s="146">
        <v>66188503</v>
      </c>
      <c r="AA61" s="146">
        <v>66413979</v>
      </c>
      <c r="AB61" s="146">
        <v>66186727</v>
      </c>
      <c r="AC61" s="146">
        <v>66558935</v>
      </c>
    </row>
    <row r="62" spans="20:29" x14ac:dyDescent="0.75">
      <c r="T62" s="144" t="s">
        <v>259</v>
      </c>
      <c r="U62" s="146">
        <v>63337198</v>
      </c>
      <c r="V62" s="146">
        <v>63650593</v>
      </c>
      <c r="W62" s="146">
        <v>63954350</v>
      </c>
      <c r="X62" s="146">
        <v>64219585</v>
      </c>
      <c r="Y62" s="146">
        <v>64417145</v>
      </c>
      <c r="Z62" s="146">
        <v>64627465</v>
      </c>
      <c r="AA62" s="146">
        <v>64816825</v>
      </c>
      <c r="AB62" s="146">
        <v>65007464</v>
      </c>
      <c r="AC62" s="146">
        <v>64929153</v>
      </c>
    </row>
    <row r="63" spans="20:29" x14ac:dyDescent="0.75">
      <c r="T63" s="144" t="s">
        <v>7</v>
      </c>
      <c r="U63" s="146">
        <v>3815730</v>
      </c>
      <c r="V63" s="146">
        <v>3778239</v>
      </c>
      <c r="W63" s="146">
        <v>3735837</v>
      </c>
      <c r="X63" s="146">
        <v>3676952</v>
      </c>
      <c r="Y63" s="146">
        <v>3565020</v>
      </c>
      <c r="Z63" s="146">
        <v>3427578</v>
      </c>
      <c r="AA63" s="146">
        <v>3314100</v>
      </c>
      <c r="AB63" s="146">
        <v>3071469</v>
      </c>
      <c r="AC63" s="146">
        <v>3185739</v>
      </c>
    </row>
    <row r="64" spans="20:29" x14ac:dyDescent="0.75">
      <c r="T64" s="144" t="s">
        <v>8</v>
      </c>
      <c r="U64" s="146">
        <v>3983567</v>
      </c>
      <c r="V64" s="146">
        <v>3975363</v>
      </c>
      <c r="W64" s="146">
        <v>3939851</v>
      </c>
      <c r="X64" s="146">
        <v>3894051</v>
      </c>
      <c r="Y64" s="146">
        <v>3885043</v>
      </c>
      <c r="Z64" s="146">
        <v>3885777</v>
      </c>
      <c r="AA64" s="146">
        <v>3852428</v>
      </c>
      <c r="AB64" s="146">
        <v>3743954</v>
      </c>
      <c r="AC64" s="146">
        <v>3807943</v>
      </c>
    </row>
    <row r="65" spans="20:29" x14ac:dyDescent="0.75">
      <c r="T65" s="144" t="s">
        <v>9</v>
      </c>
      <c r="U65" s="146">
        <v>4160322</v>
      </c>
      <c r="V65" s="146">
        <v>4050886</v>
      </c>
      <c r="W65" s="146">
        <v>4023611</v>
      </c>
      <c r="X65" s="146">
        <v>3986394</v>
      </c>
      <c r="Y65" s="146">
        <v>3983268</v>
      </c>
      <c r="Z65" s="146">
        <v>3991516</v>
      </c>
      <c r="AA65" s="146">
        <v>3986869</v>
      </c>
      <c r="AB65" s="146">
        <v>3906378</v>
      </c>
      <c r="AC65" s="146">
        <v>3953497</v>
      </c>
    </row>
    <row r="66" spans="20:29" x14ac:dyDescent="0.75">
      <c r="T66" s="144" t="s">
        <v>10</v>
      </c>
      <c r="U66" s="146">
        <v>4846762</v>
      </c>
      <c r="V66" s="146">
        <v>4782557</v>
      </c>
      <c r="W66" s="146">
        <v>4669627</v>
      </c>
      <c r="X66" s="146">
        <v>4527342</v>
      </c>
      <c r="Y66" s="146">
        <v>4332511</v>
      </c>
      <c r="Z66" s="146">
        <v>4155510</v>
      </c>
      <c r="AA66" s="146">
        <v>4050413</v>
      </c>
      <c r="AB66" s="146">
        <v>3987528</v>
      </c>
      <c r="AC66" s="146">
        <v>4025157</v>
      </c>
    </row>
    <row r="67" spans="20:29" x14ac:dyDescent="0.75">
      <c r="T67" s="144" t="s">
        <v>11</v>
      </c>
      <c r="U67" s="146">
        <v>4675038</v>
      </c>
      <c r="V67" s="146">
        <v>4728293</v>
      </c>
      <c r="W67" s="146">
        <v>4757235</v>
      </c>
      <c r="X67" s="146">
        <v>4782168</v>
      </c>
      <c r="Y67" s="146">
        <v>4808033</v>
      </c>
      <c r="Z67" s="146">
        <v>4804456</v>
      </c>
      <c r="AA67" s="146">
        <v>4747669</v>
      </c>
      <c r="AB67" s="146">
        <v>4498162</v>
      </c>
      <c r="AC67" s="146">
        <v>4637316</v>
      </c>
    </row>
    <row r="68" spans="20:29" x14ac:dyDescent="0.75">
      <c r="T68" s="144" t="s">
        <v>12</v>
      </c>
      <c r="U68" s="146">
        <v>4718221</v>
      </c>
      <c r="V68" s="146">
        <v>4614853</v>
      </c>
      <c r="W68" s="146">
        <v>4558803</v>
      </c>
      <c r="X68" s="146">
        <v>4548635</v>
      </c>
      <c r="Y68" s="146">
        <v>4585819</v>
      </c>
      <c r="Z68" s="146">
        <v>4659182</v>
      </c>
      <c r="AA68" s="146">
        <v>4715637</v>
      </c>
      <c r="AB68" s="146">
        <v>4772140</v>
      </c>
      <c r="AC68" s="146">
        <v>4746770</v>
      </c>
    </row>
    <row r="69" spans="20:29" x14ac:dyDescent="0.75">
      <c r="T69" s="144" t="s">
        <v>13</v>
      </c>
      <c r="U69" s="146">
        <v>5167883</v>
      </c>
      <c r="V69" s="146">
        <v>5126586</v>
      </c>
      <c r="W69" s="146">
        <v>5031441</v>
      </c>
      <c r="X69" s="146">
        <v>4934837</v>
      </c>
      <c r="Y69" s="146">
        <v>4825484</v>
      </c>
      <c r="Z69" s="146">
        <v>4687295</v>
      </c>
      <c r="AA69" s="146">
        <v>4588425</v>
      </c>
      <c r="AB69" s="146">
        <v>4520683</v>
      </c>
      <c r="AC69" s="146">
        <v>4532350</v>
      </c>
    </row>
    <row r="70" spans="20:29" x14ac:dyDescent="0.75">
      <c r="T70" s="144" t="s">
        <v>14</v>
      </c>
      <c r="U70" s="146">
        <v>5279936</v>
      </c>
      <c r="V70" s="146">
        <v>5241906</v>
      </c>
      <c r="W70" s="146">
        <v>5220549</v>
      </c>
      <c r="X70" s="146">
        <v>5216951</v>
      </c>
      <c r="Y70" s="146">
        <v>5172463</v>
      </c>
      <c r="Z70" s="146">
        <v>5117249</v>
      </c>
      <c r="AA70" s="146">
        <v>5079069</v>
      </c>
      <c r="AB70" s="146">
        <v>4887918</v>
      </c>
      <c r="AC70" s="146">
        <v>4984910</v>
      </c>
    </row>
    <row r="71" spans="20:29" x14ac:dyDescent="0.75">
      <c r="T71" s="144" t="s">
        <v>15</v>
      </c>
      <c r="U71" s="146">
        <v>5395138</v>
      </c>
      <c r="V71" s="146">
        <v>5311610</v>
      </c>
      <c r="W71" s="146">
        <v>5302742</v>
      </c>
      <c r="X71" s="146">
        <v>5260482</v>
      </c>
      <c r="Y71" s="146">
        <v>5214732</v>
      </c>
      <c r="Z71" s="146">
        <v>5198876</v>
      </c>
      <c r="AA71" s="146">
        <v>5166182</v>
      </c>
      <c r="AB71" s="146">
        <v>5139763</v>
      </c>
      <c r="AC71" s="146">
        <v>5144831</v>
      </c>
    </row>
    <row r="72" spans="20:29" x14ac:dyDescent="0.75">
      <c r="T72" s="144" t="s">
        <v>16</v>
      </c>
      <c r="U72" s="146">
        <v>5108781</v>
      </c>
      <c r="V72" s="146">
        <v>5197091</v>
      </c>
      <c r="W72" s="146">
        <v>5198243</v>
      </c>
      <c r="X72" s="146">
        <v>5212299</v>
      </c>
      <c r="Y72" s="146">
        <v>5261933</v>
      </c>
      <c r="Z72" s="146">
        <v>5274591</v>
      </c>
      <c r="AA72" s="146">
        <v>5208010</v>
      </c>
      <c r="AB72" s="146">
        <v>5154087</v>
      </c>
      <c r="AC72" s="146">
        <v>5197884</v>
      </c>
    </row>
    <row r="73" spans="20:29" x14ac:dyDescent="0.75">
      <c r="T73" s="144" t="s">
        <v>17</v>
      </c>
      <c r="U73" s="146">
        <v>4416584</v>
      </c>
      <c r="V73" s="146">
        <v>4544422</v>
      </c>
      <c r="W73" s="146">
        <v>4685678</v>
      </c>
      <c r="X73" s="146">
        <v>4793037</v>
      </c>
      <c r="Y73" s="146">
        <v>4886375</v>
      </c>
      <c r="Z73" s="146">
        <v>4960855</v>
      </c>
      <c r="AA73" s="146">
        <v>5060191</v>
      </c>
      <c r="AB73" s="146">
        <v>5072553</v>
      </c>
      <c r="AC73" s="146">
        <v>5060459</v>
      </c>
    </row>
    <row r="74" spans="20:29" x14ac:dyDescent="0.75">
      <c r="T74" s="144" t="s">
        <v>18</v>
      </c>
      <c r="U74" s="146">
        <v>3598327</v>
      </c>
      <c r="V74" s="146">
        <v>3564686</v>
      </c>
      <c r="W74" s="146">
        <v>3719979</v>
      </c>
      <c r="X74" s="146">
        <v>3930660</v>
      </c>
      <c r="Y74" s="146">
        <v>4094384</v>
      </c>
      <c r="Z74" s="146">
        <v>4239258</v>
      </c>
      <c r="AA74" s="146">
        <v>4381029</v>
      </c>
      <c r="AB74" s="146">
        <v>4619641</v>
      </c>
      <c r="AC74" s="146">
        <v>4516238</v>
      </c>
    </row>
    <row r="75" spans="20:29" x14ac:dyDescent="0.75">
      <c r="T75" s="144" t="s">
        <v>19</v>
      </c>
      <c r="U75" s="146">
        <v>2715815</v>
      </c>
      <c r="V75" s="146">
        <v>2884753</v>
      </c>
      <c r="W75" s="146">
        <v>2987245</v>
      </c>
      <c r="X75" s="146">
        <v>3057197</v>
      </c>
      <c r="Y75" s="146">
        <v>3145127</v>
      </c>
      <c r="Z75" s="146">
        <v>3259753</v>
      </c>
      <c r="AA75" s="146">
        <v>3390015</v>
      </c>
      <c r="AB75" s="146">
        <v>3737902</v>
      </c>
      <c r="AC75" s="146">
        <v>3538299</v>
      </c>
    </row>
    <row r="76" spans="20:29" x14ac:dyDescent="0.75">
      <c r="T76" s="144" t="s">
        <v>20</v>
      </c>
      <c r="U76" s="146">
        <v>1825206</v>
      </c>
      <c r="V76" s="146">
        <v>1993088</v>
      </c>
      <c r="W76" s="146">
        <v>2145757</v>
      </c>
      <c r="X76" s="146">
        <v>2298003</v>
      </c>
      <c r="Y76" s="146">
        <v>2433969</v>
      </c>
      <c r="Z76" s="146">
        <v>2570858</v>
      </c>
      <c r="AA76" s="146">
        <v>2678454</v>
      </c>
      <c r="AB76" s="146">
        <v>2841991</v>
      </c>
      <c r="AC76" s="146">
        <v>2775155</v>
      </c>
    </row>
    <row r="77" spans="20:29" x14ac:dyDescent="0.75">
      <c r="T77" s="144" t="s">
        <v>21</v>
      </c>
      <c r="U77" s="146">
        <v>1475558</v>
      </c>
      <c r="V77" s="146">
        <v>1479757</v>
      </c>
      <c r="W77" s="146">
        <v>1500831</v>
      </c>
      <c r="X77" s="146">
        <v>1542059</v>
      </c>
      <c r="Y77" s="146">
        <v>1589468</v>
      </c>
      <c r="Z77" s="146">
        <v>1670877</v>
      </c>
      <c r="AA77" s="146">
        <v>1779855</v>
      </c>
      <c r="AB77" s="146">
        <v>2059106</v>
      </c>
      <c r="AC77" s="146">
        <v>1919612</v>
      </c>
    </row>
    <row r="78" spans="20:29" x14ac:dyDescent="0.75">
      <c r="T78" s="144" t="s">
        <v>22</v>
      </c>
      <c r="U78" s="146">
        <v>1066689</v>
      </c>
      <c r="V78" s="146">
        <v>1138170</v>
      </c>
      <c r="W78" s="146">
        <v>1172718</v>
      </c>
      <c r="X78" s="146">
        <v>1185573</v>
      </c>
      <c r="Y78" s="146">
        <v>1214296</v>
      </c>
      <c r="Z78" s="146">
        <v>1231271</v>
      </c>
      <c r="AA78" s="146">
        <v>1242527</v>
      </c>
      <c r="AB78" s="146">
        <v>1299271</v>
      </c>
      <c r="AC78" s="146">
        <v>1262107</v>
      </c>
    </row>
    <row r="79" spans="20:29" x14ac:dyDescent="0.75">
      <c r="T79" s="144" t="s">
        <v>23</v>
      </c>
      <c r="U79" s="146">
        <v>649031</v>
      </c>
      <c r="V79" s="146">
        <v>713590</v>
      </c>
      <c r="W79" s="146">
        <v>743486</v>
      </c>
      <c r="X79" s="146">
        <v>775669</v>
      </c>
      <c r="Y79" s="146">
        <v>804670</v>
      </c>
      <c r="Z79" s="146">
        <v>831149</v>
      </c>
      <c r="AA79" s="146">
        <v>865608</v>
      </c>
      <c r="AB79" s="146">
        <v>905525</v>
      </c>
      <c r="AC79" s="146">
        <v>894638</v>
      </c>
    </row>
    <row r="80" spans="20:29" x14ac:dyDescent="0.75">
      <c r="T80" s="144" t="s">
        <v>24</v>
      </c>
      <c r="U80" s="146">
        <v>285622</v>
      </c>
      <c r="V80" s="146">
        <v>342684</v>
      </c>
      <c r="W80" s="146">
        <v>367690</v>
      </c>
      <c r="X80" s="146">
        <v>389428</v>
      </c>
      <c r="Y80" s="146">
        <v>410861</v>
      </c>
      <c r="Z80" s="146">
        <v>436488</v>
      </c>
      <c r="AA80" s="146">
        <v>462914</v>
      </c>
      <c r="AB80" s="146">
        <v>505699</v>
      </c>
      <c r="AC80" s="146">
        <v>482128</v>
      </c>
    </row>
    <row r="81" spans="20:29" x14ac:dyDescent="0.75">
      <c r="T81" s="144" t="s">
        <v>25</v>
      </c>
      <c r="U81" s="146">
        <v>101293</v>
      </c>
      <c r="V81" s="146">
        <v>121720</v>
      </c>
      <c r="W81" s="146">
        <v>128494</v>
      </c>
      <c r="X81" s="146">
        <v>138112</v>
      </c>
      <c r="Y81" s="146">
        <v>146679</v>
      </c>
      <c r="Z81" s="146">
        <v>161736</v>
      </c>
      <c r="AA81" s="146">
        <v>177618</v>
      </c>
      <c r="AB81" s="146">
        <v>203427</v>
      </c>
      <c r="AC81" s="146">
        <v>191036</v>
      </c>
    </row>
    <row r="82" spans="20:29" x14ac:dyDescent="0.75">
      <c r="T82" s="144" t="s">
        <v>26</v>
      </c>
      <c r="U82" s="146">
        <v>33812</v>
      </c>
      <c r="V82" s="146">
        <v>39386</v>
      </c>
      <c r="W82" s="146">
        <v>41134</v>
      </c>
      <c r="X82" s="146">
        <v>43569</v>
      </c>
      <c r="Y82" s="146">
        <v>45105</v>
      </c>
      <c r="Z82" s="146">
        <v>47838</v>
      </c>
      <c r="AA82" s="146">
        <v>51569</v>
      </c>
      <c r="AB82" s="146">
        <v>57503</v>
      </c>
      <c r="AC82" s="146">
        <v>54115</v>
      </c>
    </row>
    <row r="83" spans="20:29" x14ac:dyDescent="0.75">
      <c r="T83" s="144" t="s">
        <v>27</v>
      </c>
      <c r="U83" s="146">
        <v>17883</v>
      </c>
      <c r="V83" s="146">
        <v>20953</v>
      </c>
      <c r="W83" s="146">
        <v>23399</v>
      </c>
      <c r="X83" s="146">
        <v>26167</v>
      </c>
      <c r="Y83" s="146">
        <v>11905</v>
      </c>
      <c r="Z83" s="146">
        <v>15352</v>
      </c>
      <c r="AA83" s="146">
        <v>18243</v>
      </c>
      <c r="AB83" s="146">
        <v>22764</v>
      </c>
      <c r="AC83" s="146">
        <v>18969</v>
      </c>
    </row>
    <row r="84" spans="20:29" x14ac:dyDescent="0.75">
      <c r="T84" s="145" t="s">
        <v>28</v>
      </c>
      <c r="U84" s="147">
        <v>1240</v>
      </c>
      <c r="V84" s="147">
        <v>442</v>
      </c>
      <c r="W84" s="147">
        <v>427</v>
      </c>
      <c r="X84" s="147">
        <v>416</v>
      </c>
      <c r="Y84" s="147">
        <v>53</v>
      </c>
      <c r="Z84" s="147">
        <v>50</v>
      </c>
      <c r="AA84" s="147">
        <v>49</v>
      </c>
      <c r="AB84" s="147">
        <v>47</v>
      </c>
      <c r="AC84" s="147">
        <v>46</v>
      </c>
    </row>
    <row r="85" spans="20:29" x14ac:dyDescent="0.75">
      <c r="T85" s="145" t="s">
        <v>29</v>
      </c>
      <c r="U85" s="147">
        <v>351775</v>
      </c>
      <c r="V85" s="147">
        <v>342708</v>
      </c>
      <c r="W85" s="147">
        <v>455639</v>
      </c>
      <c r="X85" s="147">
        <v>674026</v>
      </c>
      <c r="Y85" s="147">
        <v>665753</v>
      </c>
      <c r="Z85" s="147">
        <v>680549</v>
      </c>
      <c r="AA85" s="147">
        <v>700672</v>
      </c>
      <c r="AB85" s="147">
        <v>756907</v>
      </c>
      <c r="AC85" s="147">
        <v>727926</v>
      </c>
    </row>
    <row r="86" spans="20:29" x14ac:dyDescent="0.75">
      <c r="T86" s="145" t="s">
        <v>30</v>
      </c>
      <c r="U86" s="147">
        <v>615096</v>
      </c>
      <c r="V86" s="147">
        <v>637403</v>
      </c>
      <c r="W86" s="147">
        <v>571778</v>
      </c>
      <c r="X86" s="147">
        <v>675849</v>
      </c>
      <c r="Y86" s="147">
        <v>693992</v>
      </c>
      <c r="Z86" s="147">
        <v>722717</v>
      </c>
      <c r="AA86" s="147">
        <v>742416</v>
      </c>
      <c r="AB86" s="147">
        <v>393847</v>
      </c>
      <c r="AC86" s="147">
        <v>751791</v>
      </c>
    </row>
    <row r="87" spans="20:29" x14ac:dyDescent="0.75">
      <c r="T87" s="145" t="s">
        <v>31</v>
      </c>
      <c r="U87" s="147">
        <v>151386</v>
      </c>
      <c r="V87" s="147">
        <v>154763</v>
      </c>
      <c r="W87" s="147">
        <v>142522</v>
      </c>
      <c r="X87" s="147">
        <v>159222</v>
      </c>
      <c r="Y87" s="147">
        <v>154607</v>
      </c>
      <c r="Z87" s="147">
        <v>157722</v>
      </c>
      <c r="AA87" s="147">
        <v>154017</v>
      </c>
      <c r="AB87" s="147">
        <v>28462</v>
      </c>
      <c r="AC87" s="147">
        <v>150019</v>
      </c>
    </row>
    <row r="88" spans="20:29" x14ac:dyDescent="0.75">
      <c r="T88" s="145" t="s">
        <v>258</v>
      </c>
      <c r="U88" s="147">
        <v>1119497</v>
      </c>
      <c r="V88" s="147">
        <v>1135316</v>
      </c>
      <c r="W88" s="147">
        <v>1170366</v>
      </c>
      <c r="X88" s="147">
        <v>1509513</v>
      </c>
      <c r="Y88" s="147">
        <v>1514405</v>
      </c>
      <c r="Z88" s="147">
        <v>1561038</v>
      </c>
      <c r="AA88" s="147">
        <v>1597154</v>
      </c>
      <c r="AB88" s="147">
        <v>1179263</v>
      </c>
      <c r="AC88" s="147">
        <v>1629782</v>
      </c>
    </row>
  </sheetData>
  <conditionalFormatting sqref="B2:V20">
    <cfRule type="colorScale" priority="3">
      <colorScale>
        <cfvo type="min"/>
        <cfvo type="max"/>
        <color rgb="FF7030A0"/>
        <color rgb="FFFFEF9C"/>
      </colorScale>
    </cfRule>
  </conditionalFormatting>
  <conditionalFormatting sqref="B29:V30">
    <cfRule type="colorScale" priority="2">
      <colorScale>
        <cfvo type="min"/>
        <cfvo type="max"/>
        <color rgb="FF7030A0"/>
        <color rgb="FFFFEF9C"/>
      </colorScale>
    </cfRule>
  </conditionalFormatting>
  <conditionalFormatting sqref="B31:V48">
    <cfRule type="colorScale" priority="1">
      <colorScale>
        <cfvo type="min"/>
        <cfvo type="max"/>
        <color rgb="FF7030A0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D76D7-6A20-4BFF-87D1-42AB2E5CAA61}">
  <dimension ref="A1:M34"/>
  <sheetViews>
    <sheetView zoomScale="70" zoomScaleNormal="70" workbookViewId="0">
      <selection activeCell="A34" sqref="A34"/>
    </sheetView>
  </sheetViews>
  <sheetFormatPr defaultRowHeight="14.75" x14ac:dyDescent="0.75"/>
  <cols>
    <col min="1" max="1" width="16" customWidth="1"/>
    <col min="2" max="2" width="15" customWidth="1"/>
    <col min="3" max="3" width="57" customWidth="1"/>
    <col min="4" max="13" width="13.90625" customWidth="1"/>
  </cols>
  <sheetData>
    <row r="1" spans="1:13" x14ac:dyDescent="0.7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</row>
    <row r="2" spans="1:13" x14ac:dyDescent="0.7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2"/>
      <c r="L2" s="2"/>
      <c r="M2" s="2"/>
    </row>
    <row r="3" spans="1:13" x14ac:dyDescent="0.75">
      <c r="A3" s="140" t="s">
        <v>218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</row>
    <row r="4" spans="1:13" x14ac:dyDescent="0.75">
      <c r="A4" s="3" t="s">
        <v>2</v>
      </c>
      <c r="B4" s="3" t="s">
        <v>3</v>
      </c>
      <c r="C4" s="3" t="s">
        <v>4</v>
      </c>
      <c r="D4" s="4">
        <v>2012</v>
      </c>
      <c r="E4" s="4">
        <v>2013</v>
      </c>
      <c r="F4" s="4">
        <v>2014</v>
      </c>
      <c r="G4" s="4">
        <v>2015</v>
      </c>
      <c r="H4" s="4">
        <v>2016</v>
      </c>
      <c r="I4" s="4">
        <v>2017</v>
      </c>
      <c r="J4" s="4">
        <v>2018</v>
      </c>
      <c r="K4" s="4">
        <v>2019</v>
      </c>
      <c r="L4" s="4">
        <v>2020</v>
      </c>
      <c r="M4" s="4">
        <v>2021</v>
      </c>
    </row>
    <row r="5" spans="1:13" x14ac:dyDescent="0.75">
      <c r="A5" s="259" t="s">
        <v>5</v>
      </c>
      <c r="B5" s="260" t="s">
        <v>5</v>
      </c>
      <c r="C5" s="5" t="s">
        <v>6</v>
      </c>
      <c r="D5" s="6">
        <v>64456695</v>
      </c>
      <c r="E5" s="6">
        <v>64785909</v>
      </c>
      <c r="F5" s="6">
        <v>65124716</v>
      </c>
      <c r="G5" s="6">
        <v>65729098</v>
      </c>
      <c r="H5" s="6">
        <v>65931550</v>
      </c>
      <c r="I5" s="6">
        <v>66188503</v>
      </c>
      <c r="J5" s="6">
        <v>66413979</v>
      </c>
      <c r="K5" s="6">
        <v>66558935</v>
      </c>
      <c r="L5" s="6">
        <v>66186727</v>
      </c>
      <c r="M5" s="6">
        <v>66171439</v>
      </c>
    </row>
    <row r="6" spans="1:13" x14ac:dyDescent="0.75">
      <c r="A6" s="259" t="s">
        <v>5</v>
      </c>
      <c r="B6" s="260" t="s">
        <v>5</v>
      </c>
      <c r="C6" s="5" t="s">
        <v>7</v>
      </c>
      <c r="D6" s="6">
        <v>3815730</v>
      </c>
      <c r="E6" s="6">
        <v>3778239</v>
      </c>
      <c r="F6" s="6">
        <v>3735837</v>
      </c>
      <c r="G6" s="6">
        <v>3676952</v>
      </c>
      <c r="H6" s="6">
        <v>3565020</v>
      </c>
      <c r="I6" s="6">
        <v>3427578</v>
      </c>
      <c r="J6" s="6">
        <v>3314100</v>
      </c>
      <c r="K6" s="6">
        <v>3185739</v>
      </c>
      <c r="L6" s="6">
        <v>3071469</v>
      </c>
      <c r="M6" s="6">
        <v>2932631</v>
      </c>
    </row>
    <row r="7" spans="1:13" x14ac:dyDescent="0.75">
      <c r="A7" s="259" t="s">
        <v>5</v>
      </c>
      <c r="B7" s="260" t="s">
        <v>5</v>
      </c>
      <c r="C7" s="5" t="s">
        <v>8</v>
      </c>
      <c r="D7" s="6">
        <v>3983567</v>
      </c>
      <c r="E7" s="6">
        <v>3975363</v>
      </c>
      <c r="F7" s="6">
        <v>3939851</v>
      </c>
      <c r="G7" s="6">
        <v>3894051</v>
      </c>
      <c r="H7" s="6">
        <v>3885043</v>
      </c>
      <c r="I7" s="6">
        <v>3885777</v>
      </c>
      <c r="J7" s="6">
        <v>3852428</v>
      </c>
      <c r="K7" s="6">
        <v>3807943</v>
      </c>
      <c r="L7" s="6">
        <v>3743954</v>
      </c>
      <c r="M7" s="6">
        <v>3627740</v>
      </c>
    </row>
    <row r="8" spans="1:13" x14ac:dyDescent="0.75">
      <c r="A8" s="259" t="s">
        <v>5</v>
      </c>
      <c r="B8" s="260" t="s">
        <v>5</v>
      </c>
      <c r="C8" s="5" t="s">
        <v>9</v>
      </c>
      <c r="D8" s="6">
        <v>4160322</v>
      </c>
      <c r="E8" s="6">
        <v>4050886</v>
      </c>
      <c r="F8" s="6">
        <v>4023611</v>
      </c>
      <c r="G8" s="6">
        <v>3986394</v>
      </c>
      <c r="H8" s="6">
        <v>3983268</v>
      </c>
      <c r="I8" s="6">
        <v>3991516</v>
      </c>
      <c r="J8" s="6">
        <v>3986869</v>
      </c>
      <c r="K8" s="6">
        <v>3953497</v>
      </c>
      <c r="L8" s="6">
        <v>3906378</v>
      </c>
      <c r="M8" s="6">
        <v>3895704</v>
      </c>
    </row>
    <row r="9" spans="1:13" x14ac:dyDescent="0.75">
      <c r="A9" s="259" t="s">
        <v>5</v>
      </c>
      <c r="B9" s="260" t="s">
        <v>5</v>
      </c>
      <c r="C9" s="5" t="s">
        <v>10</v>
      </c>
      <c r="D9" s="6">
        <v>4846762</v>
      </c>
      <c r="E9" s="6">
        <v>4782557</v>
      </c>
      <c r="F9" s="6">
        <v>4669627</v>
      </c>
      <c r="G9" s="6">
        <v>4527342</v>
      </c>
      <c r="H9" s="6">
        <v>4332511</v>
      </c>
      <c r="I9" s="6">
        <v>4155510</v>
      </c>
      <c r="J9" s="6">
        <v>4050413</v>
      </c>
      <c r="K9" s="6">
        <v>4025157</v>
      </c>
      <c r="L9" s="6">
        <v>3987528</v>
      </c>
      <c r="M9" s="6">
        <v>3983216</v>
      </c>
    </row>
    <row r="10" spans="1:13" x14ac:dyDescent="0.75">
      <c r="A10" s="259" t="s">
        <v>5</v>
      </c>
      <c r="B10" s="260" t="s">
        <v>5</v>
      </c>
      <c r="C10" s="5" t="s">
        <v>11</v>
      </c>
      <c r="D10" s="6">
        <v>4675038</v>
      </c>
      <c r="E10" s="6">
        <v>4728293</v>
      </c>
      <c r="F10" s="6">
        <v>4757235</v>
      </c>
      <c r="G10" s="6">
        <v>4782168</v>
      </c>
      <c r="H10" s="6">
        <v>4808033</v>
      </c>
      <c r="I10" s="6">
        <v>4804456</v>
      </c>
      <c r="J10" s="6">
        <v>4747669</v>
      </c>
      <c r="K10" s="6">
        <v>4637316</v>
      </c>
      <c r="L10" s="6">
        <v>4498162</v>
      </c>
      <c r="M10" s="6">
        <v>4306789</v>
      </c>
    </row>
    <row r="11" spans="1:13" x14ac:dyDescent="0.75">
      <c r="A11" s="259" t="s">
        <v>5</v>
      </c>
      <c r="B11" s="260" t="s">
        <v>5</v>
      </c>
      <c r="C11" s="5" t="s">
        <v>12</v>
      </c>
      <c r="D11" s="6">
        <v>4718221</v>
      </c>
      <c r="E11" s="6">
        <v>4614853</v>
      </c>
      <c r="F11" s="6">
        <v>4558803</v>
      </c>
      <c r="G11" s="6">
        <v>4548635</v>
      </c>
      <c r="H11" s="6">
        <v>4585819</v>
      </c>
      <c r="I11" s="6">
        <v>4659182</v>
      </c>
      <c r="J11" s="6">
        <v>4715637</v>
      </c>
      <c r="K11" s="6">
        <v>4746770</v>
      </c>
      <c r="L11" s="6">
        <v>4772140</v>
      </c>
      <c r="M11" s="6">
        <v>4795440</v>
      </c>
    </row>
    <row r="12" spans="1:13" x14ac:dyDescent="0.75">
      <c r="A12" s="259" t="s">
        <v>5</v>
      </c>
      <c r="B12" s="260" t="s">
        <v>5</v>
      </c>
      <c r="C12" s="5" t="s">
        <v>13</v>
      </c>
      <c r="D12" s="6">
        <v>5167883</v>
      </c>
      <c r="E12" s="6">
        <v>5126586</v>
      </c>
      <c r="F12" s="6">
        <v>5031441</v>
      </c>
      <c r="G12" s="6">
        <v>4934837</v>
      </c>
      <c r="H12" s="6">
        <v>4825484</v>
      </c>
      <c r="I12" s="6">
        <v>4687295</v>
      </c>
      <c r="J12" s="6">
        <v>4588425</v>
      </c>
      <c r="K12" s="6">
        <v>4532350</v>
      </c>
      <c r="L12" s="6">
        <v>4520683</v>
      </c>
      <c r="M12" s="6">
        <v>4556484</v>
      </c>
    </row>
    <row r="13" spans="1:13" x14ac:dyDescent="0.75">
      <c r="A13" s="259" t="s">
        <v>5</v>
      </c>
      <c r="B13" s="260" t="s">
        <v>5</v>
      </c>
      <c r="C13" s="5" t="s">
        <v>14</v>
      </c>
      <c r="D13" s="6">
        <v>5279936</v>
      </c>
      <c r="E13" s="6">
        <v>5241906</v>
      </c>
      <c r="F13" s="6">
        <v>5220549</v>
      </c>
      <c r="G13" s="6">
        <v>5216951</v>
      </c>
      <c r="H13" s="6">
        <v>5172463</v>
      </c>
      <c r="I13" s="6">
        <v>5117249</v>
      </c>
      <c r="J13" s="6">
        <v>5079069</v>
      </c>
      <c r="K13" s="6">
        <v>4984910</v>
      </c>
      <c r="L13" s="6">
        <v>4887918</v>
      </c>
      <c r="M13" s="6">
        <v>4775836</v>
      </c>
    </row>
    <row r="14" spans="1:13" x14ac:dyDescent="0.75">
      <c r="A14" s="259" t="s">
        <v>5</v>
      </c>
      <c r="B14" s="260" t="s">
        <v>5</v>
      </c>
      <c r="C14" s="5" t="s">
        <v>15</v>
      </c>
      <c r="D14" s="6">
        <v>5395138</v>
      </c>
      <c r="E14" s="6">
        <v>5311610</v>
      </c>
      <c r="F14" s="6">
        <v>5302742</v>
      </c>
      <c r="G14" s="6">
        <v>5260482</v>
      </c>
      <c r="H14" s="6">
        <v>5214732</v>
      </c>
      <c r="I14" s="6">
        <v>5198876</v>
      </c>
      <c r="J14" s="6">
        <v>5166182</v>
      </c>
      <c r="K14" s="6">
        <v>5144831</v>
      </c>
      <c r="L14" s="6">
        <v>5139763</v>
      </c>
      <c r="M14" s="6">
        <v>5092290</v>
      </c>
    </row>
    <row r="15" spans="1:13" x14ac:dyDescent="0.75">
      <c r="A15" s="259" t="s">
        <v>5</v>
      </c>
      <c r="B15" s="260" t="s">
        <v>5</v>
      </c>
      <c r="C15" s="5" t="s">
        <v>16</v>
      </c>
      <c r="D15" s="6">
        <v>5108781</v>
      </c>
      <c r="E15" s="6">
        <v>5197091</v>
      </c>
      <c r="F15" s="6">
        <v>5198243</v>
      </c>
      <c r="G15" s="6">
        <v>5212299</v>
      </c>
      <c r="H15" s="6">
        <v>5261933</v>
      </c>
      <c r="I15" s="6">
        <v>5274591</v>
      </c>
      <c r="J15" s="6">
        <v>5208010</v>
      </c>
      <c r="K15" s="6">
        <v>5197884</v>
      </c>
      <c r="L15" s="6">
        <v>5154087</v>
      </c>
      <c r="M15" s="6">
        <v>5103019</v>
      </c>
    </row>
    <row r="16" spans="1:13" x14ac:dyDescent="0.75">
      <c r="A16" s="259" t="s">
        <v>5</v>
      </c>
      <c r="B16" s="260" t="s">
        <v>5</v>
      </c>
      <c r="C16" s="5" t="s">
        <v>17</v>
      </c>
      <c r="D16" s="6">
        <v>4416584</v>
      </c>
      <c r="E16" s="6">
        <v>4544422</v>
      </c>
      <c r="F16" s="6">
        <v>4685678</v>
      </c>
      <c r="G16" s="6">
        <v>4793037</v>
      </c>
      <c r="H16" s="6">
        <v>4886375</v>
      </c>
      <c r="I16" s="6">
        <v>4960855</v>
      </c>
      <c r="J16" s="6">
        <v>5060191</v>
      </c>
      <c r="K16" s="6">
        <v>5060459</v>
      </c>
      <c r="L16" s="6">
        <v>5072553</v>
      </c>
      <c r="M16" s="6">
        <v>5113625</v>
      </c>
    </row>
    <row r="17" spans="1:13" x14ac:dyDescent="0.75">
      <c r="A17" s="259" t="s">
        <v>5</v>
      </c>
      <c r="B17" s="260" t="s">
        <v>5</v>
      </c>
      <c r="C17" s="5" t="s">
        <v>18</v>
      </c>
      <c r="D17" s="6">
        <v>3598327</v>
      </c>
      <c r="E17" s="6">
        <v>3564686</v>
      </c>
      <c r="F17" s="6">
        <v>3719979</v>
      </c>
      <c r="G17" s="6">
        <v>3930660</v>
      </c>
      <c r="H17" s="6">
        <v>4094384</v>
      </c>
      <c r="I17" s="6">
        <v>4239258</v>
      </c>
      <c r="J17" s="6">
        <v>4381029</v>
      </c>
      <c r="K17" s="6">
        <v>4516238</v>
      </c>
      <c r="L17" s="6">
        <v>4619641</v>
      </c>
      <c r="M17" s="6">
        <v>4702272</v>
      </c>
    </row>
    <row r="18" spans="1:13" x14ac:dyDescent="0.75">
      <c r="A18" s="259" t="s">
        <v>5</v>
      </c>
      <c r="B18" s="260" t="s">
        <v>5</v>
      </c>
      <c r="C18" s="5" t="s">
        <v>19</v>
      </c>
      <c r="D18" s="6">
        <v>2715815</v>
      </c>
      <c r="E18" s="6">
        <v>2884753</v>
      </c>
      <c r="F18" s="6">
        <v>2987245</v>
      </c>
      <c r="G18" s="6">
        <v>3057197</v>
      </c>
      <c r="H18" s="6">
        <v>3145127</v>
      </c>
      <c r="I18" s="6">
        <v>3259753</v>
      </c>
      <c r="J18" s="6">
        <v>3390015</v>
      </c>
      <c r="K18" s="6">
        <v>3538299</v>
      </c>
      <c r="L18" s="6">
        <v>3737902</v>
      </c>
      <c r="M18" s="6">
        <v>3886256</v>
      </c>
    </row>
    <row r="19" spans="1:13" x14ac:dyDescent="0.75">
      <c r="A19" s="259" t="s">
        <v>5</v>
      </c>
      <c r="B19" s="260" t="s">
        <v>5</v>
      </c>
      <c r="C19" s="5" t="s">
        <v>20</v>
      </c>
      <c r="D19" s="6">
        <v>1825206</v>
      </c>
      <c r="E19" s="6">
        <v>1993088</v>
      </c>
      <c r="F19" s="6">
        <v>2145757</v>
      </c>
      <c r="G19" s="6">
        <v>2298003</v>
      </c>
      <c r="H19" s="6">
        <v>2433969</v>
      </c>
      <c r="I19" s="6">
        <v>2570858</v>
      </c>
      <c r="J19" s="6">
        <v>2678454</v>
      </c>
      <c r="K19" s="6">
        <v>2775155</v>
      </c>
      <c r="L19" s="6">
        <v>2841991</v>
      </c>
      <c r="M19" s="6">
        <v>2919253</v>
      </c>
    </row>
    <row r="20" spans="1:13" x14ac:dyDescent="0.75">
      <c r="A20" s="259" t="s">
        <v>5</v>
      </c>
      <c r="B20" s="260" t="s">
        <v>5</v>
      </c>
      <c r="C20" s="5" t="s">
        <v>21</v>
      </c>
      <c r="D20" s="6">
        <v>1475558</v>
      </c>
      <c r="E20" s="6">
        <v>1479757</v>
      </c>
      <c r="F20" s="6">
        <v>1500831</v>
      </c>
      <c r="G20" s="6">
        <v>1542059</v>
      </c>
      <c r="H20" s="6">
        <v>1589468</v>
      </c>
      <c r="I20" s="6">
        <v>1670877</v>
      </c>
      <c r="J20" s="6">
        <v>1779855</v>
      </c>
      <c r="K20" s="6">
        <v>1919612</v>
      </c>
      <c r="L20" s="6">
        <v>2059106</v>
      </c>
      <c r="M20" s="6">
        <v>2177292</v>
      </c>
    </row>
    <row r="21" spans="1:13" x14ac:dyDescent="0.75">
      <c r="A21" s="259" t="s">
        <v>5</v>
      </c>
      <c r="B21" s="260" t="s">
        <v>5</v>
      </c>
      <c r="C21" s="5" t="s">
        <v>22</v>
      </c>
      <c r="D21" s="6">
        <v>1066689</v>
      </c>
      <c r="E21" s="6">
        <v>1138170</v>
      </c>
      <c r="F21" s="6">
        <v>1172718</v>
      </c>
      <c r="G21" s="6">
        <v>1185573</v>
      </c>
      <c r="H21" s="6">
        <v>1214296</v>
      </c>
      <c r="I21" s="6">
        <v>1231271</v>
      </c>
      <c r="J21" s="6">
        <v>1242527</v>
      </c>
      <c r="K21" s="6">
        <v>1262107</v>
      </c>
      <c r="L21" s="6">
        <v>1299271</v>
      </c>
      <c r="M21" s="6">
        <v>1336916</v>
      </c>
    </row>
    <row r="22" spans="1:13" x14ac:dyDescent="0.75">
      <c r="A22" s="259" t="s">
        <v>5</v>
      </c>
      <c r="B22" s="260" t="s">
        <v>5</v>
      </c>
      <c r="C22" s="5" t="s">
        <v>23</v>
      </c>
      <c r="D22" s="6">
        <v>649031</v>
      </c>
      <c r="E22" s="6">
        <v>713590</v>
      </c>
      <c r="F22" s="6">
        <v>743486</v>
      </c>
      <c r="G22" s="6">
        <v>775669</v>
      </c>
      <c r="H22" s="6">
        <v>804670</v>
      </c>
      <c r="I22" s="6">
        <v>831149</v>
      </c>
      <c r="J22" s="6">
        <v>865608</v>
      </c>
      <c r="K22" s="6">
        <v>894638</v>
      </c>
      <c r="L22" s="6">
        <v>905525</v>
      </c>
      <c r="M22" s="6">
        <v>926107</v>
      </c>
    </row>
    <row r="23" spans="1:13" x14ac:dyDescent="0.75">
      <c r="A23" s="259" t="s">
        <v>5</v>
      </c>
      <c r="B23" s="260" t="s">
        <v>5</v>
      </c>
      <c r="C23" s="5" t="s">
        <v>24</v>
      </c>
      <c r="D23" s="6">
        <v>285622</v>
      </c>
      <c r="E23" s="6">
        <v>342684</v>
      </c>
      <c r="F23" s="6">
        <v>367690</v>
      </c>
      <c r="G23" s="6">
        <v>389428</v>
      </c>
      <c r="H23" s="6">
        <v>410861</v>
      </c>
      <c r="I23" s="6">
        <v>436488</v>
      </c>
      <c r="J23" s="6">
        <v>462914</v>
      </c>
      <c r="K23" s="6">
        <v>482128</v>
      </c>
      <c r="L23" s="6">
        <v>505699</v>
      </c>
      <c r="M23" s="6">
        <v>523811</v>
      </c>
    </row>
    <row r="24" spans="1:13" x14ac:dyDescent="0.75">
      <c r="A24" s="259" t="s">
        <v>5</v>
      </c>
      <c r="B24" s="260" t="s">
        <v>5</v>
      </c>
      <c r="C24" s="5" t="s">
        <v>25</v>
      </c>
      <c r="D24" s="6">
        <v>101293</v>
      </c>
      <c r="E24" s="6">
        <v>121720</v>
      </c>
      <c r="F24" s="6">
        <v>128494</v>
      </c>
      <c r="G24" s="6">
        <v>138112</v>
      </c>
      <c r="H24" s="6">
        <v>146679</v>
      </c>
      <c r="I24" s="6">
        <v>161736</v>
      </c>
      <c r="J24" s="6">
        <v>177618</v>
      </c>
      <c r="K24" s="6">
        <v>191036</v>
      </c>
      <c r="L24" s="6">
        <v>203427</v>
      </c>
      <c r="M24" s="6">
        <v>214694</v>
      </c>
    </row>
    <row r="25" spans="1:13" x14ac:dyDescent="0.75">
      <c r="A25" s="259" t="s">
        <v>5</v>
      </c>
      <c r="B25" s="260" t="s">
        <v>5</v>
      </c>
      <c r="C25" s="5" t="s">
        <v>26</v>
      </c>
      <c r="D25" s="6">
        <v>33812</v>
      </c>
      <c r="E25" s="6">
        <v>39386</v>
      </c>
      <c r="F25" s="6">
        <v>41134</v>
      </c>
      <c r="G25" s="6">
        <v>43569</v>
      </c>
      <c r="H25" s="6">
        <v>45105</v>
      </c>
      <c r="I25" s="6">
        <v>47838</v>
      </c>
      <c r="J25" s="6">
        <v>51569</v>
      </c>
      <c r="K25" s="6">
        <v>54115</v>
      </c>
      <c r="L25" s="6">
        <v>57503</v>
      </c>
      <c r="M25" s="6">
        <v>61371</v>
      </c>
    </row>
    <row r="26" spans="1:13" x14ac:dyDescent="0.75">
      <c r="A26" s="259" t="s">
        <v>5</v>
      </c>
      <c r="B26" s="260" t="s">
        <v>5</v>
      </c>
      <c r="C26" s="5" t="s">
        <v>27</v>
      </c>
      <c r="D26" s="6">
        <v>17883</v>
      </c>
      <c r="E26" s="6">
        <v>20953</v>
      </c>
      <c r="F26" s="6">
        <v>23399</v>
      </c>
      <c r="G26" s="6">
        <v>26167</v>
      </c>
      <c r="H26" s="6">
        <v>11905</v>
      </c>
      <c r="I26" s="6">
        <v>15352</v>
      </c>
      <c r="J26" s="6">
        <v>18243</v>
      </c>
      <c r="K26" s="6">
        <v>18969</v>
      </c>
      <c r="L26" s="6">
        <v>22764</v>
      </c>
      <c r="M26" s="6">
        <v>26137</v>
      </c>
    </row>
    <row r="27" spans="1:13" x14ac:dyDescent="0.75">
      <c r="A27" s="259" t="s">
        <v>5</v>
      </c>
      <c r="B27" s="260" t="s">
        <v>5</v>
      </c>
      <c r="C27" s="79" t="s">
        <v>28</v>
      </c>
      <c r="D27" s="80">
        <v>1240</v>
      </c>
      <c r="E27" s="80">
        <v>442</v>
      </c>
      <c r="F27" s="80">
        <v>427</v>
      </c>
      <c r="G27" s="80">
        <v>416</v>
      </c>
      <c r="H27" s="80">
        <v>53</v>
      </c>
      <c r="I27" s="80">
        <v>50</v>
      </c>
      <c r="J27" s="80">
        <v>49</v>
      </c>
      <c r="K27" s="80">
        <v>46</v>
      </c>
      <c r="L27" s="80">
        <v>47</v>
      </c>
      <c r="M27" s="80">
        <v>30</v>
      </c>
    </row>
    <row r="28" spans="1:13" x14ac:dyDescent="0.75">
      <c r="A28" s="259" t="s">
        <v>5</v>
      </c>
      <c r="B28" s="260" t="s">
        <v>5</v>
      </c>
      <c r="C28" s="79" t="s">
        <v>29</v>
      </c>
      <c r="D28" s="80">
        <v>351775</v>
      </c>
      <c r="E28" s="80">
        <v>342708</v>
      </c>
      <c r="F28" s="80">
        <v>455639</v>
      </c>
      <c r="G28" s="80">
        <v>674026</v>
      </c>
      <c r="H28" s="80">
        <v>665753</v>
      </c>
      <c r="I28" s="80">
        <v>680549</v>
      </c>
      <c r="J28" s="80">
        <v>700672</v>
      </c>
      <c r="K28" s="80">
        <v>727926</v>
      </c>
      <c r="L28" s="80">
        <v>756907</v>
      </c>
      <c r="M28" s="80">
        <v>775786</v>
      </c>
    </row>
    <row r="29" spans="1:13" x14ac:dyDescent="0.75">
      <c r="A29" s="259" t="s">
        <v>5</v>
      </c>
      <c r="B29" s="260" t="s">
        <v>5</v>
      </c>
      <c r="C29" s="79" t="s">
        <v>30</v>
      </c>
      <c r="D29" s="80">
        <v>615096</v>
      </c>
      <c r="E29" s="80">
        <v>637403</v>
      </c>
      <c r="F29" s="80">
        <v>571778</v>
      </c>
      <c r="G29" s="80">
        <v>675849</v>
      </c>
      <c r="H29" s="80">
        <v>693992</v>
      </c>
      <c r="I29" s="80">
        <v>722717</v>
      </c>
      <c r="J29" s="80">
        <v>742416</v>
      </c>
      <c r="K29" s="80">
        <v>751791</v>
      </c>
      <c r="L29" s="80">
        <v>393847</v>
      </c>
      <c r="M29" s="80">
        <v>416517</v>
      </c>
    </row>
    <row r="30" spans="1:13" x14ac:dyDescent="0.75">
      <c r="A30" s="259" t="s">
        <v>5</v>
      </c>
      <c r="B30" s="260" t="s">
        <v>5</v>
      </c>
      <c r="C30" s="79" t="s">
        <v>31</v>
      </c>
      <c r="D30" s="80">
        <v>151386</v>
      </c>
      <c r="E30" s="80">
        <v>154763</v>
      </c>
      <c r="F30" s="80">
        <v>142522</v>
      </c>
      <c r="G30" s="80">
        <v>159222</v>
      </c>
      <c r="H30" s="80">
        <v>154607</v>
      </c>
      <c r="I30" s="80">
        <v>157722</v>
      </c>
      <c r="J30" s="80">
        <v>154017</v>
      </c>
      <c r="K30" s="80">
        <v>150019</v>
      </c>
      <c r="L30" s="80">
        <v>28462</v>
      </c>
      <c r="M30" s="80">
        <v>22223</v>
      </c>
    </row>
    <row r="32" spans="1:13" x14ac:dyDescent="0.75">
      <c r="A32" s="141" t="s">
        <v>255</v>
      </c>
      <c r="B32" s="142"/>
      <c r="C32" s="2"/>
      <c r="D32" s="2"/>
    </row>
    <row r="33" spans="1:4" x14ac:dyDescent="0.75">
      <c r="A33" s="143" t="s">
        <v>256</v>
      </c>
      <c r="B33" s="142"/>
      <c r="C33" s="2"/>
      <c r="D33" s="2"/>
    </row>
    <row r="34" spans="1:4" x14ac:dyDescent="0.75">
      <c r="A34" t="s">
        <v>257</v>
      </c>
    </row>
  </sheetData>
  <mergeCells count="2">
    <mergeCell ref="A5:A30"/>
    <mergeCell ref="B5:B30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44E14-F6C2-41A3-B07D-4C6FFD1C582A}">
  <dimension ref="A1:Z188"/>
  <sheetViews>
    <sheetView zoomScale="70" zoomScaleNormal="70" workbookViewId="0">
      <selection activeCell="M21" sqref="M21"/>
    </sheetView>
  </sheetViews>
  <sheetFormatPr defaultRowHeight="14.75" x14ac:dyDescent="0.75"/>
  <cols>
    <col min="1" max="1" width="8.2265625" customWidth="1"/>
  </cols>
  <sheetData>
    <row r="1" spans="1:26" x14ac:dyDescent="0.75">
      <c r="A1" t="s">
        <v>396</v>
      </c>
    </row>
    <row r="2" spans="1:26" x14ac:dyDescent="0.75">
      <c r="B2" s="161" t="s">
        <v>150</v>
      </c>
      <c r="C2" s="161" t="s">
        <v>151</v>
      </c>
      <c r="D2" s="161" t="s">
        <v>152</v>
      </c>
      <c r="E2" s="161" t="s">
        <v>153</v>
      </c>
      <c r="F2" s="161" t="s">
        <v>154</v>
      </c>
      <c r="G2" s="161" t="s">
        <v>155</v>
      </c>
      <c r="H2" s="161" t="s">
        <v>156</v>
      </c>
      <c r="I2" s="161" t="s">
        <v>72</v>
      </c>
      <c r="J2" s="161" t="s">
        <v>73</v>
      </c>
      <c r="K2" s="161" t="s">
        <v>74</v>
      </c>
      <c r="L2" s="161" t="s">
        <v>75</v>
      </c>
      <c r="M2" s="161" t="s">
        <v>76</v>
      </c>
      <c r="N2" s="161" t="s">
        <v>77</v>
      </c>
      <c r="O2" s="161" t="s">
        <v>157</v>
      </c>
      <c r="P2" s="161" t="s">
        <v>158</v>
      </c>
      <c r="Q2" s="161" t="s">
        <v>159</v>
      </c>
      <c r="R2" s="161" t="s">
        <v>160</v>
      </c>
      <c r="S2" s="161" t="s">
        <v>161</v>
      </c>
      <c r="T2" s="161" t="s">
        <v>162</v>
      </c>
      <c r="U2" s="161" t="s">
        <v>314</v>
      </c>
      <c r="V2" s="161" t="s">
        <v>216</v>
      </c>
    </row>
    <row r="3" spans="1:26" s="124" customFormat="1" ht="14.5" customHeight="1" x14ac:dyDescent="0.75">
      <c r="A3" s="171"/>
      <c r="B3" s="124">
        <v>1</v>
      </c>
      <c r="C3" s="124">
        <v>2</v>
      </c>
      <c r="D3" s="124">
        <v>3</v>
      </c>
      <c r="E3" s="124">
        <v>4</v>
      </c>
      <c r="F3" s="124">
        <v>5</v>
      </c>
      <c r="G3" s="124">
        <v>6</v>
      </c>
      <c r="H3" s="124">
        <v>7</v>
      </c>
      <c r="I3" s="124">
        <v>8</v>
      </c>
      <c r="J3" s="124">
        <v>9</v>
      </c>
      <c r="K3" s="124">
        <v>10</v>
      </c>
      <c r="L3" s="124">
        <v>11</v>
      </c>
      <c r="M3" s="124">
        <v>12</v>
      </c>
      <c r="N3" s="124">
        <v>13</v>
      </c>
      <c r="O3" s="124">
        <v>14</v>
      </c>
      <c r="P3" s="124">
        <v>15</v>
      </c>
      <c r="Q3" s="124">
        <v>16</v>
      </c>
      <c r="R3" s="124">
        <v>17</v>
      </c>
      <c r="S3" s="124">
        <v>18</v>
      </c>
      <c r="T3" s="124">
        <v>19</v>
      </c>
      <c r="U3" s="124">
        <v>20</v>
      </c>
      <c r="V3" s="124">
        <v>21</v>
      </c>
      <c r="W3" s="125"/>
      <c r="X3" s="125"/>
      <c r="Y3" s="178"/>
      <c r="Z3" s="167"/>
    </row>
    <row r="4" spans="1:26" x14ac:dyDescent="0.75">
      <c r="A4" s="161" t="s">
        <v>106</v>
      </c>
      <c r="B4" s="72">
        <v>1</v>
      </c>
      <c r="C4" s="72">
        <v>1</v>
      </c>
      <c r="D4" s="72">
        <v>1</v>
      </c>
      <c r="E4" s="72">
        <v>1</v>
      </c>
      <c r="F4" s="72">
        <v>1</v>
      </c>
      <c r="G4" s="72">
        <v>1</v>
      </c>
      <c r="H4" s="72">
        <v>0.12</v>
      </c>
      <c r="I4" s="72">
        <v>0.12</v>
      </c>
      <c r="J4" s="72">
        <v>6.25E-2</v>
      </c>
      <c r="K4" s="72">
        <v>6.25E-2</v>
      </c>
      <c r="L4" s="72">
        <v>7.4999999999999997E-2</v>
      </c>
      <c r="M4" s="72">
        <v>7.4999999999999997E-2</v>
      </c>
      <c r="N4" s="72">
        <v>0.16500000000000001</v>
      </c>
      <c r="O4" s="72">
        <v>0.16500000000000001</v>
      </c>
      <c r="P4" s="72">
        <v>0.16500000000000001</v>
      </c>
      <c r="Q4" s="72">
        <v>0.16500000000000001</v>
      </c>
      <c r="R4" s="72">
        <v>0.16500000000000001</v>
      </c>
      <c r="S4" s="72">
        <v>0.16500000000000001</v>
      </c>
      <c r="T4" s="72">
        <v>0.16500000000000001</v>
      </c>
      <c r="U4" s="72">
        <v>0.16500000000000001</v>
      </c>
      <c r="V4" s="72">
        <v>0.16500000000000001</v>
      </c>
    </row>
    <row r="5" spans="1:26" x14ac:dyDescent="0.75">
      <c r="A5" s="161" t="s">
        <v>107</v>
      </c>
      <c r="B5" s="72">
        <v>0</v>
      </c>
      <c r="C5" s="72">
        <v>0</v>
      </c>
      <c r="D5" s="72">
        <v>0</v>
      </c>
      <c r="E5" s="72">
        <v>0</v>
      </c>
      <c r="F5" s="72">
        <v>0</v>
      </c>
      <c r="G5" s="72">
        <v>0</v>
      </c>
      <c r="H5" s="72">
        <v>0.12</v>
      </c>
      <c r="I5" s="72">
        <v>0.12</v>
      </c>
      <c r="J5" s="72">
        <v>6.25E-2</v>
      </c>
      <c r="K5" s="72">
        <v>6.25E-2</v>
      </c>
      <c r="L5" s="72">
        <v>7.4999999999999997E-2</v>
      </c>
      <c r="M5" s="72">
        <v>7.4999999999999997E-2</v>
      </c>
      <c r="N5" s="72">
        <v>0.16500000000000001</v>
      </c>
      <c r="O5" s="72">
        <v>0.16500000000000001</v>
      </c>
      <c r="P5" s="72">
        <v>0.16500000000000001</v>
      </c>
      <c r="Q5" s="72">
        <v>0.16500000000000001</v>
      </c>
      <c r="R5" s="72">
        <v>0.16500000000000001</v>
      </c>
      <c r="S5" s="72">
        <v>0.16500000000000001</v>
      </c>
      <c r="T5" s="72">
        <v>0.16500000000000001</v>
      </c>
      <c r="U5" s="72">
        <v>0.16500000000000001</v>
      </c>
      <c r="V5" s="72">
        <v>0.16500000000000001</v>
      </c>
    </row>
    <row r="6" spans="1:26" x14ac:dyDescent="0.75">
      <c r="A6" s="161" t="s">
        <v>108</v>
      </c>
      <c r="B6" s="72">
        <v>0</v>
      </c>
      <c r="C6" s="72">
        <v>0</v>
      </c>
      <c r="D6" s="72">
        <v>0</v>
      </c>
      <c r="E6" s="72">
        <v>0</v>
      </c>
      <c r="F6" s="72">
        <v>0</v>
      </c>
      <c r="G6" s="72">
        <v>0</v>
      </c>
      <c r="H6" s="72">
        <v>0.23</v>
      </c>
      <c r="I6" s="72">
        <v>0.23</v>
      </c>
      <c r="J6" s="72">
        <v>0.375</v>
      </c>
      <c r="K6" s="72">
        <v>0.375</v>
      </c>
      <c r="L6" s="72">
        <v>0.2</v>
      </c>
      <c r="M6" s="72">
        <v>0.2</v>
      </c>
      <c r="N6" s="72">
        <v>0.5</v>
      </c>
      <c r="O6" s="72">
        <v>0.5</v>
      </c>
      <c r="P6" s="72">
        <v>0.5</v>
      </c>
      <c r="Q6" s="72">
        <v>0.5</v>
      </c>
      <c r="R6" s="72">
        <v>0.5</v>
      </c>
      <c r="S6" s="72">
        <v>0.5</v>
      </c>
      <c r="T6" s="72">
        <v>0.5</v>
      </c>
      <c r="U6" s="72">
        <v>0.5</v>
      </c>
      <c r="V6" s="72">
        <v>0.5</v>
      </c>
    </row>
    <row r="7" spans="1:26" x14ac:dyDescent="0.75">
      <c r="A7" s="161" t="s">
        <v>109</v>
      </c>
      <c r="B7" s="72">
        <v>0</v>
      </c>
      <c r="C7" s="72">
        <v>0</v>
      </c>
      <c r="D7" s="72">
        <v>0</v>
      </c>
      <c r="E7" s="72">
        <v>0</v>
      </c>
      <c r="F7" s="72">
        <v>0</v>
      </c>
      <c r="G7" s="72">
        <v>0</v>
      </c>
      <c r="H7" s="72">
        <v>0.23</v>
      </c>
      <c r="I7" s="72">
        <v>0.23</v>
      </c>
      <c r="J7" s="72">
        <v>0.125</v>
      </c>
      <c r="K7" s="72">
        <v>0.125</v>
      </c>
      <c r="L7" s="72">
        <v>0.15</v>
      </c>
      <c r="M7" s="72">
        <v>0.15</v>
      </c>
      <c r="N7" s="72">
        <v>0</v>
      </c>
      <c r="O7" s="72">
        <v>0</v>
      </c>
      <c r="P7" s="72">
        <v>0</v>
      </c>
      <c r="Q7" s="72">
        <v>0</v>
      </c>
      <c r="R7" s="72">
        <v>0</v>
      </c>
      <c r="S7" s="72">
        <v>0</v>
      </c>
      <c r="T7" s="72">
        <v>0</v>
      </c>
      <c r="U7" s="72">
        <v>0</v>
      </c>
      <c r="V7" s="72">
        <v>0</v>
      </c>
    </row>
    <row r="8" spans="1:26" x14ac:dyDescent="0.75">
      <c r="A8" s="161" t="s">
        <v>110</v>
      </c>
      <c r="B8" s="72">
        <v>0</v>
      </c>
      <c r="C8" s="72">
        <v>0</v>
      </c>
      <c r="D8" s="72">
        <v>0</v>
      </c>
      <c r="E8" s="72">
        <v>0</v>
      </c>
      <c r="F8" s="72">
        <v>0</v>
      </c>
      <c r="G8" s="72">
        <v>0</v>
      </c>
      <c r="H8" s="72">
        <v>7.4999999999999997E-2</v>
      </c>
      <c r="I8" s="72">
        <v>7.4999999999999997E-2</v>
      </c>
      <c r="J8" s="72">
        <v>9.375E-2</v>
      </c>
      <c r="K8" s="72">
        <v>9.375E-2</v>
      </c>
      <c r="L8" s="72">
        <v>0.125</v>
      </c>
      <c r="M8" s="72">
        <v>0.125</v>
      </c>
      <c r="N8" s="72">
        <v>4.2500000000000003E-2</v>
      </c>
      <c r="O8" s="72">
        <v>4.2500000000000003E-2</v>
      </c>
      <c r="P8" s="72">
        <v>4.2500000000000003E-2</v>
      </c>
      <c r="Q8" s="72">
        <v>4.2500000000000003E-2</v>
      </c>
      <c r="R8" s="72">
        <v>4.2500000000000003E-2</v>
      </c>
      <c r="S8" s="72">
        <v>4.2500000000000003E-2</v>
      </c>
      <c r="T8" s="72">
        <v>4.2500000000000003E-2</v>
      </c>
      <c r="U8" s="72">
        <v>4.2500000000000003E-2</v>
      </c>
      <c r="V8" s="72">
        <v>4.2500000000000003E-2</v>
      </c>
    </row>
    <row r="9" spans="1:26" x14ac:dyDescent="0.75">
      <c r="A9" s="161" t="s">
        <v>111</v>
      </c>
      <c r="B9" s="72">
        <v>0</v>
      </c>
      <c r="C9" s="72">
        <v>0</v>
      </c>
      <c r="D9" s="72">
        <v>0</v>
      </c>
      <c r="E9" s="72">
        <v>0</v>
      </c>
      <c r="F9" s="72">
        <v>0</v>
      </c>
      <c r="G9" s="72">
        <v>0</v>
      </c>
      <c r="H9" s="72">
        <v>7.4999999999999997E-2</v>
      </c>
      <c r="I9" s="72">
        <v>7.4999999999999997E-2</v>
      </c>
      <c r="J9" s="72">
        <v>9.375E-2</v>
      </c>
      <c r="K9" s="72">
        <v>9.375E-2</v>
      </c>
      <c r="L9" s="72">
        <v>0.125</v>
      </c>
      <c r="M9" s="72">
        <v>0.125</v>
      </c>
      <c r="N9" s="72">
        <v>4.2500000000000003E-2</v>
      </c>
      <c r="O9" s="72">
        <v>4.2500000000000003E-2</v>
      </c>
      <c r="P9" s="72">
        <v>4.2500000000000003E-2</v>
      </c>
      <c r="Q9" s="72">
        <v>4.2500000000000003E-2</v>
      </c>
      <c r="R9" s="72">
        <v>4.2500000000000003E-2</v>
      </c>
      <c r="S9" s="72">
        <v>4.2500000000000003E-2</v>
      </c>
      <c r="T9" s="72">
        <v>4.2500000000000003E-2</v>
      </c>
      <c r="U9" s="72">
        <v>4.2500000000000003E-2</v>
      </c>
      <c r="V9" s="72">
        <v>4.2500000000000003E-2</v>
      </c>
    </row>
    <row r="10" spans="1:26" x14ac:dyDescent="0.75">
      <c r="A10" s="161" t="s">
        <v>112</v>
      </c>
      <c r="B10" s="72">
        <v>0</v>
      </c>
      <c r="C10" s="72">
        <v>0</v>
      </c>
      <c r="D10" s="72">
        <v>0</v>
      </c>
      <c r="E10" s="72">
        <v>0</v>
      </c>
      <c r="F10" s="72">
        <v>0</v>
      </c>
      <c r="G10" s="72">
        <v>0</v>
      </c>
      <c r="H10" s="72">
        <v>7.4999999999999997E-2</v>
      </c>
      <c r="I10" s="72">
        <v>7.4999999999999997E-2</v>
      </c>
      <c r="J10" s="72">
        <v>9.375E-2</v>
      </c>
      <c r="K10" s="72">
        <v>9.375E-2</v>
      </c>
      <c r="L10" s="72">
        <v>0.125</v>
      </c>
      <c r="M10" s="72">
        <v>0.125</v>
      </c>
      <c r="N10" s="72">
        <v>4.2500000000000003E-2</v>
      </c>
      <c r="O10" s="72">
        <v>4.2500000000000003E-2</v>
      </c>
      <c r="P10" s="72">
        <v>4.2500000000000003E-2</v>
      </c>
      <c r="Q10" s="72">
        <v>4.2500000000000003E-2</v>
      </c>
      <c r="R10" s="72">
        <v>4.2500000000000003E-2</v>
      </c>
      <c r="S10" s="72">
        <v>4.2500000000000003E-2</v>
      </c>
      <c r="T10" s="72">
        <v>4.2500000000000003E-2</v>
      </c>
      <c r="U10" s="72">
        <v>4.2500000000000003E-2</v>
      </c>
      <c r="V10" s="72">
        <v>4.2500000000000003E-2</v>
      </c>
    </row>
    <row r="11" spans="1:26" x14ac:dyDescent="0.75">
      <c r="A11" s="161" t="s">
        <v>113</v>
      </c>
      <c r="B11" s="72">
        <v>0</v>
      </c>
      <c r="C11" s="72">
        <v>0</v>
      </c>
      <c r="D11" s="72">
        <v>0</v>
      </c>
      <c r="E11" s="72">
        <v>0</v>
      </c>
      <c r="F11" s="72">
        <v>0</v>
      </c>
      <c r="G11" s="72">
        <v>0</v>
      </c>
      <c r="H11" s="72">
        <v>7.4999999999999997E-2</v>
      </c>
      <c r="I11" s="72">
        <v>7.4999999999999997E-2</v>
      </c>
      <c r="J11" s="72">
        <v>9.375E-2</v>
      </c>
      <c r="K11" s="72">
        <v>9.375E-2</v>
      </c>
      <c r="L11" s="72">
        <v>0.125</v>
      </c>
      <c r="M11" s="72">
        <v>0.125</v>
      </c>
      <c r="N11" s="72">
        <v>4.2500000000000003E-2</v>
      </c>
      <c r="O11" s="72">
        <v>4.2500000000000003E-2</v>
      </c>
      <c r="P11" s="72">
        <v>4.2500000000000003E-2</v>
      </c>
      <c r="Q11" s="72">
        <v>4.2500000000000003E-2</v>
      </c>
      <c r="R11" s="72">
        <v>4.2500000000000003E-2</v>
      </c>
      <c r="S11" s="72">
        <v>4.2500000000000003E-2</v>
      </c>
      <c r="T11" s="72">
        <v>4.2500000000000003E-2</v>
      </c>
      <c r="U11" s="72">
        <v>4.2500000000000003E-2</v>
      </c>
      <c r="V11" s="72">
        <v>4.2500000000000003E-2</v>
      </c>
    </row>
    <row r="12" spans="1:26" x14ac:dyDescent="0.75">
      <c r="A12" s="161"/>
      <c r="B12" s="72"/>
    </row>
    <row r="13" spans="1:26" x14ac:dyDescent="0.75">
      <c r="A13" s="161" t="s">
        <v>397</v>
      </c>
      <c r="B13" s="72"/>
    </row>
    <row r="14" spans="1:26" x14ac:dyDescent="0.75">
      <c r="A14" s="161"/>
      <c r="B14" s="72"/>
    </row>
    <row r="15" spans="1:26" x14ac:dyDescent="0.75">
      <c r="A15" s="161"/>
      <c r="B15" s="72"/>
    </row>
    <row r="16" spans="1:26" x14ac:dyDescent="0.75">
      <c r="A16" s="161"/>
      <c r="B16" s="72"/>
    </row>
    <row r="17" spans="1:2" x14ac:dyDescent="0.75">
      <c r="A17" s="161"/>
      <c r="B17" s="72"/>
    </row>
    <row r="18" spans="1:2" x14ac:dyDescent="0.75">
      <c r="A18" s="161"/>
      <c r="B18" s="72"/>
    </row>
    <row r="19" spans="1:2" x14ac:dyDescent="0.75">
      <c r="A19" s="161"/>
      <c r="B19" s="72"/>
    </row>
    <row r="20" spans="1:2" x14ac:dyDescent="0.75">
      <c r="A20" s="161"/>
      <c r="B20" s="161"/>
    </row>
    <row r="21" spans="1:2" x14ac:dyDescent="0.75">
      <c r="A21" s="161"/>
      <c r="B21" s="161"/>
    </row>
    <row r="22" spans="1:2" x14ac:dyDescent="0.75">
      <c r="A22" s="161"/>
      <c r="B22" s="161"/>
    </row>
    <row r="23" spans="1:2" x14ac:dyDescent="0.75">
      <c r="A23" s="161"/>
      <c r="B23" s="161"/>
    </row>
    <row r="24" spans="1:2" x14ac:dyDescent="0.75">
      <c r="A24" s="161"/>
      <c r="B24" s="161"/>
    </row>
    <row r="25" spans="1:2" x14ac:dyDescent="0.75">
      <c r="A25" s="161"/>
      <c r="B25" s="161"/>
    </row>
    <row r="26" spans="1:2" x14ac:dyDescent="0.75">
      <c r="A26" s="161"/>
      <c r="B26" s="161"/>
    </row>
    <row r="27" spans="1:2" x14ac:dyDescent="0.75">
      <c r="A27" s="161"/>
      <c r="B27" s="161"/>
    </row>
    <row r="28" spans="1:2" x14ac:dyDescent="0.75">
      <c r="A28" s="161"/>
      <c r="B28" s="161"/>
    </row>
    <row r="29" spans="1:2" x14ac:dyDescent="0.75">
      <c r="A29" s="161"/>
      <c r="B29" s="161"/>
    </row>
    <row r="30" spans="1:2" x14ac:dyDescent="0.75">
      <c r="A30" s="161"/>
      <c r="B30" s="161"/>
    </row>
    <row r="31" spans="1:2" x14ac:dyDescent="0.75">
      <c r="A31" s="161"/>
      <c r="B31" s="161"/>
    </row>
    <row r="32" spans="1:2" x14ac:dyDescent="0.75">
      <c r="A32" s="161"/>
      <c r="B32" s="161"/>
    </row>
    <row r="33" spans="1:2" x14ac:dyDescent="0.75">
      <c r="A33" s="161"/>
      <c r="B33" s="161"/>
    </row>
    <row r="34" spans="1:2" x14ac:dyDescent="0.75">
      <c r="A34" s="161"/>
      <c r="B34" s="161"/>
    </row>
    <row r="35" spans="1:2" x14ac:dyDescent="0.75">
      <c r="A35" s="161"/>
      <c r="B35" s="161"/>
    </row>
    <row r="36" spans="1:2" x14ac:dyDescent="0.75">
      <c r="A36" s="161"/>
      <c r="B36" s="161"/>
    </row>
    <row r="37" spans="1:2" x14ac:dyDescent="0.75">
      <c r="A37" s="161"/>
      <c r="B37" s="161"/>
    </row>
    <row r="38" spans="1:2" x14ac:dyDescent="0.75">
      <c r="A38" s="161"/>
      <c r="B38" s="161"/>
    </row>
    <row r="39" spans="1:2" x14ac:dyDescent="0.75">
      <c r="A39" s="161"/>
      <c r="B39" s="161"/>
    </row>
    <row r="40" spans="1:2" x14ac:dyDescent="0.75">
      <c r="A40" s="161"/>
      <c r="B40" s="161"/>
    </row>
    <row r="41" spans="1:2" x14ac:dyDescent="0.75">
      <c r="A41" s="161"/>
      <c r="B41" s="72"/>
    </row>
    <row r="42" spans="1:2" x14ac:dyDescent="0.75">
      <c r="A42" s="161"/>
      <c r="B42" s="72"/>
    </row>
    <row r="43" spans="1:2" x14ac:dyDescent="0.75">
      <c r="A43" s="161"/>
      <c r="B43" s="72"/>
    </row>
    <row r="44" spans="1:2" x14ac:dyDescent="0.75">
      <c r="A44" s="161"/>
      <c r="B44" s="72"/>
    </row>
    <row r="45" spans="1:2" x14ac:dyDescent="0.75">
      <c r="A45" s="161"/>
      <c r="B45" s="72"/>
    </row>
    <row r="46" spans="1:2" x14ac:dyDescent="0.75">
      <c r="A46" s="161"/>
      <c r="B46" s="72"/>
    </row>
    <row r="47" spans="1:2" x14ac:dyDescent="0.75">
      <c r="A47" s="161"/>
      <c r="B47" s="72"/>
    </row>
    <row r="48" spans="1:2" x14ac:dyDescent="0.75">
      <c r="A48" s="161"/>
      <c r="B48" s="72"/>
    </row>
    <row r="49" spans="1:2" x14ac:dyDescent="0.75">
      <c r="A49" s="161"/>
      <c r="B49" s="72"/>
    </row>
    <row r="50" spans="1:2" x14ac:dyDescent="0.75">
      <c r="A50" s="161"/>
      <c r="B50" s="72"/>
    </row>
    <row r="51" spans="1:2" x14ac:dyDescent="0.75">
      <c r="A51" s="161"/>
      <c r="B51" s="72"/>
    </row>
    <row r="52" spans="1:2" x14ac:dyDescent="0.75">
      <c r="A52" s="161"/>
      <c r="B52" s="72"/>
    </row>
    <row r="53" spans="1:2" x14ac:dyDescent="0.75">
      <c r="A53" s="161"/>
      <c r="B53" s="72"/>
    </row>
    <row r="54" spans="1:2" x14ac:dyDescent="0.75">
      <c r="A54" s="161"/>
      <c r="B54" s="72"/>
    </row>
    <row r="55" spans="1:2" x14ac:dyDescent="0.75">
      <c r="A55" s="161"/>
      <c r="B55" s="72"/>
    </row>
    <row r="56" spans="1:2" x14ac:dyDescent="0.75">
      <c r="A56" s="161"/>
      <c r="B56" s="72"/>
    </row>
    <row r="57" spans="1:2" x14ac:dyDescent="0.75">
      <c r="A57" s="161"/>
      <c r="B57" s="72"/>
    </row>
    <row r="58" spans="1:2" x14ac:dyDescent="0.75">
      <c r="A58" s="161"/>
      <c r="B58" s="72"/>
    </row>
    <row r="59" spans="1:2" x14ac:dyDescent="0.75">
      <c r="A59" s="161"/>
      <c r="B59" s="72"/>
    </row>
    <row r="60" spans="1:2" x14ac:dyDescent="0.75">
      <c r="A60" s="161"/>
      <c r="B60" s="72"/>
    </row>
    <row r="61" spans="1:2" x14ac:dyDescent="0.75">
      <c r="A61" s="161"/>
      <c r="B61" s="72"/>
    </row>
    <row r="62" spans="1:2" x14ac:dyDescent="0.75">
      <c r="A62" s="161"/>
      <c r="B62" s="72"/>
    </row>
    <row r="63" spans="1:2" x14ac:dyDescent="0.75">
      <c r="A63" s="161"/>
      <c r="B63" s="72"/>
    </row>
    <row r="64" spans="1:2" x14ac:dyDescent="0.75">
      <c r="A64" s="161"/>
      <c r="B64" s="72"/>
    </row>
    <row r="65" spans="1:2" x14ac:dyDescent="0.75">
      <c r="A65" s="161"/>
      <c r="B65" s="72"/>
    </row>
    <row r="66" spans="1:2" x14ac:dyDescent="0.75">
      <c r="A66" s="161"/>
      <c r="B66" s="72"/>
    </row>
    <row r="67" spans="1:2" x14ac:dyDescent="0.75">
      <c r="A67" s="161"/>
      <c r="B67" s="72"/>
    </row>
    <row r="68" spans="1:2" x14ac:dyDescent="0.75">
      <c r="A68" s="161"/>
      <c r="B68" s="72"/>
    </row>
    <row r="69" spans="1:2" x14ac:dyDescent="0.75">
      <c r="A69" s="161"/>
      <c r="B69" s="72"/>
    </row>
    <row r="70" spans="1:2" x14ac:dyDescent="0.75">
      <c r="A70" s="161"/>
      <c r="B70" s="72"/>
    </row>
    <row r="71" spans="1:2" x14ac:dyDescent="0.75">
      <c r="A71" s="161"/>
      <c r="B71" s="72"/>
    </row>
    <row r="72" spans="1:2" x14ac:dyDescent="0.75">
      <c r="A72" s="161"/>
      <c r="B72" s="72"/>
    </row>
    <row r="73" spans="1:2" x14ac:dyDescent="0.75">
      <c r="A73" s="161"/>
      <c r="B73" s="72"/>
    </row>
    <row r="74" spans="1:2" x14ac:dyDescent="0.75">
      <c r="A74" s="161"/>
      <c r="B74" s="72"/>
    </row>
    <row r="75" spans="1:2" x14ac:dyDescent="0.75">
      <c r="A75" s="161"/>
      <c r="B75" s="72"/>
    </row>
    <row r="76" spans="1:2" x14ac:dyDescent="0.75">
      <c r="A76" s="161"/>
      <c r="B76" s="72"/>
    </row>
    <row r="77" spans="1:2" x14ac:dyDescent="0.75">
      <c r="A77" s="161"/>
      <c r="B77" s="72"/>
    </row>
    <row r="78" spans="1:2" x14ac:dyDescent="0.75">
      <c r="A78" s="161"/>
      <c r="B78" s="72"/>
    </row>
    <row r="79" spans="1:2" x14ac:dyDescent="0.75">
      <c r="A79" s="161"/>
      <c r="B79" s="72"/>
    </row>
    <row r="80" spans="1:2" x14ac:dyDescent="0.75">
      <c r="A80" s="161"/>
      <c r="B80" s="72"/>
    </row>
    <row r="81" spans="1:2" x14ac:dyDescent="0.75">
      <c r="A81" s="161"/>
      <c r="B81" s="72"/>
    </row>
    <row r="82" spans="1:2" x14ac:dyDescent="0.75">
      <c r="A82" s="161"/>
      <c r="B82" s="72"/>
    </row>
    <row r="83" spans="1:2" x14ac:dyDescent="0.75">
      <c r="A83" s="161"/>
      <c r="B83" s="72"/>
    </row>
    <row r="84" spans="1:2" x14ac:dyDescent="0.75">
      <c r="A84" s="161"/>
      <c r="B84" s="72"/>
    </row>
    <row r="85" spans="1:2" x14ac:dyDescent="0.75">
      <c r="A85" s="161"/>
      <c r="B85" s="72"/>
    </row>
    <row r="86" spans="1:2" x14ac:dyDescent="0.75">
      <c r="A86" s="161"/>
      <c r="B86" s="72"/>
    </row>
    <row r="87" spans="1:2" x14ac:dyDescent="0.75">
      <c r="A87" s="161"/>
      <c r="B87" s="72"/>
    </row>
    <row r="88" spans="1:2" x14ac:dyDescent="0.75">
      <c r="A88" s="161"/>
      <c r="B88" s="72"/>
    </row>
    <row r="89" spans="1:2" x14ac:dyDescent="0.75">
      <c r="A89" s="161"/>
      <c r="B89" s="72"/>
    </row>
    <row r="90" spans="1:2" x14ac:dyDescent="0.75">
      <c r="A90" s="161"/>
      <c r="B90" s="72"/>
    </row>
    <row r="91" spans="1:2" x14ac:dyDescent="0.75">
      <c r="A91" s="161"/>
      <c r="B91" s="72"/>
    </row>
    <row r="92" spans="1:2" x14ac:dyDescent="0.75">
      <c r="A92" s="161"/>
      <c r="B92" s="72"/>
    </row>
    <row r="93" spans="1:2" x14ac:dyDescent="0.75">
      <c r="A93" s="161"/>
      <c r="B93" s="72"/>
    </row>
    <row r="94" spans="1:2" x14ac:dyDescent="0.75">
      <c r="A94" s="161"/>
      <c r="B94" s="72"/>
    </row>
    <row r="95" spans="1:2" x14ac:dyDescent="0.75">
      <c r="A95" s="161"/>
      <c r="B95" s="72"/>
    </row>
    <row r="96" spans="1:2" x14ac:dyDescent="0.75">
      <c r="A96" s="161"/>
      <c r="B96" s="72"/>
    </row>
    <row r="97" spans="1:2" x14ac:dyDescent="0.75">
      <c r="A97" s="161"/>
      <c r="B97" s="72"/>
    </row>
    <row r="98" spans="1:2" x14ac:dyDescent="0.75">
      <c r="A98" s="161"/>
      <c r="B98" s="72"/>
    </row>
    <row r="99" spans="1:2" x14ac:dyDescent="0.75">
      <c r="A99" s="161"/>
      <c r="B99" s="72"/>
    </row>
    <row r="100" spans="1:2" x14ac:dyDescent="0.75">
      <c r="A100" s="161"/>
      <c r="B100" s="72"/>
    </row>
    <row r="101" spans="1:2" x14ac:dyDescent="0.75">
      <c r="A101" s="161"/>
      <c r="B101" s="72"/>
    </row>
    <row r="102" spans="1:2" x14ac:dyDescent="0.75">
      <c r="A102" s="161"/>
      <c r="B102" s="72"/>
    </row>
    <row r="103" spans="1:2" x14ac:dyDescent="0.75">
      <c r="A103" s="161"/>
      <c r="B103" s="72"/>
    </row>
    <row r="104" spans="1:2" x14ac:dyDescent="0.75">
      <c r="A104" s="161"/>
      <c r="B104" s="72"/>
    </row>
    <row r="105" spans="1:2" x14ac:dyDescent="0.75">
      <c r="A105" s="161"/>
      <c r="B105" s="72"/>
    </row>
    <row r="106" spans="1:2" x14ac:dyDescent="0.75">
      <c r="A106" s="161"/>
      <c r="B106" s="72"/>
    </row>
    <row r="107" spans="1:2" x14ac:dyDescent="0.75">
      <c r="A107" s="161"/>
      <c r="B107" s="72"/>
    </row>
    <row r="108" spans="1:2" x14ac:dyDescent="0.75">
      <c r="A108" s="161"/>
      <c r="B108" s="72"/>
    </row>
    <row r="109" spans="1:2" x14ac:dyDescent="0.75">
      <c r="A109" s="161"/>
      <c r="B109" s="72"/>
    </row>
    <row r="110" spans="1:2" x14ac:dyDescent="0.75">
      <c r="A110" s="161"/>
      <c r="B110" s="72"/>
    </row>
    <row r="111" spans="1:2" x14ac:dyDescent="0.75">
      <c r="A111" s="161"/>
      <c r="B111" s="72"/>
    </row>
    <row r="112" spans="1:2" x14ac:dyDescent="0.75">
      <c r="A112" s="161"/>
      <c r="B112" s="72"/>
    </row>
    <row r="113" spans="1:2" x14ac:dyDescent="0.75">
      <c r="A113" s="161"/>
      <c r="B113" s="72"/>
    </row>
    <row r="114" spans="1:2" x14ac:dyDescent="0.75">
      <c r="A114" s="161"/>
      <c r="B114" s="72"/>
    </row>
    <row r="115" spans="1:2" x14ac:dyDescent="0.75">
      <c r="A115" s="161"/>
      <c r="B115" s="72"/>
    </row>
    <row r="116" spans="1:2" x14ac:dyDescent="0.75">
      <c r="A116" s="161"/>
      <c r="B116" s="72"/>
    </row>
    <row r="117" spans="1:2" x14ac:dyDescent="0.75">
      <c r="A117" s="161"/>
      <c r="B117" s="72"/>
    </row>
    <row r="118" spans="1:2" x14ac:dyDescent="0.75">
      <c r="A118" s="161"/>
      <c r="B118" s="72"/>
    </row>
    <row r="119" spans="1:2" x14ac:dyDescent="0.75">
      <c r="A119" s="161"/>
      <c r="B119" s="72"/>
    </row>
    <row r="120" spans="1:2" x14ac:dyDescent="0.75">
      <c r="A120" s="161"/>
      <c r="B120" s="72"/>
    </row>
    <row r="121" spans="1:2" x14ac:dyDescent="0.75">
      <c r="A121" s="161"/>
      <c r="B121" s="72"/>
    </row>
    <row r="122" spans="1:2" x14ac:dyDescent="0.75">
      <c r="A122" s="161"/>
      <c r="B122" s="72"/>
    </row>
    <row r="123" spans="1:2" x14ac:dyDescent="0.75">
      <c r="A123" s="161"/>
      <c r="B123" s="72"/>
    </row>
    <row r="124" spans="1:2" x14ac:dyDescent="0.75">
      <c r="A124" s="161"/>
      <c r="B124" s="72"/>
    </row>
    <row r="125" spans="1:2" x14ac:dyDescent="0.75">
      <c r="A125" s="161"/>
      <c r="B125" s="72"/>
    </row>
    <row r="126" spans="1:2" x14ac:dyDescent="0.75">
      <c r="A126" s="161"/>
      <c r="B126" s="72"/>
    </row>
    <row r="127" spans="1:2" x14ac:dyDescent="0.75">
      <c r="A127" s="161"/>
      <c r="B127" s="72"/>
    </row>
    <row r="128" spans="1:2" x14ac:dyDescent="0.75">
      <c r="A128" s="161"/>
      <c r="B128" s="72"/>
    </row>
    <row r="129" spans="1:2" x14ac:dyDescent="0.75">
      <c r="A129" s="161"/>
      <c r="B129" s="72"/>
    </row>
    <row r="130" spans="1:2" x14ac:dyDescent="0.75">
      <c r="A130" s="161"/>
      <c r="B130" s="72"/>
    </row>
    <row r="131" spans="1:2" x14ac:dyDescent="0.75">
      <c r="A131" s="161"/>
      <c r="B131" s="72"/>
    </row>
    <row r="132" spans="1:2" x14ac:dyDescent="0.75">
      <c r="A132" s="161"/>
      <c r="B132" s="72"/>
    </row>
    <row r="133" spans="1:2" x14ac:dyDescent="0.75">
      <c r="A133" s="161"/>
      <c r="B133" s="72"/>
    </row>
    <row r="134" spans="1:2" x14ac:dyDescent="0.75">
      <c r="A134" s="161"/>
      <c r="B134" s="72"/>
    </row>
    <row r="135" spans="1:2" x14ac:dyDescent="0.75">
      <c r="A135" s="161"/>
      <c r="B135" s="72"/>
    </row>
    <row r="136" spans="1:2" x14ac:dyDescent="0.75">
      <c r="A136" s="161"/>
      <c r="B136" s="72"/>
    </row>
    <row r="137" spans="1:2" x14ac:dyDescent="0.75">
      <c r="A137" s="161"/>
      <c r="B137" s="72"/>
    </row>
    <row r="138" spans="1:2" x14ac:dyDescent="0.75">
      <c r="A138" s="161"/>
      <c r="B138" s="72"/>
    </row>
    <row r="139" spans="1:2" x14ac:dyDescent="0.75">
      <c r="A139" s="161"/>
      <c r="B139" s="72"/>
    </row>
    <row r="140" spans="1:2" x14ac:dyDescent="0.75">
      <c r="A140" s="161"/>
      <c r="B140" s="72"/>
    </row>
    <row r="141" spans="1:2" x14ac:dyDescent="0.75">
      <c r="A141" s="161"/>
      <c r="B141" s="72"/>
    </row>
    <row r="142" spans="1:2" x14ac:dyDescent="0.75">
      <c r="A142" s="161"/>
      <c r="B142" s="72"/>
    </row>
    <row r="143" spans="1:2" x14ac:dyDescent="0.75">
      <c r="A143" s="161"/>
      <c r="B143" s="72"/>
    </row>
    <row r="144" spans="1:2" x14ac:dyDescent="0.75">
      <c r="A144" s="161"/>
      <c r="B144" s="72"/>
    </row>
    <row r="145" spans="1:2" x14ac:dyDescent="0.75">
      <c r="A145" s="161"/>
      <c r="B145" s="72"/>
    </row>
    <row r="146" spans="1:2" x14ac:dyDescent="0.75">
      <c r="A146" s="161"/>
      <c r="B146" s="72"/>
    </row>
    <row r="147" spans="1:2" x14ac:dyDescent="0.75">
      <c r="A147" s="161"/>
      <c r="B147" s="72"/>
    </row>
    <row r="148" spans="1:2" x14ac:dyDescent="0.75">
      <c r="A148" s="161"/>
      <c r="B148" s="72"/>
    </row>
    <row r="149" spans="1:2" x14ac:dyDescent="0.75">
      <c r="A149" s="161"/>
      <c r="B149" s="72"/>
    </row>
    <row r="150" spans="1:2" x14ac:dyDescent="0.75">
      <c r="A150" s="161"/>
      <c r="B150" s="72"/>
    </row>
    <row r="151" spans="1:2" x14ac:dyDescent="0.75">
      <c r="A151" s="161"/>
      <c r="B151" s="72"/>
    </row>
    <row r="152" spans="1:2" x14ac:dyDescent="0.75">
      <c r="A152" s="161"/>
      <c r="B152" s="72"/>
    </row>
    <row r="153" spans="1:2" x14ac:dyDescent="0.75">
      <c r="A153" s="161"/>
      <c r="B153" s="72"/>
    </row>
    <row r="154" spans="1:2" x14ac:dyDescent="0.75">
      <c r="A154" s="161"/>
      <c r="B154" s="72"/>
    </row>
    <row r="155" spans="1:2" x14ac:dyDescent="0.75">
      <c r="A155" s="161"/>
      <c r="B155" s="72"/>
    </row>
    <row r="156" spans="1:2" x14ac:dyDescent="0.75">
      <c r="A156" s="161"/>
      <c r="B156" s="72"/>
    </row>
    <row r="157" spans="1:2" x14ac:dyDescent="0.75">
      <c r="A157" s="161"/>
      <c r="B157" s="72"/>
    </row>
    <row r="158" spans="1:2" x14ac:dyDescent="0.75">
      <c r="A158" s="161"/>
      <c r="B158" s="72"/>
    </row>
    <row r="159" spans="1:2" x14ac:dyDescent="0.75">
      <c r="A159" s="161"/>
      <c r="B159" s="72"/>
    </row>
    <row r="160" spans="1:2" x14ac:dyDescent="0.75">
      <c r="A160" s="161"/>
      <c r="B160" s="72"/>
    </row>
    <row r="161" spans="1:2" x14ac:dyDescent="0.75">
      <c r="A161" s="161"/>
      <c r="B161" s="72"/>
    </row>
    <row r="162" spans="1:2" x14ac:dyDescent="0.75">
      <c r="A162" s="161"/>
      <c r="B162" s="72"/>
    </row>
    <row r="163" spans="1:2" x14ac:dyDescent="0.75">
      <c r="A163" s="161"/>
      <c r="B163" s="72"/>
    </row>
    <row r="164" spans="1:2" x14ac:dyDescent="0.75">
      <c r="A164" s="161"/>
      <c r="B164" s="72"/>
    </row>
    <row r="165" spans="1:2" x14ac:dyDescent="0.75">
      <c r="A165" s="161"/>
      <c r="B165" s="72"/>
    </row>
    <row r="166" spans="1:2" x14ac:dyDescent="0.75">
      <c r="A166" s="161"/>
      <c r="B166" s="72"/>
    </row>
    <row r="167" spans="1:2" x14ac:dyDescent="0.75">
      <c r="A167" s="161"/>
      <c r="B167" s="72"/>
    </row>
    <row r="168" spans="1:2" x14ac:dyDescent="0.75">
      <c r="A168" s="161"/>
      <c r="B168" s="72"/>
    </row>
    <row r="169" spans="1:2" x14ac:dyDescent="0.75">
      <c r="A169" s="161"/>
      <c r="B169" s="72"/>
    </row>
    <row r="170" spans="1:2" x14ac:dyDescent="0.75">
      <c r="A170" s="161"/>
      <c r="B170" s="72"/>
    </row>
    <row r="171" spans="1:2" x14ac:dyDescent="0.75">
      <c r="A171" s="161"/>
      <c r="B171" s="72"/>
    </row>
    <row r="172" spans="1:2" x14ac:dyDescent="0.75">
      <c r="A172" s="161"/>
      <c r="B172" s="72"/>
    </row>
    <row r="173" spans="1:2" x14ac:dyDescent="0.75">
      <c r="A173" s="161"/>
      <c r="B173" s="72"/>
    </row>
    <row r="174" spans="1:2" x14ac:dyDescent="0.75">
      <c r="A174" s="161"/>
      <c r="B174" s="72"/>
    </row>
    <row r="175" spans="1:2" x14ac:dyDescent="0.75">
      <c r="A175" s="161"/>
      <c r="B175" s="72"/>
    </row>
    <row r="176" spans="1:2" x14ac:dyDescent="0.75">
      <c r="A176" s="161"/>
      <c r="B176" s="72"/>
    </row>
    <row r="177" spans="1:2" x14ac:dyDescent="0.75">
      <c r="A177" s="161"/>
      <c r="B177" s="72"/>
    </row>
    <row r="178" spans="1:2" x14ac:dyDescent="0.75">
      <c r="A178" s="161"/>
      <c r="B178" s="72"/>
    </row>
    <row r="179" spans="1:2" x14ac:dyDescent="0.75">
      <c r="A179" s="65"/>
    </row>
    <row r="180" spans="1:2" x14ac:dyDescent="0.75">
      <c r="A180" s="65"/>
    </row>
    <row r="181" spans="1:2" x14ac:dyDescent="0.75">
      <c r="A181" s="65"/>
    </row>
    <row r="182" spans="1:2" x14ac:dyDescent="0.75">
      <c r="A182" s="65"/>
    </row>
    <row r="183" spans="1:2" x14ac:dyDescent="0.75">
      <c r="A183" s="65"/>
    </row>
    <row r="184" spans="1:2" x14ac:dyDescent="0.75">
      <c r="A184" s="65"/>
    </row>
    <row r="185" spans="1:2" x14ac:dyDescent="0.75">
      <c r="A185" s="65"/>
    </row>
    <row r="186" spans="1:2" x14ac:dyDescent="0.75">
      <c r="A186" s="65"/>
    </row>
    <row r="187" spans="1:2" x14ac:dyDescent="0.75">
      <c r="A187" s="65"/>
    </row>
    <row r="188" spans="1:2" x14ac:dyDescent="0.75">
      <c r="A188" s="6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1D04-9590-4F8F-9BE4-C219C3D31638}">
  <dimension ref="A1:X43"/>
  <sheetViews>
    <sheetView topLeftCell="A25" zoomScale="60" zoomScaleNormal="60" workbookViewId="0">
      <selection activeCell="G51" sqref="G51"/>
    </sheetView>
  </sheetViews>
  <sheetFormatPr defaultRowHeight="14.75" x14ac:dyDescent="0.75"/>
  <cols>
    <col min="1" max="1" width="9.5" bestFit="1" customWidth="1"/>
    <col min="24" max="24" width="11.6796875" customWidth="1"/>
  </cols>
  <sheetData>
    <row r="1" spans="1:24" ht="42" customHeight="1" x14ac:dyDescent="0.75">
      <c r="B1" s="69"/>
      <c r="C1" s="103" t="s">
        <v>253</v>
      </c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5"/>
    </row>
    <row r="2" spans="1:24" x14ac:dyDescent="0.75">
      <c r="A2" t="s">
        <v>252</v>
      </c>
      <c r="B2" s="70" t="s">
        <v>34</v>
      </c>
      <c r="C2" s="133" t="s">
        <v>7</v>
      </c>
      <c r="D2" s="133" t="s">
        <v>8</v>
      </c>
      <c r="E2" s="133" t="s">
        <v>9</v>
      </c>
      <c r="F2" s="133" t="s">
        <v>45</v>
      </c>
      <c r="G2" s="131" t="s">
        <v>46</v>
      </c>
      <c r="H2" s="131" t="s">
        <v>47</v>
      </c>
      <c r="I2" s="131" t="s">
        <v>48</v>
      </c>
      <c r="J2" s="131" t="s">
        <v>49</v>
      </c>
      <c r="K2" s="131" t="s">
        <v>50</v>
      </c>
      <c r="L2" s="131" t="s">
        <v>51</v>
      </c>
      <c r="M2" s="131" t="s">
        <v>52</v>
      </c>
      <c r="N2" s="131" t="s">
        <v>53</v>
      </c>
      <c r="O2" s="131" t="s">
        <v>54</v>
      </c>
      <c r="P2" s="131" t="s">
        <v>55</v>
      </c>
      <c r="Q2" s="131" t="s">
        <v>56</v>
      </c>
      <c r="R2" s="131" t="s">
        <v>57</v>
      </c>
      <c r="S2" s="131" t="s">
        <v>58</v>
      </c>
      <c r="T2" s="131" t="s">
        <v>59</v>
      </c>
      <c r="U2" s="131" t="s">
        <v>60</v>
      </c>
      <c r="V2" s="131" t="s">
        <v>61</v>
      </c>
      <c r="W2" s="131" t="s">
        <v>216</v>
      </c>
    </row>
    <row r="3" spans="1:24" x14ac:dyDescent="0.75">
      <c r="A3" t="s">
        <v>34</v>
      </c>
      <c r="B3" s="127" t="s">
        <v>147</v>
      </c>
      <c r="C3" s="134" t="s">
        <v>227</v>
      </c>
      <c r="D3" s="134" t="s">
        <v>228</v>
      </c>
      <c r="E3" s="134" t="s">
        <v>229</v>
      </c>
      <c r="F3" s="134" t="s">
        <v>230</v>
      </c>
      <c r="G3" s="134" t="s">
        <v>231</v>
      </c>
      <c r="H3" s="134" t="s">
        <v>232</v>
      </c>
      <c r="I3" s="134" t="s">
        <v>233</v>
      </c>
      <c r="J3" s="134" t="s">
        <v>234</v>
      </c>
      <c r="K3" s="134" t="s">
        <v>235</v>
      </c>
      <c r="L3" s="134" t="s">
        <v>236</v>
      </c>
      <c r="M3" s="134" t="s">
        <v>237</v>
      </c>
      <c r="N3" s="134" t="s">
        <v>238</v>
      </c>
      <c r="O3" s="134" t="s">
        <v>239</v>
      </c>
      <c r="P3" s="134" t="s">
        <v>240</v>
      </c>
      <c r="Q3" s="134" t="s">
        <v>241</v>
      </c>
      <c r="R3" s="134" t="s">
        <v>242</v>
      </c>
      <c r="S3" s="134" t="s">
        <v>243</v>
      </c>
      <c r="T3" s="134" t="s">
        <v>244</v>
      </c>
      <c r="U3" s="134" t="s">
        <v>245</v>
      </c>
      <c r="V3" s="134" t="s">
        <v>246</v>
      </c>
      <c r="W3" s="134" t="s">
        <v>247</v>
      </c>
    </row>
    <row r="4" spans="1:24" x14ac:dyDescent="0.75">
      <c r="A4" s="71">
        <v>2004</v>
      </c>
      <c r="B4" s="204">
        <v>0</v>
      </c>
      <c r="C4" s="205">
        <v>3.7104942517486865E-3</v>
      </c>
      <c r="D4" s="205">
        <v>6.9001410742257428E-4</v>
      </c>
      <c r="E4" s="205">
        <v>7.2210161018057247E-4</v>
      </c>
      <c r="F4" s="205">
        <v>1.294096572342778E-3</v>
      </c>
      <c r="G4" s="205">
        <v>1.7921544296728763E-3</v>
      </c>
      <c r="H4" s="205">
        <v>2.1430692221455221E-3</v>
      </c>
      <c r="I4" s="205">
        <v>2.8136483389931558E-3</v>
      </c>
      <c r="J4" s="205">
        <v>3.5768444678295755E-3</v>
      </c>
      <c r="K4" s="205">
        <v>4.775178935065248E-3</v>
      </c>
      <c r="L4" s="205">
        <v>5.9153331860983399E-3</v>
      </c>
      <c r="M4" s="205">
        <v>7.9351265339247194E-3</v>
      </c>
      <c r="N4" s="205">
        <v>1.0234671464316749E-2</v>
      </c>
      <c r="O4" s="205">
        <v>1.4890750232667973E-2</v>
      </c>
      <c r="P4" s="205">
        <v>2.0610330476358501E-2</v>
      </c>
      <c r="Q4" s="205">
        <v>3.1049790888113937E-2</v>
      </c>
      <c r="R4" s="205">
        <v>4.291406019336097E-2</v>
      </c>
      <c r="S4" s="205">
        <v>6.3490476645832072E-2</v>
      </c>
      <c r="T4" s="205">
        <v>0.10580522499802979</v>
      </c>
      <c r="U4" s="205">
        <v>0.15623759394379116</v>
      </c>
      <c r="V4" s="205">
        <v>0.23216243018946708</v>
      </c>
      <c r="W4" s="205">
        <v>0.81821862348178143</v>
      </c>
      <c r="X4" s="252" t="s">
        <v>223</v>
      </c>
    </row>
    <row r="5" spans="1:24" x14ac:dyDescent="0.75">
      <c r="A5" s="71">
        <v>2005</v>
      </c>
      <c r="B5" s="204">
        <v>1</v>
      </c>
      <c r="C5" s="205">
        <v>3.4094954838517887E-3</v>
      </c>
      <c r="D5" s="205">
        <v>5.3969966617380691E-4</v>
      </c>
      <c r="E5" s="205">
        <v>6.0211518261018323E-4</v>
      </c>
      <c r="F5" s="205">
        <v>1.1604976915251585E-3</v>
      </c>
      <c r="G5" s="205">
        <v>1.6789678462676813E-3</v>
      </c>
      <c r="H5" s="205">
        <v>2.0234193551175185E-3</v>
      </c>
      <c r="I5" s="205">
        <v>2.6269825213416456E-3</v>
      </c>
      <c r="J5" s="205">
        <v>3.3405119882615334E-3</v>
      </c>
      <c r="K5" s="205">
        <v>4.5133362038233078E-3</v>
      </c>
      <c r="L5" s="205">
        <v>5.6914228008166671E-3</v>
      </c>
      <c r="M5" s="205">
        <v>7.5820296517944644E-3</v>
      </c>
      <c r="N5" s="205">
        <v>1.0208588957055214E-2</v>
      </c>
      <c r="O5" s="205">
        <v>1.386673338909594E-2</v>
      </c>
      <c r="P5" s="205">
        <v>2.0335000348641948E-2</v>
      </c>
      <c r="Q5" s="205">
        <v>3.0532839773301797E-2</v>
      </c>
      <c r="R5" s="205">
        <v>4.2408680526795327E-2</v>
      </c>
      <c r="S5" s="205">
        <v>6.1421429064605612E-2</v>
      </c>
      <c r="T5" s="205">
        <v>0.10302707191182993</v>
      </c>
      <c r="U5" s="205">
        <v>0.17229803792612081</v>
      </c>
      <c r="V5" s="205">
        <v>0.2848304441720656</v>
      </c>
      <c r="W5" s="205">
        <v>0.7877963466770308</v>
      </c>
      <c r="X5" s="252"/>
    </row>
    <row r="6" spans="1:24" x14ac:dyDescent="0.75">
      <c r="A6" s="71">
        <v>2006</v>
      </c>
      <c r="B6" s="204">
        <v>2</v>
      </c>
      <c r="C6" s="205">
        <v>3.2738060373917704E-3</v>
      </c>
      <c r="D6" s="205">
        <v>4.9933568170290143E-4</v>
      </c>
      <c r="E6" s="205">
        <v>5.5126924908907593E-4</v>
      </c>
      <c r="F6" s="205">
        <v>1.0655279822404048E-3</v>
      </c>
      <c r="G6" s="205">
        <v>1.5533301691066342E-3</v>
      </c>
      <c r="H6" s="205">
        <v>1.8813517732653101E-3</v>
      </c>
      <c r="I6" s="205">
        <v>2.387570167200443E-3</v>
      </c>
      <c r="J6" s="205">
        <v>3.0806015179111134E-3</v>
      </c>
      <c r="K6" s="205">
        <v>4.1197934355071695E-3</v>
      </c>
      <c r="L6" s="205">
        <v>5.3153906307852319E-3</v>
      </c>
      <c r="M6" s="205">
        <v>7.0653828750413972E-3</v>
      </c>
      <c r="N6" s="205">
        <v>9.7436234120080092E-3</v>
      </c>
      <c r="O6" s="205">
        <v>1.2589837476882356E-2</v>
      </c>
      <c r="P6" s="205">
        <v>1.9243374556931748E-2</v>
      </c>
      <c r="Q6" s="205">
        <v>2.8605042981352202E-2</v>
      </c>
      <c r="R6" s="205">
        <v>4.0031107771099993E-2</v>
      </c>
      <c r="S6" s="205">
        <v>5.6542487975101384E-2</v>
      </c>
      <c r="T6" s="205">
        <v>9.1691659307317666E-2</v>
      </c>
      <c r="U6" s="205">
        <v>0.15996575087484177</v>
      </c>
      <c r="V6" s="205">
        <v>0.26689884438815892</v>
      </c>
      <c r="W6" s="205">
        <v>0.74527252502780861</v>
      </c>
      <c r="X6" s="252"/>
    </row>
    <row r="7" spans="1:24" x14ac:dyDescent="0.75">
      <c r="A7" s="71">
        <v>2007</v>
      </c>
      <c r="B7" s="204">
        <v>3</v>
      </c>
      <c r="C7" s="205">
        <v>3.1329614843812088E-3</v>
      </c>
      <c r="D7" s="205">
        <v>4.6075023110202733E-4</v>
      </c>
      <c r="E7" s="205">
        <v>5.3716222237655564E-4</v>
      </c>
      <c r="F7" s="205">
        <v>1.0306263676528626E-3</v>
      </c>
      <c r="G7" s="205">
        <v>1.5255065879502649E-3</v>
      </c>
      <c r="H7" s="205">
        <v>1.8725452597892064E-3</v>
      </c>
      <c r="I7" s="205">
        <v>2.3174998392517156E-3</v>
      </c>
      <c r="J7" s="205">
        <v>3.0242238464575919E-3</v>
      </c>
      <c r="K7" s="205">
        <v>3.9929748759944305E-3</v>
      </c>
      <c r="L7" s="205">
        <v>5.2592876346338278E-3</v>
      </c>
      <c r="M7" s="205">
        <v>7.0159680569125138E-3</v>
      </c>
      <c r="N7" s="205">
        <v>9.7681140093138271E-3</v>
      </c>
      <c r="O7" s="205">
        <v>1.2573808475128295E-2</v>
      </c>
      <c r="P7" s="205">
        <v>1.917760121882485E-2</v>
      </c>
      <c r="Q7" s="205">
        <v>2.8269423097168123E-2</v>
      </c>
      <c r="R7" s="205">
        <v>4.0466893509864953E-2</v>
      </c>
      <c r="S7" s="205">
        <v>5.6336052654186897E-2</v>
      </c>
      <c r="T7" s="205">
        <v>8.8320118318885837E-2</v>
      </c>
      <c r="U7" s="205">
        <v>0.16155953292940547</v>
      </c>
      <c r="V7" s="205">
        <v>0.2583146015872288</v>
      </c>
      <c r="W7" s="205">
        <v>0.8041563930961606</v>
      </c>
      <c r="X7" s="252"/>
    </row>
    <row r="8" spans="1:24" x14ac:dyDescent="0.75">
      <c r="A8" s="71">
        <v>2008</v>
      </c>
      <c r="B8" s="204">
        <v>4</v>
      </c>
      <c r="C8" s="205">
        <v>3.0036557026451517E-3</v>
      </c>
      <c r="D8" s="205">
        <v>4.2503589090623852E-4</v>
      </c>
      <c r="E8" s="205">
        <v>5.2261607509488316E-4</v>
      </c>
      <c r="F8" s="205">
        <v>9.8707297285133733E-4</v>
      </c>
      <c r="G8" s="205">
        <v>1.4825819269941632E-3</v>
      </c>
      <c r="H8" s="205">
        <v>1.8490704353716924E-3</v>
      </c>
      <c r="I8" s="205">
        <v>2.2446685019646322E-3</v>
      </c>
      <c r="J8" s="205">
        <v>2.943627050041486E-3</v>
      </c>
      <c r="K8" s="205">
        <v>3.8515125402194973E-3</v>
      </c>
      <c r="L8" s="205">
        <v>5.184683372676897E-3</v>
      </c>
      <c r="M8" s="205">
        <v>6.9296903233290351E-3</v>
      </c>
      <c r="N8" s="205">
        <v>9.6299843663703519E-3</v>
      </c>
      <c r="O8" s="205">
        <v>1.2803553077984836E-2</v>
      </c>
      <c r="P8" s="205">
        <v>1.8817383227809993E-2</v>
      </c>
      <c r="Q8" s="205">
        <v>2.7678247035900182E-2</v>
      </c>
      <c r="R8" s="205">
        <v>4.0845103544938456E-2</v>
      </c>
      <c r="S8" s="205">
        <v>5.6461211772930509E-2</v>
      </c>
      <c r="T8" s="205">
        <v>8.5938868027316775E-2</v>
      </c>
      <c r="U8" s="205">
        <v>0.16131341048482112</v>
      </c>
      <c r="V8" s="205">
        <v>0.26464495815726241</v>
      </c>
      <c r="W8" s="205">
        <v>0.84065202927478377</v>
      </c>
      <c r="X8" s="252"/>
    </row>
    <row r="9" spans="1:24" x14ac:dyDescent="0.75">
      <c r="A9" s="71">
        <v>2009</v>
      </c>
      <c r="B9" s="204">
        <v>5</v>
      </c>
      <c r="C9" s="205">
        <v>2.864344440859372E-3</v>
      </c>
      <c r="D9" s="205">
        <v>3.8903054703179454E-4</v>
      </c>
      <c r="E9" s="205">
        <v>5.0163045820322892E-4</v>
      </c>
      <c r="F9" s="205">
        <v>9.3979809525284765E-4</v>
      </c>
      <c r="G9" s="205">
        <v>1.4358780455134331E-3</v>
      </c>
      <c r="H9" s="205">
        <v>1.8129294861066716E-3</v>
      </c>
      <c r="I9" s="205">
        <v>2.173928977168615E-3</v>
      </c>
      <c r="J9" s="205">
        <v>2.8423394890285695E-3</v>
      </c>
      <c r="K9" s="205">
        <v>3.7047590431893598E-3</v>
      </c>
      <c r="L9" s="205">
        <v>5.0813947216859102E-3</v>
      </c>
      <c r="M9" s="205">
        <v>6.8156676583359293E-3</v>
      </c>
      <c r="N9" s="205">
        <v>9.3646547216494503E-3</v>
      </c>
      <c r="O9" s="205">
        <v>1.3107713630469321E-2</v>
      </c>
      <c r="P9" s="205">
        <v>1.8172445610163714E-2</v>
      </c>
      <c r="Q9" s="205">
        <v>2.7183342617597438E-2</v>
      </c>
      <c r="R9" s="205">
        <v>4.0926125021982826E-2</v>
      </c>
      <c r="S9" s="205">
        <v>5.6607293166548986E-2</v>
      </c>
      <c r="T9" s="205">
        <v>8.4099048849224992E-2</v>
      </c>
      <c r="U9" s="205">
        <v>0.15925941662594803</v>
      </c>
      <c r="V9" s="205">
        <v>0.29215662504546008</v>
      </c>
      <c r="W9" s="205">
        <v>0.87133041848844472</v>
      </c>
      <c r="X9" s="252"/>
    </row>
    <row r="10" spans="1:24" x14ac:dyDescent="0.75">
      <c r="A10" s="71">
        <v>2010</v>
      </c>
      <c r="B10" s="204">
        <v>6</v>
      </c>
      <c r="C10" s="205">
        <v>2.767750623834532E-3</v>
      </c>
      <c r="D10" s="205">
        <v>3.8317622082689382E-4</v>
      </c>
      <c r="E10" s="205">
        <v>4.7894592165023431E-4</v>
      </c>
      <c r="F10" s="205">
        <v>9.0047901791584029E-4</v>
      </c>
      <c r="G10" s="205">
        <v>1.4038106261362098E-3</v>
      </c>
      <c r="H10" s="205">
        <v>1.7839937594734605E-3</v>
      </c>
      <c r="I10" s="205">
        <v>2.1326537183328693E-3</v>
      </c>
      <c r="J10" s="205">
        <v>2.7435501658446076E-3</v>
      </c>
      <c r="K10" s="205">
        <v>3.601411455365184E-3</v>
      </c>
      <c r="L10" s="205">
        <v>4.9558431983869498E-3</v>
      </c>
      <c r="M10" s="205">
        <v>6.7366631896970883E-3</v>
      </c>
      <c r="N10" s="205">
        <v>9.1567291311754687E-3</v>
      </c>
      <c r="O10" s="205">
        <v>1.3360431001587075E-2</v>
      </c>
      <c r="P10" s="205">
        <v>1.7467229834500289E-2</v>
      </c>
      <c r="Q10" s="205">
        <v>2.6963962869493246E-2</v>
      </c>
      <c r="R10" s="205">
        <v>4.0791596894504491E-2</v>
      </c>
      <c r="S10" s="205">
        <v>5.6937570135025012E-2</v>
      </c>
      <c r="T10" s="205">
        <v>8.3278382239806575E-2</v>
      </c>
      <c r="U10" s="205">
        <v>0.15642371193893637</v>
      </c>
      <c r="V10" s="205">
        <v>0.35489695261581822</v>
      </c>
      <c r="W10" s="205">
        <v>0.90075669383003487</v>
      </c>
      <c r="X10" s="252"/>
    </row>
    <row r="11" spans="1:24" x14ac:dyDescent="0.75">
      <c r="A11" s="71">
        <v>2011</v>
      </c>
      <c r="B11" s="204">
        <v>7</v>
      </c>
      <c r="C11" s="205">
        <v>2.6879357589295995E-3</v>
      </c>
      <c r="D11" s="205">
        <v>3.6336576010649818E-4</v>
      </c>
      <c r="E11" s="205">
        <v>4.4596292497675464E-4</v>
      </c>
      <c r="F11" s="205">
        <v>8.661994302369188E-4</v>
      </c>
      <c r="G11" s="205">
        <v>1.371352105506434E-3</v>
      </c>
      <c r="H11" s="205">
        <v>1.765803986227986E-3</v>
      </c>
      <c r="I11" s="205">
        <v>2.0982311776238148E-3</v>
      </c>
      <c r="J11" s="205">
        <v>2.6285105148386315E-3</v>
      </c>
      <c r="K11" s="205">
        <v>3.520725733276467E-3</v>
      </c>
      <c r="L11" s="205">
        <v>4.818647670318108E-3</v>
      </c>
      <c r="M11" s="205">
        <v>6.709081638227002E-3</v>
      </c>
      <c r="N11" s="205">
        <v>9.0202720524704075E-3</v>
      </c>
      <c r="O11" s="205">
        <v>1.3507170101084834E-2</v>
      </c>
      <c r="P11" s="205">
        <v>1.7056497207029744E-2</v>
      </c>
      <c r="Q11" s="205">
        <v>2.6935589803118939E-2</v>
      </c>
      <c r="R11" s="205">
        <v>4.0514612340906454E-2</v>
      </c>
      <c r="S11" s="205">
        <v>5.713176198104114E-2</v>
      </c>
      <c r="T11" s="205">
        <v>8.266244431724859E-2</v>
      </c>
      <c r="U11" s="205">
        <v>0.14110924556830515</v>
      </c>
      <c r="V11" s="205">
        <v>0.33421239077383297</v>
      </c>
      <c r="W11" s="205">
        <v>0.90296495956873313</v>
      </c>
      <c r="X11" s="252"/>
    </row>
    <row r="12" spans="1:24" x14ac:dyDescent="0.75">
      <c r="A12" s="137">
        <v>2012</v>
      </c>
      <c r="B12" s="204">
        <v>8</v>
      </c>
      <c r="C12" s="206">
        <v>2.6571586564038858E-3</v>
      </c>
      <c r="D12" s="206">
        <v>3.4617216178364768E-4</v>
      </c>
      <c r="E12" s="206">
        <v>4.4179272662067985E-4</v>
      </c>
      <c r="F12" s="206">
        <v>8.3272089696172409E-4</v>
      </c>
      <c r="G12" s="206">
        <v>1.3206309766893873E-3</v>
      </c>
      <c r="H12" s="206">
        <v>1.7663437130223446E-3</v>
      </c>
      <c r="I12" s="206">
        <v>2.1004732498781415E-3</v>
      </c>
      <c r="J12" s="206">
        <v>2.67181268863865E-3</v>
      </c>
      <c r="K12" s="206">
        <v>3.6940667690057234E-3</v>
      </c>
      <c r="L12" s="206">
        <v>5.0814470222935761E-3</v>
      </c>
      <c r="M12" s="206">
        <v>7.5390845051288508E-3</v>
      </c>
      <c r="N12" s="206">
        <v>1.0096358668903632E-2</v>
      </c>
      <c r="O12" s="206">
        <v>1.4890557714719154E-2</v>
      </c>
      <c r="P12" s="206">
        <v>2.0534120532148151E-2</v>
      </c>
      <c r="Q12" s="206">
        <v>3.1274948189091857E-2</v>
      </c>
      <c r="R12" s="206">
        <v>4.6611524071214758E-2</v>
      </c>
      <c r="S12" s="206">
        <v>6.6811908830240768E-2</v>
      </c>
      <c r="T12" s="206">
        <v>0.10212448620904552</v>
      </c>
      <c r="U12" s="206">
        <v>0.1539000720681587</v>
      </c>
      <c r="V12" s="206">
        <v>0.26132733940612801</v>
      </c>
      <c r="W12" s="206">
        <v>0.20265056198624393</v>
      </c>
      <c r="X12" s="252"/>
    </row>
    <row r="13" spans="1:24" x14ac:dyDescent="0.75">
      <c r="A13" s="137">
        <v>2013</v>
      </c>
      <c r="B13" s="204">
        <v>9</v>
      </c>
      <c r="C13" s="206">
        <v>2.5122815152773554E-3</v>
      </c>
      <c r="D13" s="206">
        <v>3.2625951391105669E-4</v>
      </c>
      <c r="E13" s="206">
        <v>4.1052747473021949E-4</v>
      </c>
      <c r="F13" s="206">
        <v>8.1253605550336361E-4</v>
      </c>
      <c r="G13" s="206">
        <v>1.2526719473602841E-3</v>
      </c>
      <c r="H13" s="206">
        <v>1.7320161660620609E-3</v>
      </c>
      <c r="I13" s="206">
        <v>2.0586799870323056E-3</v>
      </c>
      <c r="J13" s="206">
        <v>2.5731098573686748E-3</v>
      </c>
      <c r="K13" s="206">
        <v>3.6117109501638861E-3</v>
      </c>
      <c r="L13" s="206">
        <v>4.9098620747645176E-3</v>
      </c>
      <c r="M13" s="206">
        <v>7.3573713004646138E-3</v>
      </c>
      <c r="N13" s="206">
        <v>1.0522385421885687E-2</v>
      </c>
      <c r="O13" s="206">
        <v>1.4540239666966288E-2</v>
      </c>
      <c r="P13" s="206">
        <v>1.9918839509344293E-2</v>
      </c>
      <c r="Q13" s="206">
        <v>3.1211205623626042E-2</v>
      </c>
      <c r="R13" s="206">
        <v>4.455397699816372E-2</v>
      </c>
      <c r="S13" s="206">
        <v>6.3870009389145027E-2</v>
      </c>
      <c r="T13" s="206">
        <v>9.2989459677136954E-2</v>
      </c>
      <c r="U13" s="206">
        <v>0.13448899112717713</v>
      </c>
      <c r="V13" s="206">
        <v>0.22998019600873407</v>
      </c>
      <c r="W13" s="206">
        <v>0.18708538156827184</v>
      </c>
      <c r="X13" s="252"/>
    </row>
    <row r="14" spans="1:24" x14ac:dyDescent="0.75">
      <c r="A14" s="137">
        <v>2014</v>
      </c>
      <c r="B14" s="204">
        <v>10</v>
      </c>
      <c r="C14" s="206">
        <v>2.364128841809747E-3</v>
      </c>
      <c r="D14" s="206">
        <v>3.0737203005900475E-4</v>
      </c>
      <c r="E14" s="206">
        <v>3.7727305149528619E-4</v>
      </c>
      <c r="F14" s="206">
        <v>7.8957055884763382E-4</v>
      </c>
      <c r="G14" s="206">
        <v>1.1859830342625497E-3</v>
      </c>
      <c r="H14" s="206">
        <v>1.6782914286930144E-3</v>
      </c>
      <c r="I14" s="206">
        <v>2.0266559818548999E-3</v>
      </c>
      <c r="J14" s="206">
        <v>2.4746439502818574E-3</v>
      </c>
      <c r="K14" s="206">
        <v>3.4540620682658144E-3</v>
      </c>
      <c r="L14" s="206">
        <v>4.7968130770339136E-3</v>
      </c>
      <c r="M14" s="206">
        <v>7.1289576449768853E-3</v>
      </c>
      <c r="N14" s="206">
        <v>1.0363499363840494E-2</v>
      </c>
      <c r="O14" s="206">
        <v>1.4397881660191916E-2</v>
      </c>
      <c r="P14" s="206">
        <v>1.9812122248698244E-2</v>
      </c>
      <c r="Q14" s="206">
        <v>3.0613706673169729E-2</v>
      </c>
      <c r="R14" s="206">
        <v>4.4103527020136125E-2</v>
      </c>
      <c r="S14" s="206">
        <v>6.4237927815722157E-2</v>
      </c>
      <c r="T14" s="206">
        <v>9.375560934482853E-2</v>
      </c>
      <c r="U14" s="206">
        <v>0.13739162918112907</v>
      </c>
      <c r="V14" s="206">
        <v>0.22336753051004035</v>
      </c>
      <c r="W14" s="206">
        <v>0.18111885123295868</v>
      </c>
      <c r="X14" s="252"/>
    </row>
    <row r="15" spans="1:24" x14ac:dyDescent="0.75">
      <c r="A15" s="137">
        <v>2015</v>
      </c>
      <c r="B15" s="204">
        <v>11</v>
      </c>
      <c r="C15" s="206">
        <v>2.2268444080858277E-3</v>
      </c>
      <c r="D15" s="206">
        <v>3.0148552240327617E-4</v>
      </c>
      <c r="E15" s="206">
        <v>3.5144544166983995E-4</v>
      </c>
      <c r="F15" s="206">
        <v>7.6468709454686654E-4</v>
      </c>
      <c r="G15" s="206">
        <v>1.1258491964314093E-3</v>
      </c>
      <c r="H15" s="206">
        <v>1.6202662996701207E-3</v>
      </c>
      <c r="I15" s="206">
        <v>1.9925683462290651E-3</v>
      </c>
      <c r="J15" s="206">
        <v>2.3893266392572979E-3</v>
      </c>
      <c r="K15" s="206">
        <v>3.314715267536321E-3</v>
      </c>
      <c r="L15" s="206">
        <v>4.6735615128756045E-3</v>
      </c>
      <c r="M15" s="206">
        <v>6.9267147322251005E-3</v>
      </c>
      <c r="N15" s="206">
        <v>1.0063195493886522E-2</v>
      </c>
      <c r="O15" s="206">
        <v>1.4484836927420771E-2</v>
      </c>
      <c r="P15" s="206">
        <v>1.976759821462374E-2</v>
      </c>
      <c r="Q15" s="206">
        <v>2.964737406286011E-2</v>
      </c>
      <c r="R15" s="206">
        <v>4.4726052297074916E-2</v>
      </c>
      <c r="S15" s="206">
        <v>6.4376686447440851E-2</v>
      </c>
      <c r="T15" s="206">
        <v>9.5039391106956875E-2</v>
      </c>
      <c r="U15" s="206">
        <v>0.14069016450417052</v>
      </c>
      <c r="V15" s="206">
        <v>0.21366108930661709</v>
      </c>
      <c r="W15" s="206">
        <v>0.17426529598349066</v>
      </c>
      <c r="X15" s="252"/>
    </row>
    <row r="16" spans="1:24" x14ac:dyDescent="0.75">
      <c r="A16" s="137">
        <v>2016</v>
      </c>
      <c r="B16" s="204">
        <v>12</v>
      </c>
      <c r="C16" s="206">
        <v>2.1360328974311506E-3</v>
      </c>
      <c r="D16" s="206">
        <v>2.8030577782536771E-4</v>
      </c>
      <c r="E16" s="206">
        <v>3.2611413542849742E-4</v>
      </c>
      <c r="F16" s="206">
        <v>7.3537031989070545E-4</v>
      </c>
      <c r="G16" s="206">
        <v>1.0763237273953819E-3</v>
      </c>
      <c r="H16" s="206">
        <v>1.5547931569039248E-3</v>
      </c>
      <c r="I16" s="206">
        <v>1.9637408392608907E-3</v>
      </c>
      <c r="J16" s="206">
        <v>2.337571095240314E-3</v>
      </c>
      <c r="K16" s="206">
        <v>3.1794539009866664E-3</v>
      </c>
      <c r="L16" s="206">
        <v>4.5257132692491523E-3</v>
      </c>
      <c r="M16" s="206">
        <v>6.7047658028702257E-3</v>
      </c>
      <c r="N16" s="206">
        <v>9.8466582518884401E-3</v>
      </c>
      <c r="O16" s="206">
        <v>1.4522783976608894E-2</v>
      </c>
      <c r="P16" s="206">
        <v>1.9779627431573698E-2</v>
      </c>
      <c r="Q16" s="206">
        <v>2.893861342285595E-2</v>
      </c>
      <c r="R16" s="206">
        <v>4.4394447482327209E-2</v>
      </c>
      <c r="S16" s="206">
        <v>6.4189046441398334E-2</v>
      </c>
      <c r="T16" s="206">
        <v>9.5411830278366652E-2</v>
      </c>
      <c r="U16" s="206">
        <v>0.14612862100232479</v>
      </c>
      <c r="V16" s="206">
        <v>0.20900121937700919</v>
      </c>
      <c r="W16" s="206">
        <v>0.40478790424191519</v>
      </c>
      <c r="X16" s="252"/>
    </row>
    <row r="17" spans="1:24" x14ac:dyDescent="0.75">
      <c r="A17" s="137">
        <v>2017</v>
      </c>
      <c r="B17" s="204">
        <v>13</v>
      </c>
      <c r="C17" s="206">
        <v>2.0796025648431634E-3</v>
      </c>
      <c r="D17" s="206">
        <v>2.6506925127201073E-4</v>
      </c>
      <c r="E17" s="206">
        <v>3.0264190347727528E-4</v>
      </c>
      <c r="F17" s="206">
        <v>6.9161185991611137E-4</v>
      </c>
      <c r="G17" s="206">
        <v>1.0340400661386013E-3</v>
      </c>
      <c r="H17" s="206">
        <v>1.4650640391382006E-3</v>
      </c>
      <c r="I17" s="206">
        <v>1.9318178181659145E-3</v>
      </c>
      <c r="J17" s="206">
        <v>2.2869709877318847E-3</v>
      </c>
      <c r="K17" s="206">
        <v>3.0244999111346377E-3</v>
      </c>
      <c r="L17" s="206">
        <v>4.3639402562208138E-3</v>
      </c>
      <c r="M17" s="206">
        <v>6.4783187575528818E-3</v>
      </c>
      <c r="N17" s="206">
        <v>9.5660608531021232E-3</v>
      </c>
      <c r="O17" s="206">
        <v>1.4429927666298643E-2</v>
      </c>
      <c r="P17" s="206">
        <v>1.959851535946365E-2</v>
      </c>
      <c r="Q17" s="206">
        <v>2.8450927267536747E-2</v>
      </c>
      <c r="R17" s="206">
        <v>4.4118638382614386E-2</v>
      </c>
      <c r="S17" s="206">
        <v>6.3915134350158637E-2</v>
      </c>
      <c r="T17" s="206">
        <v>9.4999175235058006E-2</v>
      </c>
      <c r="U17" s="206">
        <v>0.14698644704951278</v>
      </c>
      <c r="V17" s="206">
        <v>0.20523433253898574</v>
      </c>
      <c r="W17" s="206">
        <v>0.33415841584158418</v>
      </c>
      <c r="X17" s="252"/>
    </row>
    <row r="18" spans="1:24" x14ac:dyDescent="0.75">
      <c r="A18" s="137">
        <v>2018</v>
      </c>
      <c r="B18" s="204">
        <v>14</v>
      </c>
      <c r="C18" s="206">
        <v>1.9920943845991371E-3</v>
      </c>
      <c r="D18" s="206">
        <v>2.5204883777191943E-4</v>
      </c>
      <c r="E18" s="206">
        <v>2.8468454820060552E-4</v>
      </c>
      <c r="F18" s="206">
        <v>6.4314429170556184E-4</v>
      </c>
      <c r="G18" s="206">
        <v>1.0082842759257227E-3</v>
      </c>
      <c r="H18" s="206">
        <v>1.3909043465389723E-3</v>
      </c>
      <c r="I18" s="206">
        <v>1.8960754507265564E-3</v>
      </c>
      <c r="J18" s="206">
        <v>2.2447027201244951E-3</v>
      </c>
      <c r="K18" s="206">
        <v>2.9178220976341911E-3</v>
      </c>
      <c r="L18" s="206">
        <v>4.2680409599827954E-3</v>
      </c>
      <c r="M18" s="206">
        <v>6.2600403818749133E-3</v>
      </c>
      <c r="N18" s="206">
        <v>9.3240651910772559E-3</v>
      </c>
      <c r="O18" s="206">
        <v>1.4373682712318382E-2</v>
      </c>
      <c r="P18" s="206">
        <v>1.9572111374696E-2</v>
      </c>
      <c r="Q18" s="206">
        <v>2.8388267583595292E-2</v>
      </c>
      <c r="R18" s="206">
        <v>4.3978118785346312E-2</v>
      </c>
      <c r="S18" s="206">
        <v>6.3074740529200285E-2</v>
      </c>
      <c r="T18" s="206">
        <v>9.5002527467304948E-2</v>
      </c>
      <c r="U18" s="206">
        <v>0.1481437692125798</v>
      </c>
      <c r="V18" s="206">
        <v>0.20427000717485311</v>
      </c>
      <c r="W18" s="206">
        <v>0.2978128597270186</v>
      </c>
      <c r="X18" s="252"/>
    </row>
    <row r="19" spans="1:24" x14ac:dyDescent="0.75">
      <c r="A19" s="137">
        <v>2019</v>
      </c>
      <c r="B19" s="204">
        <v>15</v>
      </c>
      <c r="C19" s="206">
        <v>1.9270254091750768E-3</v>
      </c>
      <c r="D19" s="206">
        <v>2.3792372942557175E-4</v>
      </c>
      <c r="E19" s="206">
        <v>2.7039352755294871E-4</v>
      </c>
      <c r="F19" s="206">
        <v>5.9053597164036083E-4</v>
      </c>
      <c r="G19" s="206">
        <v>9.7427046162047184E-4</v>
      </c>
      <c r="H19" s="206">
        <v>1.3166848193613763E-3</v>
      </c>
      <c r="I19" s="206">
        <v>1.8367954813727977E-3</v>
      </c>
      <c r="J19" s="206">
        <v>2.2092675695248257E-3</v>
      </c>
      <c r="K19" s="206">
        <v>2.8068949203579282E-3</v>
      </c>
      <c r="L19" s="206">
        <v>4.0851238696361829E-3</v>
      </c>
      <c r="M19" s="206">
        <v>6.1186149319656579E-3</v>
      </c>
      <c r="N19" s="206">
        <v>9.0393818926283332E-3</v>
      </c>
      <c r="O19" s="206">
        <v>1.4162454897112991E-2</v>
      </c>
      <c r="P19" s="206">
        <v>1.938522352805519E-2</v>
      </c>
      <c r="Q19" s="206">
        <v>2.81952811297283E-2</v>
      </c>
      <c r="R19" s="206">
        <v>4.3212659465481133E-2</v>
      </c>
      <c r="S19" s="206">
        <v>6.2589561364484847E-2</v>
      </c>
      <c r="T19" s="206">
        <v>9.6227557826967111E-2</v>
      </c>
      <c r="U19" s="206">
        <v>0.15046902154567726</v>
      </c>
      <c r="V19" s="206">
        <v>0.2144322276633096</v>
      </c>
      <c r="W19" s="206">
        <v>0.30175549580895145</v>
      </c>
      <c r="X19" s="252"/>
    </row>
    <row r="20" spans="1:24" x14ac:dyDescent="0.75">
      <c r="A20" s="137">
        <v>2020</v>
      </c>
      <c r="B20" s="204">
        <v>16</v>
      </c>
      <c r="C20" s="206">
        <v>1.8749985756001445E-3</v>
      </c>
      <c r="D20" s="206">
        <v>2.2703270392745211E-4</v>
      </c>
      <c r="E20" s="206">
        <v>2.582955361718707E-4</v>
      </c>
      <c r="F20" s="206">
        <v>5.4770775277314669E-4</v>
      </c>
      <c r="G20" s="206">
        <v>9.3438164299107062E-4</v>
      </c>
      <c r="H20" s="206">
        <v>1.2451436881566759E-3</v>
      </c>
      <c r="I20" s="206">
        <v>1.7680956616511266E-3</v>
      </c>
      <c r="J20" s="206">
        <v>2.1667712101553259E-3</v>
      </c>
      <c r="K20" s="206">
        <v>2.7042102914083782E-3</v>
      </c>
      <c r="L20" s="206">
        <v>3.9147573566375576E-3</v>
      </c>
      <c r="M20" s="206">
        <v>5.9520324381036535E-3</v>
      </c>
      <c r="N20" s="206">
        <v>8.7669150048672612E-3</v>
      </c>
      <c r="O20" s="206">
        <v>1.3732837297500041E-2</v>
      </c>
      <c r="P20" s="206">
        <v>1.9473319936621897E-2</v>
      </c>
      <c r="Q20" s="206">
        <v>2.8034496524219733E-2</v>
      </c>
      <c r="R20" s="206">
        <v>4.1895031906353637E-2</v>
      </c>
      <c r="S20" s="206">
        <v>6.3926451506032406E-2</v>
      </c>
      <c r="T20" s="206">
        <v>9.6561393239852161E-2</v>
      </c>
      <c r="U20" s="206">
        <v>0.15300820441730939</v>
      </c>
      <c r="V20" s="206">
        <v>0.22677077717684294</v>
      </c>
      <c r="W20" s="206">
        <v>0.26555086979441223</v>
      </c>
      <c r="X20" s="252"/>
    </row>
    <row r="21" spans="1:24" x14ac:dyDescent="0.75">
      <c r="A21" s="137">
        <v>2021</v>
      </c>
      <c r="B21" s="204">
        <v>17</v>
      </c>
      <c r="C21" s="206">
        <v>1.8481697833788158E-3</v>
      </c>
      <c r="D21" s="206">
        <v>2.1693947195774779E-4</v>
      </c>
      <c r="E21" s="206">
        <v>2.4360166994206951E-4</v>
      </c>
      <c r="F21" s="206">
        <v>5.0662580186462398E-4</v>
      </c>
      <c r="G21" s="206">
        <v>8.9486622167930677E-4</v>
      </c>
      <c r="H21" s="206">
        <v>1.1877950719850524E-3</v>
      </c>
      <c r="I21" s="206">
        <v>1.6945083094772196E-3</v>
      </c>
      <c r="J21" s="206">
        <v>2.1355423427437624E-3</v>
      </c>
      <c r="K21" s="206">
        <v>2.6630455060493411E-3</v>
      </c>
      <c r="L21" s="206">
        <v>3.788541645641531E-3</v>
      </c>
      <c r="M21" s="206">
        <v>5.8207240460534356E-3</v>
      </c>
      <c r="N21" s="206">
        <v>8.6585803628543827E-3</v>
      </c>
      <c r="O21" s="206">
        <v>1.3964597288495662E-2</v>
      </c>
      <c r="P21" s="206">
        <v>2.0850196951069332E-2</v>
      </c>
      <c r="Q21" s="206">
        <v>3.0582944317987665E-2</v>
      </c>
      <c r="R21" s="206">
        <v>4.5814396716024046E-2</v>
      </c>
      <c r="S21" s="206">
        <v>7.1828633192492872E-2</v>
      </c>
      <c r="T21" s="206">
        <v>0.11146195860720756</v>
      </c>
      <c r="U21" s="206">
        <v>0.17122975024919188</v>
      </c>
      <c r="V21" s="206">
        <v>0.25681510811295238</v>
      </c>
      <c r="W21" s="206">
        <v>0.25802502199946437</v>
      </c>
      <c r="X21" s="252"/>
    </row>
    <row r="22" spans="1:24" x14ac:dyDescent="0.75">
      <c r="A22" s="136">
        <v>2022</v>
      </c>
      <c r="B22" s="204">
        <v>18</v>
      </c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251" t="s">
        <v>224</v>
      </c>
    </row>
    <row r="23" spans="1:24" x14ac:dyDescent="0.75">
      <c r="A23" s="71">
        <v>2023</v>
      </c>
      <c r="B23" s="204">
        <v>19</v>
      </c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251"/>
    </row>
    <row r="24" spans="1:24" x14ac:dyDescent="0.75">
      <c r="A24" s="71">
        <v>2024</v>
      </c>
      <c r="B24" s="204">
        <v>20</v>
      </c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251"/>
    </row>
    <row r="25" spans="1:24" x14ac:dyDescent="0.75">
      <c r="A25" s="71">
        <v>2025</v>
      </c>
      <c r="B25" s="204">
        <v>21</v>
      </c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251"/>
    </row>
    <row r="26" spans="1:24" x14ac:dyDescent="0.75">
      <c r="A26" s="71">
        <v>2026</v>
      </c>
      <c r="B26" s="204">
        <v>22</v>
      </c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251"/>
    </row>
    <row r="27" spans="1:24" x14ac:dyDescent="0.75">
      <c r="A27" s="71">
        <v>2027</v>
      </c>
      <c r="B27" s="204">
        <v>23</v>
      </c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251"/>
    </row>
    <row r="28" spans="1:24" x14ac:dyDescent="0.75">
      <c r="A28" s="71">
        <v>2028</v>
      </c>
      <c r="B28" s="204">
        <v>24</v>
      </c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251"/>
    </row>
    <row r="29" spans="1:24" x14ac:dyDescent="0.75">
      <c r="A29" s="71">
        <v>2029</v>
      </c>
      <c r="B29" s="204">
        <v>25</v>
      </c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251"/>
    </row>
    <row r="30" spans="1:24" x14ac:dyDescent="0.75">
      <c r="A30" s="71">
        <v>2030</v>
      </c>
      <c r="B30" s="204">
        <v>26</v>
      </c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251"/>
    </row>
    <row r="31" spans="1:24" x14ac:dyDescent="0.75">
      <c r="A31" s="71">
        <v>2031</v>
      </c>
      <c r="B31" s="204">
        <v>27</v>
      </c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251"/>
    </row>
    <row r="32" spans="1:24" x14ac:dyDescent="0.75">
      <c r="A32" s="71">
        <v>2032</v>
      </c>
      <c r="B32" s="204">
        <v>28</v>
      </c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251"/>
    </row>
    <row r="33" spans="1:24" x14ac:dyDescent="0.75">
      <c r="A33" s="71">
        <v>2033</v>
      </c>
      <c r="B33" s="204">
        <v>29</v>
      </c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251"/>
    </row>
    <row r="34" spans="1:24" x14ac:dyDescent="0.75">
      <c r="A34" s="71">
        <v>2034</v>
      </c>
      <c r="B34" s="204">
        <v>30</v>
      </c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251"/>
    </row>
    <row r="35" spans="1:24" x14ac:dyDescent="0.75">
      <c r="A35" s="71">
        <v>2035</v>
      </c>
      <c r="B35" s="204">
        <v>31</v>
      </c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251"/>
    </row>
    <row r="36" spans="1:24" x14ac:dyDescent="0.75">
      <c r="A36" s="71">
        <v>2036</v>
      </c>
      <c r="B36" s="204">
        <v>32</v>
      </c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251"/>
    </row>
    <row r="37" spans="1:24" x14ac:dyDescent="0.75">
      <c r="A37" s="71">
        <v>2037</v>
      </c>
      <c r="B37" s="204">
        <v>33</v>
      </c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251"/>
    </row>
    <row r="38" spans="1:24" x14ac:dyDescent="0.75">
      <c r="A38" s="71">
        <v>2038</v>
      </c>
      <c r="B38" s="204">
        <v>34</v>
      </c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251"/>
    </row>
    <row r="39" spans="1:24" x14ac:dyDescent="0.75">
      <c r="A39" s="71">
        <v>2039</v>
      </c>
      <c r="B39" s="204">
        <v>35</v>
      </c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251"/>
    </row>
    <row r="40" spans="1:24" x14ac:dyDescent="0.75">
      <c r="A40" s="71">
        <v>2040</v>
      </c>
      <c r="B40" s="204">
        <v>36</v>
      </c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251"/>
    </row>
    <row r="42" spans="1:24" x14ac:dyDescent="0.75">
      <c r="A42" t="s">
        <v>254</v>
      </c>
    </row>
    <row r="43" spans="1:24" x14ac:dyDescent="0.75">
      <c r="A43" t="s">
        <v>405</v>
      </c>
      <c r="C43" s="181"/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</row>
  </sheetData>
  <mergeCells count="2">
    <mergeCell ref="X22:X40"/>
    <mergeCell ref="X4:X21"/>
  </mergeCells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AB7BA-EE68-4F42-A3FC-8A9E22BC27BF}">
  <dimension ref="A1:J106"/>
  <sheetViews>
    <sheetView topLeftCell="A82" zoomScale="70" zoomScaleNormal="70" workbookViewId="0">
      <selection activeCell="M21" sqref="M21"/>
    </sheetView>
  </sheetViews>
  <sheetFormatPr defaultRowHeight="14.75" x14ac:dyDescent="0.75"/>
  <cols>
    <col min="1" max="1" width="10.1328125" style="65" customWidth="1"/>
    <col min="3" max="3" width="8.7265625" style="52"/>
    <col min="4" max="4" width="12.36328125" customWidth="1"/>
    <col min="5" max="5" width="16.6796875" style="72" bestFit="1" customWidth="1"/>
    <col min="7" max="7" width="10.453125" bestFit="1" customWidth="1"/>
    <col min="8" max="9" width="18" customWidth="1"/>
  </cols>
  <sheetData>
    <row r="1" spans="1:10" x14ac:dyDescent="0.75">
      <c r="A1" s="65" t="s">
        <v>69</v>
      </c>
      <c r="B1" t="s">
        <v>34</v>
      </c>
      <c r="C1" t="s">
        <v>390</v>
      </c>
      <c r="D1" t="s">
        <v>389</v>
      </c>
      <c r="E1" t="s">
        <v>194</v>
      </c>
      <c r="F1" t="s">
        <v>391</v>
      </c>
      <c r="G1" t="s">
        <v>2</v>
      </c>
      <c r="H1" t="s">
        <v>392</v>
      </c>
      <c r="I1" t="s">
        <v>393</v>
      </c>
      <c r="J1" t="s">
        <v>141</v>
      </c>
    </row>
    <row r="2" spans="1:10" x14ac:dyDescent="0.75">
      <c r="A2" s="65" t="s">
        <v>150</v>
      </c>
      <c r="C2" s="52">
        <v>0</v>
      </c>
      <c r="E2" s="72">
        <v>0</v>
      </c>
      <c r="I2" t="s">
        <v>380</v>
      </c>
    </row>
    <row r="3" spans="1:10" x14ac:dyDescent="0.75">
      <c r="A3" s="65" t="s">
        <v>151</v>
      </c>
      <c r="C3" s="52">
        <v>5</v>
      </c>
      <c r="E3" s="72">
        <v>0</v>
      </c>
      <c r="I3" t="s">
        <v>380</v>
      </c>
    </row>
    <row r="4" spans="1:10" x14ac:dyDescent="0.75">
      <c r="A4" s="65" t="s">
        <v>152</v>
      </c>
      <c r="C4" s="52">
        <v>10</v>
      </c>
      <c r="E4" s="72">
        <v>0</v>
      </c>
      <c r="I4" t="s">
        <v>380</v>
      </c>
    </row>
    <row r="5" spans="1:10" x14ac:dyDescent="0.75">
      <c r="A5" s="161" t="s">
        <v>153</v>
      </c>
      <c r="B5" s="162">
        <v>2017</v>
      </c>
      <c r="C5" s="52">
        <v>15</v>
      </c>
      <c r="D5" s="72">
        <v>1.2</v>
      </c>
      <c r="E5" s="72">
        <f>D5/SUM($D$5:$D$14)</f>
        <v>1.0999083409715857E-2</v>
      </c>
      <c r="F5" t="s">
        <v>310</v>
      </c>
      <c r="G5" t="s">
        <v>282</v>
      </c>
      <c r="H5" t="s">
        <v>289</v>
      </c>
      <c r="I5" t="s">
        <v>380</v>
      </c>
      <c r="J5" t="s">
        <v>287</v>
      </c>
    </row>
    <row r="6" spans="1:10" x14ac:dyDescent="0.75">
      <c r="A6" s="161" t="s">
        <v>154</v>
      </c>
      <c r="B6" s="162">
        <v>2017</v>
      </c>
      <c r="C6" s="52">
        <v>20</v>
      </c>
      <c r="D6" s="72">
        <v>5.6</v>
      </c>
      <c r="E6" s="72">
        <f t="shared" ref="E6:E14" si="0">D6/SUM($D$5:$D$14)</f>
        <v>5.1329055912007329E-2</v>
      </c>
      <c r="F6" t="s">
        <v>309</v>
      </c>
      <c r="G6" t="s">
        <v>282</v>
      </c>
      <c r="H6" t="s">
        <v>289</v>
      </c>
      <c r="I6" t="s">
        <v>380</v>
      </c>
      <c r="J6" t="s">
        <v>287</v>
      </c>
    </row>
    <row r="7" spans="1:10" x14ac:dyDescent="0.75">
      <c r="A7" s="161" t="s">
        <v>155</v>
      </c>
      <c r="B7" s="162">
        <v>2017</v>
      </c>
      <c r="C7" s="52">
        <v>25</v>
      </c>
      <c r="D7" s="72">
        <v>3</v>
      </c>
      <c r="E7" s="72">
        <f t="shared" si="0"/>
        <v>2.7497708524289646E-2</v>
      </c>
      <c r="F7" t="s">
        <v>309</v>
      </c>
      <c r="G7" t="s">
        <v>282</v>
      </c>
      <c r="H7" t="s">
        <v>289</v>
      </c>
      <c r="I7" t="s">
        <v>380</v>
      </c>
      <c r="J7" t="s">
        <v>287</v>
      </c>
    </row>
    <row r="8" spans="1:10" x14ac:dyDescent="0.75">
      <c r="A8" s="161" t="s">
        <v>156</v>
      </c>
      <c r="B8" s="162">
        <v>2017</v>
      </c>
      <c r="C8" s="52">
        <v>30</v>
      </c>
      <c r="D8" s="72">
        <v>9</v>
      </c>
      <c r="E8" s="72">
        <f t="shared" si="0"/>
        <v>8.2493125572868933E-2</v>
      </c>
      <c r="F8" t="s">
        <v>309</v>
      </c>
      <c r="G8" t="s">
        <v>282</v>
      </c>
      <c r="H8" t="s">
        <v>289</v>
      </c>
      <c r="I8" t="s">
        <v>380</v>
      </c>
      <c r="J8" t="s">
        <v>287</v>
      </c>
    </row>
    <row r="9" spans="1:10" x14ac:dyDescent="0.75">
      <c r="A9" s="161" t="s">
        <v>72</v>
      </c>
      <c r="B9" s="162">
        <v>2017</v>
      </c>
      <c r="C9" s="52">
        <v>35</v>
      </c>
      <c r="D9" s="72">
        <v>10.6</v>
      </c>
      <c r="E9" s="72">
        <f t="shared" si="0"/>
        <v>9.715857011915674E-2</v>
      </c>
      <c r="F9" t="s">
        <v>309</v>
      </c>
      <c r="G9" t="s">
        <v>282</v>
      </c>
      <c r="H9" t="s">
        <v>289</v>
      </c>
      <c r="I9" t="s">
        <v>380</v>
      </c>
      <c r="J9" t="s">
        <v>287</v>
      </c>
    </row>
    <row r="10" spans="1:10" x14ac:dyDescent="0.75">
      <c r="A10" s="161" t="s">
        <v>73</v>
      </c>
      <c r="B10" s="162">
        <v>2017</v>
      </c>
      <c r="C10" s="52">
        <v>40</v>
      </c>
      <c r="D10" s="72">
        <v>15</v>
      </c>
      <c r="E10" s="72">
        <f t="shared" si="0"/>
        <v>0.13748854262144822</v>
      </c>
      <c r="F10" t="s">
        <v>309</v>
      </c>
      <c r="G10" t="s">
        <v>282</v>
      </c>
      <c r="H10" t="s">
        <v>289</v>
      </c>
      <c r="I10" t="s">
        <v>380</v>
      </c>
      <c r="J10" t="s">
        <v>287</v>
      </c>
    </row>
    <row r="11" spans="1:10" x14ac:dyDescent="0.75">
      <c r="A11" s="161" t="s">
        <v>74</v>
      </c>
      <c r="B11" s="162">
        <v>2017</v>
      </c>
      <c r="C11" s="52">
        <v>45</v>
      </c>
      <c r="D11" s="72">
        <v>19.600000000000001</v>
      </c>
      <c r="E11" s="72">
        <f t="shared" si="0"/>
        <v>0.17965169569202569</v>
      </c>
      <c r="F11" t="s">
        <v>309</v>
      </c>
      <c r="G11" t="s">
        <v>282</v>
      </c>
      <c r="H11" t="s">
        <v>289</v>
      </c>
      <c r="I11" t="s">
        <v>380</v>
      </c>
      <c r="J11" t="s">
        <v>287</v>
      </c>
    </row>
    <row r="12" spans="1:10" x14ac:dyDescent="0.75">
      <c r="A12" s="161" t="s">
        <v>75</v>
      </c>
      <c r="B12" s="162">
        <v>2017</v>
      </c>
      <c r="C12" s="52">
        <v>50</v>
      </c>
      <c r="D12" s="72">
        <v>22</v>
      </c>
      <c r="E12" s="72">
        <f t="shared" si="0"/>
        <v>0.20164986251145739</v>
      </c>
      <c r="F12" t="s">
        <v>309</v>
      </c>
      <c r="G12" t="s">
        <v>282</v>
      </c>
      <c r="H12" t="s">
        <v>289</v>
      </c>
      <c r="I12" t="s">
        <v>380</v>
      </c>
      <c r="J12" t="s">
        <v>287</v>
      </c>
    </row>
    <row r="13" spans="1:10" x14ac:dyDescent="0.75">
      <c r="A13" s="161" t="s">
        <v>76</v>
      </c>
      <c r="B13" s="162">
        <v>2017</v>
      </c>
      <c r="C13" s="52">
        <v>55</v>
      </c>
      <c r="D13" s="72">
        <v>16.5</v>
      </c>
      <c r="E13" s="72">
        <f t="shared" si="0"/>
        <v>0.15123739688359303</v>
      </c>
      <c r="F13" t="s">
        <v>309</v>
      </c>
      <c r="G13" t="s">
        <v>282</v>
      </c>
      <c r="H13" t="s">
        <v>289</v>
      </c>
      <c r="I13" t="s">
        <v>380</v>
      </c>
      <c r="J13" t="s">
        <v>287</v>
      </c>
    </row>
    <row r="14" spans="1:10" x14ac:dyDescent="0.75">
      <c r="A14" s="161" t="s">
        <v>77</v>
      </c>
      <c r="B14" s="162">
        <v>2017</v>
      </c>
      <c r="C14" s="52">
        <v>60</v>
      </c>
      <c r="D14" s="72">
        <v>6.6</v>
      </c>
      <c r="E14" s="72">
        <f t="shared" si="0"/>
        <v>6.0494958753437217E-2</v>
      </c>
      <c r="F14" t="s">
        <v>309</v>
      </c>
      <c r="G14" t="s">
        <v>282</v>
      </c>
      <c r="H14" t="s">
        <v>289</v>
      </c>
      <c r="I14" t="s">
        <v>380</v>
      </c>
      <c r="J14" t="s">
        <v>287</v>
      </c>
    </row>
    <row r="15" spans="1:10" x14ac:dyDescent="0.75">
      <c r="A15" s="65" t="s">
        <v>157</v>
      </c>
      <c r="C15" s="52">
        <v>65</v>
      </c>
      <c r="E15" s="72">
        <v>0</v>
      </c>
      <c r="I15" t="s">
        <v>380</v>
      </c>
    </row>
    <row r="16" spans="1:10" x14ac:dyDescent="0.75">
      <c r="A16" s="65" t="s">
        <v>158</v>
      </c>
      <c r="C16" s="52">
        <v>70</v>
      </c>
      <c r="E16" s="72">
        <v>0</v>
      </c>
      <c r="I16" t="s">
        <v>380</v>
      </c>
    </row>
    <row r="17" spans="1:10" x14ac:dyDescent="0.75">
      <c r="A17" s="65" t="s">
        <v>159</v>
      </c>
      <c r="C17" s="52">
        <v>75</v>
      </c>
      <c r="E17" s="72">
        <v>0</v>
      </c>
      <c r="I17" t="s">
        <v>380</v>
      </c>
    </row>
    <row r="18" spans="1:10" x14ac:dyDescent="0.75">
      <c r="A18" s="65" t="s">
        <v>160</v>
      </c>
      <c r="C18" s="52">
        <v>80</v>
      </c>
      <c r="E18" s="72">
        <v>0</v>
      </c>
      <c r="I18" t="s">
        <v>380</v>
      </c>
    </row>
    <row r="19" spans="1:10" x14ac:dyDescent="0.75">
      <c r="A19" s="65" t="s">
        <v>161</v>
      </c>
      <c r="C19" s="52">
        <v>85</v>
      </c>
      <c r="E19" s="72">
        <v>0</v>
      </c>
      <c r="I19" t="s">
        <v>380</v>
      </c>
    </row>
    <row r="20" spans="1:10" x14ac:dyDescent="0.75">
      <c r="A20" s="65" t="s">
        <v>162</v>
      </c>
      <c r="C20" s="52">
        <v>90</v>
      </c>
      <c r="E20" s="72">
        <v>0</v>
      </c>
      <c r="I20" t="s">
        <v>380</v>
      </c>
    </row>
    <row r="21" spans="1:10" x14ac:dyDescent="0.75">
      <c r="A21" s="65" t="s">
        <v>314</v>
      </c>
      <c r="C21" s="52">
        <v>95</v>
      </c>
      <c r="E21" s="72">
        <v>0</v>
      </c>
      <c r="I21" t="s">
        <v>380</v>
      </c>
    </row>
    <row r="22" spans="1:10" x14ac:dyDescent="0.75">
      <c r="A22" s="65" t="s">
        <v>373</v>
      </c>
      <c r="C22" s="52">
        <v>100</v>
      </c>
      <c r="E22" s="72">
        <v>0</v>
      </c>
      <c r="I22" t="s">
        <v>380</v>
      </c>
    </row>
    <row r="23" spans="1:10" x14ac:dyDescent="0.75">
      <c r="A23" s="65" t="s">
        <v>150</v>
      </c>
      <c r="C23" s="52">
        <v>0</v>
      </c>
      <c r="E23" s="72">
        <v>0</v>
      </c>
      <c r="I23" t="s">
        <v>381</v>
      </c>
    </row>
    <row r="24" spans="1:10" x14ac:dyDescent="0.75">
      <c r="A24" s="65" t="s">
        <v>151</v>
      </c>
      <c r="C24" s="52">
        <v>5</v>
      </c>
      <c r="E24" s="72">
        <v>0</v>
      </c>
      <c r="I24" t="s">
        <v>381</v>
      </c>
    </row>
    <row r="25" spans="1:10" x14ac:dyDescent="0.75">
      <c r="A25" s="65" t="s">
        <v>152</v>
      </c>
      <c r="C25" s="52">
        <v>10</v>
      </c>
      <c r="E25" s="72">
        <v>0</v>
      </c>
      <c r="I25" t="s">
        <v>381</v>
      </c>
    </row>
    <row r="26" spans="1:10" x14ac:dyDescent="0.75">
      <c r="A26" s="65" t="s">
        <v>153</v>
      </c>
      <c r="C26" s="52">
        <v>15</v>
      </c>
      <c r="E26" s="72">
        <v>0</v>
      </c>
      <c r="I26" t="s">
        <v>381</v>
      </c>
    </row>
    <row r="27" spans="1:10" x14ac:dyDescent="0.75">
      <c r="A27" s="161" t="s">
        <v>154</v>
      </c>
      <c r="B27" s="162">
        <v>2017</v>
      </c>
      <c r="C27" s="52">
        <v>20</v>
      </c>
      <c r="D27" s="72">
        <v>27.5</v>
      </c>
      <c r="E27" s="72">
        <f>D27/SUM($D$27:$D$35)</f>
        <v>0.19338959212376935</v>
      </c>
      <c r="F27" t="s">
        <v>309</v>
      </c>
      <c r="G27" t="s">
        <v>286</v>
      </c>
      <c r="H27" t="s">
        <v>289</v>
      </c>
      <c r="I27" t="s">
        <v>381</v>
      </c>
      <c r="J27" t="s">
        <v>287</v>
      </c>
    </row>
    <row r="28" spans="1:10" x14ac:dyDescent="0.75">
      <c r="A28" s="161" t="s">
        <v>155</v>
      </c>
      <c r="B28" s="162">
        <v>2017</v>
      </c>
      <c r="C28" s="52">
        <v>25</v>
      </c>
      <c r="D28" s="72">
        <v>27.5</v>
      </c>
      <c r="E28" s="72">
        <f t="shared" ref="E28:E35" si="1">D28/SUM($D$27:$D$35)</f>
        <v>0.19338959212376935</v>
      </c>
      <c r="F28" t="s">
        <v>309</v>
      </c>
      <c r="G28" t="s">
        <v>286</v>
      </c>
      <c r="H28" t="s">
        <v>289</v>
      </c>
      <c r="I28" t="s">
        <v>381</v>
      </c>
      <c r="J28" t="s">
        <v>287</v>
      </c>
    </row>
    <row r="29" spans="1:10" x14ac:dyDescent="0.75">
      <c r="A29" s="161" t="s">
        <v>156</v>
      </c>
      <c r="B29" s="162">
        <v>2017</v>
      </c>
      <c r="C29" s="52">
        <v>30</v>
      </c>
      <c r="D29" s="72">
        <v>9</v>
      </c>
      <c r="E29" s="72">
        <f t="shared" si="1"/>
        <v>6.3291139240506333E-2</v>
      </c>
      <c r="F29" t="s">
        <v>309</v>
      </c>
      <c r="G29" t="s">
        <v>286</v>
      </c>
      <c r="H29" t="s">
        <v>289</v>
      </c>
      <c r="I29" t="s">
        <v>381</v>
      </c>
      <c r="J29" t="s">
        <v>287</v>
      </c>
    </row>
    <row r="30" spans="1:10" x14ac:dyDescent="0.75">
      <c r="A30" s="161" t="s">
        <v>72</v>
      </c>
      <c r="B30" s="162">
        <v>2017</v>
      </c>
      <c r="C30" s="52">
        <v>35</v>
      </c>
      <c r="D30" s="72">
        <v>9.3000000000000007</v>
      </c>
      <c r="E30" s="72">
        <f t="shared" si="1"/>
        <v>6.5400843881856546E-2</v>
      </c>
      <c r="F30" t="s">
        <v>309</v>
      </c>
      <c r="G30" t="s">
        <v>286</v>
      </c>
      <c r="H30" t="s">
        <v>289</v>
      </c>
      <c r="I30" t="s">
        <v>381</v>
      </c>
      <c r="J30" t="s">
        <v>287</v>
      </c>
    </row>
    <row r="31" spans="1:10" x14ac:dyDescent="0.75">
      <c r="A31" s="161" t="s">
        <v>73</v>
      </c>
      <c r="B31" s="162">
        <v>2017</v>
      </c>
      <c r="C31" s="52">
        <v>40</v>
      </c>
      <c r="D31" s="72">
        <v>15</v>
      </c>
      <c r="E31" s="72">
        <f t="shared" si="1"/>
        <v>0.10548523206751055</v>
      </c>
      <c r="F31" t="s">
        <v>309</v>
      </c>
      <c r="G31" t="s">
        <v>286</v>
      </c>
      <c r="H31" t="s">
        <v>289</v>
      </c>
      <c r="I31" t="s">
        <v>381</v>
      </c>
      <c r="J31" t="s">
        <v>287</v>
      </c>
    </row>
    <row r="32" spans="1:10" x14ac:dyDescent="0.75">
      <c r="A32" s="161" t="s">
        <v>74</v>
      </c>
      <c r="B32" s="162">
        <v>2017</v>
      </c>
      <c r="C32" s="52">
        <v>45</v>
      </c>
      <c r="D32" s="72">
        <v>17</v>
      </c>
      <c r="E32" s="72">
        <f t="shared" si="1"/>
        <v>0.11954992967651197</v>
      </c>
      <c r="F32" t="s">
        <v>309</v>
      </c>
      <c r="G32" t="s">
        <v>286</v>
      </c>
      <c r="H32" t="s">
        <v>289</v>
      </c>
      <c r="I32" t="s">
        <v>381</v>
      </c>
      <c r="J32" t="s">
        <v>287</v>
      </c>
    </row>
    <row r="33" spans="1:10" x14ac:dyDescent="0.75">
      <c r="A33" s="161" t="s">
        <v>75</v>
      </c>
      <c r="B33" s="162">
        <v>2017</v>
      </c>
      <c r="C33" s="52">
        <v>50</v>
      </c>
      <c r="D33" s="72">
        <v>17.600000000000001</v>
      </c>
      <c r="E33" s="72">
        <f t="shared" si="1"/>
        <v>0.1237693389592124</v>
      </c>
      <c r="F33" t="s">
        <v>309</v>
      </c>
      <c r="G33" t="s">
        <v>286</v>
      </c>
      <c r="H33" t="s">
        <v>289</v>
      </c>
      <c r="I33" t="s">
        <v>381</v>
      </c>
      <c r="J33" t="s">
        <v>287</v>
      </c>
    </row>
    <row r="34" spans="1:10" x14ac:dyDescent="0.75">
      <c r="A34" s="161" t="s">
        <v>76</v>
      </c>
      <c r="B34" s="162">
        <v>2017</v>
      </c>
      <c r="C34" s="52">
        <v>55</v>
      </c>
      <c r="D34" s="72">
        <v>13.7</v>
      </c>
      <c r="E34" s="72">
        <f t="shared" si="1"/>
        <v>9.6343178621659642E-2</v>
      </c>
      <c r="F34" t="s">
        <v>309</v>
      </c>
      <c r="G34" t="s">
        <v>286</v>
      </c>
      <c r="H34" t="s">
        <v>289</v>
      </c>
      <c r="I34" t="s">
        <v>381</v>
      </c>
      <c r="J34" t="s">
        <v>287</v>
      </c>
    </row>
    <row r="35" spans="1:10" x14ac:dyDescent="0.75">
      <c r="A35" s="161" t="s">
        <v>77</v>
      </c>
      <c r="B35" s="162">
        <v>2017</v>
      </c>
      <c r="C35" s="52">
        <v>60</v>
      </c>
      <c r="D35" s="72">
        <v>5.6</v>
      </c>
      <c r="E35" s="72">
        <f t="shared" si="1"/>
        <v>3.9381153305203941E-2</v>
      </c>
      <c r="F35" t="s">
        <v>309</v>
      </c>
      <c r="G35" t="s">
        <v>286</v>
      </c>
      <c r="H35" t="s">
        <v>289</v>
      </c>
      <c r="I35" t="s">
        <v>381</v>
      </c>
      <c r="J35" t="s">
        <v>287</v>
      </c>
    </row>
    <row r="36" spans="1:10" x14ac:dyDescent="0.75">
      <c r="A36" s="65" t="s">
        <v>157</v>
      </c>
      <c r="C36" s="52">
        <v>65</v>
      </c>
      <c r="E36" s="72">
        <v>0</v>
      </c>
      <c r="I36" t="s">
        <v>381</v>
      </c>
    </row>
    <row r="37" spans="1:10" x14ac:dyDescent="0.75">
      <c r="A37" s="65" t="s">
        <v>158</v>
      </c>
      <c r="C37" s="52">
        <v>70</v>
      </c>
      <c r="E37" s="72">
        <v>0</v>
      </c>
      <c r="I37" t="s">
        <v>381</v>
      </c>
    </row>
    <row r="38" spans="1:10" x14ac:dyDescent="0.75">
      <c r="A38" s="65" t="s">
        <v>159</v>
      </c>
      <c r="C38" s="52">
        <v>75</v>
      </c>
      <c r="E38" s="72">
        <v>0</v>
      </c>
      <c r="I38" t="s">
        <v>381</v>
      </c>
    </row>
    <row r="39" spans="1:10" x14ac:dyDescent="0.75">
      <c r="A39" s="65" t="s">
        <v>160</v>
      </c>
      <c r="C39" s="52">
        <v>80</v>
      </c>
      <c r="E39" s="72">
        <v>0</v>
      </c>
      <c r="I39" t="s">
        <v>381</v>
      </c>
    </row>
    <row r="40" spans="1:10" x14ac:dyDescent="0.75">
      <c r="A40" s="65" t="s">
        <v>161</v>
      </c>
      <c r="C40" s="52">
        <v>85</v>
      </c>
      <c r="E40" s="72">
        <v>0</v>
      </c>
      <c r="I40" t="s">
        <v>381</v>
      </c>
    </row>
    <row r="41" spans="1:10" x14ac:dyDescent="0.75">
      <c r="A41" s="65" t="s">
        <v>162</v>
      </c>
      <c r="C41" s="52">
        <v>90</v>
      </c>
      <c r="E41" s="72">
        <v>0</v>
      </c>
      <c r="I41" t="s">
        <v>381</v>
      </c>
    </row>
    <row r="42" spans="1:10" x14ac:dyDescent="0.75">
      <c r="A42" s="65" t="s">
        <v>314</v>
      </c>
      <c r="C42" s="52">
        <v>95</v>
      </c>
      <c r="E42" s="72">
        <v>0</v>
      </c>
      <c r="I42" t="s">
        <v>381</v>
      </c>
    </row>
    <row r="43" spans="1:10" x14ac:dyDescent="0.75">
      <c r="A43" s="65" t="s">
        <v>373</v>
      </c>
      <c r="C43" s="52">
        <v>100</v>
      </c>
      <c r="E43" s="72">
        <v>0</v>
      </c>
      <c r="I43" t="s">
        <v>381</v>
      </c>
    </row>
    <row r="44" spans="1:10" x14ac:dyDescent="0.75">
      <c r="A44" s="65" t="s">
        <v>150</v>
      </c>
      <c r="C44" s="52">
        <v>0</v>
      </c>
      <c r="E44" s="72">
        <v>0</v>
      </c>
      <c r="I44" t="s">
        <v>382</v>
      </c>
    </row>
    <row r="45" spans="1:10" x14ac:dyDescent="0.75">
      <c r="A45" s="65" t="s">
        <v>151</v>
      </c>
      <c r="C45" s="52">
        <v>5</v>
      </c>
      <c r="E45" s="72">
        <v>0</v>
      </c>
      <c r="I45" t="s">
        <v>382</v>
      </c>
    </row>
    <row r="46" spans="1:10" x14ac:dyDescent="0.75">
      <c r="A46" s="65" t="s">
        <v>152</v>
      </c>
      <c r="C46" s="52">
        <v>10</v>
      </c>
      <c r="E46" s="72">
        <v>0</v>
      </c>
      <c r="I46" t="s">
        <v>382</v>
      </c>
    </row>
    <row r="47" spans="1:10" x14ac:dyDescent="0.75">
      <c r="A47" s="65" t="s">
        <v>153</v>
      </c>
      <c r="C47" s="52">
        <v>15</v>
      </c>
      <c r="E47" s="72">
        <v>0</v>
      </c>
      <c r="I47" t="s">
        <v>382</v>
      </c>
    </row>
    <row r="48" spans="1:10" x14ac:dyDescent="0.75">
      <c r="A48" s="161" t="s">
        <v>154</v>
      </c>
      <c r="C48" s="52">
        <v>20</v>
      </c>
      <c r="E48" s="72">
        <v>0</v>
      </c>
      <c r="I48" t="s">
        <v>382</v>
      </c>
    </row>
    <row r="49" spans="1:10" x14ac:dyDescent="0.75">
      <c r="A49" s="161" t="s">
        <v>155</v>
      </c>
      <c r="C49" s="52">
        <v>25</v>
      </c>
      <c r="E49" s="72">
        <v>0</v>
      </c>
      <c r="I49" t="s">
        <v>382</v>
      </c>
    </row>
    <row r="50" spans="1:10" x14ac:dyDescent="0.75">
      <c r="A50" s="161" t="s">
        <v>156</v>
      </c>
      <c r="C50" s="52">
        <v>30</v>
      </c>
      <c r="E50" s="72">
        <v>0</v>
      </c>
      <c r="I50" t="s">
        <v>382</v>
      </c>
    </row>
    <row r="51" spans="1:10" x14ac:dyDescent="0.75">
      <c r="A51" s="161" t="s">
        <v>72</v>
      </c>
      <c r="B51" s="162">
        <v>2020</v>
      </c>
      <c r="C51" s="52">
        <v>35</v>
      </c>
      <c r="D51" s="72">
        <v>5.2</v>
      </c>
      <c r="E51" s="72">
        <f>D51/SUM($D$51:$D$56)</f>
        <v>0.12903225806451613</v>
      </c>
      <c r="F51" t="s">
        <v>309</v>
      </c>
      <c r="G51" t="s">
        <v>286</v>
      </c>
      <c r="H51" t="s">
        <v>278</v>
      </c>
      <c r="I51" t="s">
        <v>382</v>
      </c>
      <c r="J51" t="s">
        <v>296</v>
      </c>
    </row>
    <row r="52" spans="1:10" x14ac:dyDescent="0.75">
      <c r="A52" s="161" t="s">
        <v>73</v>
      </c>
      <c r="B52" s="162">
        <v>2020</v>
      </c>
      <c r="C52" s="52">
        <v>40</v>
      </c>
      <c r="D52" s="72">
        <v>5.5</v>
      </c>
      <c r="E52" s="72">
        <f t="shared" ref="E52:E56" si="2">D52/SUM($D$51:$D$56)</f>
        <v>0.13647642679900743</v>
      </c>
      <c r="F52" t="s">
        <v>309</v>
      </c>
      <c r="G52" t="s">
        <v>286</v>
      </c>
      <c r="H52" t="s">
        <v>278</v>
      </c>
      <c r="I52" t="s">
        <v>382</v>
      </c>
      <c r="J52" t="s">
        <v>296</v>
      </c>
    </row>
    <row r="53" spans="1:10" x14ac:dyDescent="0.75">
      <c r="A53" s="161" t="s">
        <v>74</v>
      </c>
      <c r="B53" s="162">
        <v>2020</v>
      </c>
      <c r="C53" s="52">
        <v>45</v>
      </c>
      <c r="D53" s="72">
        <v>5.9</v>
      </c>
      <c r="E53" s="72">
        <f t="shared" si="2"/>
        <v>0.14640198511166252</v>
      </c>
      <c r="F53" t="s">
        <v>309</v>
      </c>
      <c r="G53" t="s">
        <v>286</v>
      </c>
      <c r="H53" t="s">
        <v>278</v>
      </c>
      <c r="I53" t="s">
        <v>382</v>
      </c>
      <c r="J53" t="s">
        <v>296</v>
      </c>
    </row>
    <row r="54" spans="1:10" x14ac:dyDescent="0.75">
      <c r="A54" s="161" t="s">
        <v>75</v>
      </c>
      <c r="B54" s="162">
        <v>2020</v>
      </c>
      <c r="C54" s="52">
        <v>50</v>
      </c>
      <c r="D54" s="72">
        <v>8.6999999999999993</v>
      </c>
      <c r="E54" s="72">
        <f t="shared" si="2"/>
        <v>0.21588089330024809</v>
      </c>
      <c r="F54" t="s">
        <v>309</v>
      </c>
      <c r="G54" t="s">
        <v>286</v>
      </c>
      <c r="H54" t="s">
        <v>278</v>
      </c>
      <c r="I54" t="s">
        <v>382</v>
      </c>
      <c r="J54" t="s">
        <v>296</v>
      </c>
    </row>
    <row r="55" spans="1:10" x14ac:dyDescent="0.75">
      <c r="A55" s="161" t="s">
        <v>76</v>
      </c>
      <c r="B55" s="162">
        <v>2020</v>
      </c>
      <c r="C55" s="52">
        <v>55</v>
      </c>
      <c r="D55" s="72">
        <v>7.4</v>
      </c>
      <c r="E55" s="72">
        <f t="shared" si="2"/>
        <v>0.18362282878411909</v>
      </c>
      <c r="F55" t="s">
        <v>309</v>
      </c>
      <c r="G55" t="s">
        <v>286</v>
      </c>
      <c r="H55" t="s">
        <v>278</v>
      </c>
      <c r="I55" t="s">
        <v>382</v>
      </c>
      <c r="J55" t="s">
        <v>296</v>
      </c>
    </row>
    <row r="56" spans="1:10" x14ac:dyDescent="0.75">
      <c r="A56" s="161" t="s">
        <v>77</v>
      </c>
      <c r="B56" s="162">
        <v>2020</v>
      </c>
      <c r="C56" s="52">
        <v>60</v>
      </c>
      <c r="D56" s="72">
        <v>7.6</v>
      </c>
      <c r="E56" s="72">
        <f t="shared" si="2"/>
        <v>0.18858560794044663</v>
      </c>
      <c r="F56" t="s">
        <v>309</v>
      </c>
      <c r="G56" t="s">
        <v>286</v>
      </c>
      <c r="H56" t="s">
        <v>278</v>
      </c>
      <c r="I56" t="s">
        <v>382</v>
      </c>
      <c r="J56" t="s">
        <v>296</v>
      </c>
    </row>
    <row r="57" spans="1:10" x14ac:dyDescent="0.75">
      <c r="A57" s="65" t="s">
        <v>157</v>
      </c>
      <c r="C57" s="52">
        <v>65</v>
      </c>
      <c r="E57" s="72">
        <v>0</v>
      </c>
      <c r="I57" t="s">
        <v>382</v>
      </c>
    </row>
    <row r="58" spans="1:10" x14ac:dyDescent="0.75">
      <c r="A58" s="65" t="s">
        <v>158</v>
      </c>
      <c r="C58" s="52">
        <v>70</v>
      </c>
      <c r="E58" s="72">
        <v>0</v>
      </c>
      <c r="I58" t="s">
        <v>382</v>
      </c>
    </row>
    <row r="59" spans="1:10" x14ac:dyDescent="0.75">
      <c r="A59" s="65" t="s">
        <v>159</v>
      </c>
      <c r="C59" s="52">
        <v>75</v>
      </c>
      <c r="E59" s="72">
        <v>0</v>
      </c>
      <c r="I59" t="s">
        <v>382</v>
      </c>
    </row>
    <row r="60" spans="1:10" x14ac:dyDescent="0.75">
      <c r="A60" s="65" t="s">
        <v>160</v>
      </c>
      <c r="C60" s="52">
        <v>80</v>
      </c>
      <c r="E60" s="72">
        <v>0</v>
      </c>
      <c r="I60" t="s">
        <v>382</v>
      </c>
    </row>
    <row r="61" spans="1:10" x14ac:dyDescent="0.75">
      <c r="A61" s="65" t="s">
        <v>161</v>
      </c>
      <c r="C61" s="52">
        <v>85</v>
      </c>
      <c r="E61" s="72">
        <v>0</v>
      </c>
      <c r="I61" t="s">
        <v>382</v>
      </c>
    </row>
    <row r="62" spans="1:10" x14ac:dyDescent="0.75">
      <c r="A62" s="65" t="s">
        <v>162</v>
      </c>
      <c r="C62" s="52">
        <v>90</v>
      </c>
      <c r="E62" s="72">
        <v>0</v>
      </c>
      <c r="I62" t="s">
        <v>382</v>
      </c>
    </row>
    <row r="63" spans="1:10" x14ac:dyDescent="0.75">
      <c r="A63" s="65" t="s">
        <v>314</v>
      </c>
      <c r="C63" s="52">
        <v>95</v>
      </c>
      <c r="E63" s="72">
        <v>0</v>
      </c>
      <c r="I63" t="s">
        <v>382</v>
      </c>
    </row>
    <row r="64" spans="1:10" x14ac:dyDescent="0.75">
      <c r="A64" s="65" t="s">
        <v>373</v>
      </c>
      <c r="C64" s="52">
        <v>100</v>
      </c>
      <c r="E64" s="72">
        <v>0</v>
      </c>
      <c r="I64" t="s">
        <v>382</v>
      </c>
    </row>
    <row r="65" spans="1:10" x14ac:dyDescent="0.75">
      <c r="A65" s="65" t="s">
        <v>150</v>
      </c>
      <c r="C65" s="52">
        <v>0</v>
      </c>
      <c r="E65" s="72">
        <v>0</v>
      </c>
      <c r="I65" t="s">
        <v>123</v>
      </c>
    </row>
    <row r="66" spans="1:10" x14ac:dyDescent="0.75">
      <c r="A66" s="65" t="s">
        <v>151</v>
      </c>
      <c r="C66" s="52">
        <v>5</v>
      </c>
      <c r="E66" s="72">
        <v>0</v>
      </c>
      <c r="I66" t="s">
        <v>123</v>
      </c>
    </row>
    <row r="67" spans="1:10" x14ac:dyDescent="0.75">
      <c r="A67" s="65" t="s">
        <v>152</v>
      </c>
      <c r="C67" s="52">
        <v>10</v>
      </c>
      <c r="E67" s="72">
        <v>0</v>
      </c>
      <c r="I67" t="s">
        <v>123</v>
      </c>
    </row>
    <row r="68" spans="1:10" x14ac:dyDescent="0.75">
      <c r="A68" s="65" t="s">
        <v>153</v>
      </c>
      <c r="C68" s="52">
        <v>15</v>
      </c>
      <c r="E68" s="72">
        <v>0</v>
      </c>
      <c r="I68" t="s">
        <v>123</v>
      </c>
    </row>
    <row r="69" spans="1:10" x14ac:dyDescent="0.75">
      <c r="A69" s="161" t="s">
        <v>154</v>
      </c>
      <c r="B69" s="162">
        <v>2017</v>
      </c>
      <c r="C69" s="52">
        <v>20</v>
      </c>
      <c r="D69" s="72">
        <v>18</v>
      </c>
      <c r="E69" s="72">
        <f t="shared" ref="E69:E77" si="3">D69/SUM($D$69:$D$77)</f>
        <v>0.11928429423459244</v>
      </c>
      <c r="F69" t="s">
        <v>309</v>
      </c>
      <c r="G69" t="s">
        <v>163</v>
      </c>
      <c r="H69" t="s">
        <v>289</v>
      </c>
      <c r="I69" t="s">
        <v>123</v>
      </c>
      <c r="J69" t="s">
        <v>287</v>
      </c>
    </row>
    <row r="70" spans="1:10" x14ac:dyDescent="0.75">
      <c r="A70" s="161" t="s">
        <v>155</v>
      </c>
      <c r="B70" s="162">
        <v>2017</v>
      </c>
      <c r="C70" s="52">
        <v>25</v>
      </c>
      <c r="D70" s="72">
        <v>16.5</v>
      </c>
      <c r="E70" s="72">
        <f t="shared" si="3"/>
        <v>0.10934393638170974</v>
      </c>
      <c r="F70" t="s">
        <v>309</v>
      </c>
      <c r="G70" t="s">
        <v>163</v>
      </c>
      <c r="H70" t="s">
        <v>289</v>
      </c>
      <c r="I70" t="s">
        <v>123</v>
      </c>
      <c r="J70" t="s">
        <v>287</v>
      </c>
    </row>
    <row r="71" spans="1:10" x14ac:dyDescent="0.75">
      <c r="A71" s="161" t="s">
        <v>156</v>
      </c>
      <c r="B71" s="162">
        <v>2017</v>
      </c>
      <c r="C71" s="52">
        <v>30</v>
      </c>
      <c r="D71" s="72">
        <v>18.7</v>
      </c>
      <c r="E71" s="72">
        <f t="shared" si="3"/>
        <v>0.12392312789927103</v>
      </c>
      <c r="F71" t="s">
        <v>309</v>
      </c>
      <c r="G71" t="s">
        <v>163</v>
      </c>
      <c r="H71" t="s">
        <v>289</v>
      </c>
      <c r="I71" t="s">
        <v>123</v>
      </c>
      <c r="J71" t="s">
        <v>287</v>
      </c>
    </row>
    <row r="72" spans="1:10" x14ac:dyDescent="0.75">
      <c r="A72" s="161" t="s">
        <v>72</v>
      </c>
      <c r="B72" s="162">
        <v>2017</v>
      </c>
      <c r="C72" s="52">
        <v>35</v>
      </c>
      <c r="D72" s="72">
        <v>19</v>
      </c>
      <c r="E72" s="72">
        <f t="shared" si="3"/>
        <v>0.12591119946984758</v>
      </c>
      <c r="F72" t="s">
        <v>309</v>
      </c>
      <c r="G72" t="s">
        <v>163</v>
      </c>
      <c r="H72" t="s">
        <v>289</v>
      </c>
      <c r="I72" t="s">
        <v>123</v>
      </c>
      <c r="J72" t="s">
        <v>287</v>
      </c>
    </row>
    <row r="73" spans="1:10" x14ac:dyDescent="0.75">
      <c r="A73" s="161" t="s">
        <v>73</v>
      </c>
      <c r="B73" s="162">
        <v>2017</v>
      </c>
      <c r="C73" s="52">
        <v>40</v>
      </c>
      <c r="D73" s="72">
        <v>18.100000000000001</v>
      </c>
      <c r="E73" s="72">
        <f t="shared" si="3"/>
        <v>0.11994698475811796</v>
      </c>
      <c r="F73" t="s">
        <v>309</v>
      </c>
      <c r="G73" t="s">
        <v>163</v>
      </c>
      <c r="H73" t="s">
        <v>289</v>
      </c>
      <c r="I73" t="s">
        <v>123</v>
      </c>
      <c r="J73" t="s">
        <v>287</v>
      </c>
    </row>
    <row r="74" spans="1:10" x14ac:dyDescent="0.75">
      <c r="A74" s="161" t="s">
        <v>74</v>
      </c>
      <c r="B74" s="162">
        <v>2017</v>
      </c>
      <c r="C74" s="52">
        <v>45</v>
      </c>
      <c r="D74" s="72">
        <v>19.5</v>
      </c>
      <c r="E74" s="72">
        <f t="shared" si="3"/>
        <v>0.12922465208747513</v>
      </c>
      <c r="F74" t="s">
        <v>309</v>
      </c>
      <c r="G74" t="s">
        <v>163</v>
      </c>
      <c r="H74" t="s">
        <v>289</v>
      </c>
      <c r="I74" t="s">
        <v>123</v>
      </c>
      <c r="J74" t="s">
        <v>287</v>
      </c>
    </row>
    <row r="75" spans="1:10" x14ac:dyDescent="0.75">
      <c r="A75" s="161" t="s">
        <v>75</v>
      </c>
      <c r="B75" s="162">
        <v>2017</v>
      </c>
      <c r="C75" s="52">
        <v>50</v>
      </c>
      <c r="D75" s="72">
        <v>22</v>
      </c>
      <c r="E75" s="72">
        <f t="shared" si="3"/>
        <v>0.14579191517561299</v>
      </c>
      <c r="F75" t="s">
        <v>309</v>
      </c>
      <c r="G75" t="s">
        <v>163</v>
      </c>
      <c r="H75" t="s">
        <v>289</v>
      </c>
      <c r="I75" t="s">
        <v>123</v>
      </c>
      <c r="J75" s="160" t="s">
        <v>287</v>
      </c>
    </row>
    <row r="76" spans="1:10" x14ac:dyDescent="0.75">
      <c r="A76" s="161" t="s">
        <v>76</v>
      </c>
      <c r="B76" s="162">
        <v>2017</v>
      </c>
      <c r="C76" s="52">
        <v>55</v>
      </c>
      <c r="D76" s="72">
        <v>16.600000000000001</v>
      </c>
      <c r="E76" s="72">
        <f t="shared" si="3"/>
        <v>0.11000662690523526</v>
      </c>
      <c r="F76" t="s">
        <v>309</v>
      </c>
      <c r="G76" t="s">
        <v>163</v>
      </c>
      <c r="H76" t="s">
        <v>289</v>
      </c>
      <c r="I76" t="s">
        <v>123</v>
      </c>
      <c r="J76" t="s">
        <v>287</v>
      </c>
    </row>
    <row r="77" spans="1:10" x14ac:dyDescent="0.75">
      <c r="A77" s="161" t="s">
        <v>77</v>
      </c>
      <c r="B77" s="162">
        <v>2017</v>
      </c>
      <c r="C77" s="52">
        <v>60</v>
      </c>
      <c r="D77" s="72">
        <v>2.5</v>
      </c>
      <c r="E77" s="72">
        <f t="shared" si="3"/>
        <v>1.656726308813784E-2</v>
      </c>
      <c r="F77" t="s">
        <v>309</v>
      </c>
      <c r="G77" t="s">
        <v>163</v>
      </c>
      <c r="H77" t="s">
        <v>289</v>
      </c>
      <c r="I77" t="s">
        <v>123</v>
      </c>
      <c r="J77" t="s">
        <v>287</v>
      </c>
    </row>
    <row r="78" spans="1:10" x14ac:dyDescent="0.75">
      <c r="A78" s="65" t="s">
        <v>157</v>
      </c>
      <c r="C78" s="52">
        <v>65</v>
      </c>
      <c r="E78" s="72">
        <v>0</v>
      </c>
      <c r="I78" t="s">
        <v>123</v>
      </c>
    </row>
    <row r="79" spans="1:10" x14ac:dyDescent="0.75">
      <c r="A79" s="65" t="s">
        <v>158</v>
      </c>
      <c r="C79" s="52">
        <v>70</v>
      </c>
      <c r="E79" s="72">
        <v>0</v>
      </c>
      <c r="I79" t="s">
        <v>123</v>
      </c>
    </row>
    <row r="80" spans="1:10" x14ac:dyDescent="0.75">
      <c r="A80" s="65" t="s">
        <v>159</v>
      </c>
      <c r="C80" s="52">
        <v>75</v>
      </c>
      <c r="E80" s="72">
        <v>0</v>
      </c>
      <c r="I80" t="s">
        <v>123</v>
      </c>
    </row>
    <row r="81" spans="1:9" x14ac:dyDescent="0.75">
      <c r="A81" s="65" t="s">
        <v>160</v>
      </c>
      <c r="C81" s="52">
        <v>80</v>
      </c>
      <c r="E81" s="72">
        <v>0</v>
      </c>
      <c r="I81" t="s">
        <v>123</v>
      </c>
    </row>
    <row r="82" spans="1:9" x14ac:dyDescent="0.75">
      <c r="A82" s="65" t="s">
        <v>161</v>
      </c>
      <c r="C82" s="52">
        <v>85</v>
      </c>
      <c r="E82" s="72">
        <v>0</v>
      </c>
      <c r="I82" t="s">
        <v>123</v>
      </c>
    </row>
    <row r="83" spans="1:9" x14ac:dyDescent="0.75">
      <c r="A83" s="65" t="s">
        <v>162</v>
      </c>
      <c r="C83" s="52">
        <v>90</v>
      </c>
      <c r="E83" s="72">
        <v>0</v>
      </c>
      <c r="I83" t="s">
        <v>123</v>
      </c>
    </row>
    <row r="84" spans="1:9" x14ac:dyDescent="0.75">
      <c r="A84" s="65" t="s">
        <v>314</v>
      </c>
      <c r="C84" s="52">
        <v>95</v>
      </c>
      <c r="E84" s="72">
        <v>0</v>
      </c>
      <c r="I84" t="s">
        <v>123</v>
      </c>
    </row>
    <row r="85" spans="1:9" x14ac:dyDescent="0.75">
      <c r="A85" s="65" t="s">
        <v>373</v>
      </c>
      <c r="C85" s="52">
        <v>100</v>
      </c>
      <c r="E85" s="72">
        <v>0</v>
      </c>
      <c r="I85" t="s">
        <v>123</v>
      </c>
    </row>
    <row r="86" spans="1:9" x14ac:dyDescent="0.75">
      <c r="A86" s="65" t="s">
        <v>150</v>
      </c>
      <c r="C86" s="52">
        <v>0</v>
      </c>
      <c r="E86" s="72">
        <f>SUM(E2+E23+E44+E65)/4</f>
        <v>0</v>
      </c>
      <c r="I86" t="s">
        <v>394</v>
      </c>
    </row>
    <row r="87" spans="1:9" x14ac:dyDescent="0.75">
      <c r="A87" s="65" t="s">
        <v>151</v>
      </c>
      <c r="C87" s="52">
        <v>5</v>
      </c>
      <c r="E87" s="72">
        <f t="shared" ref="E87:E106" si="4">SUM(E3+E24+E45+E66)/4</f>
        <v>0</v>
      </c>
      <c r="I87" t="s">
        <v>394</v>
      </c>
    </row>
    <row r="88" spans="1:9" x14ac:dyDescent="0.75">
      <c r="A88" s="65" t="s">
        <v>152</v>
      </c>
      <c r="C88" s="52">
        <v>10</v>
      </c>
      <c r="E88" s="72">
        <f t="shared" si="4"/>
        <v>0</v>
      </c>
      <c r="I88" t="s">
        <v>394</v>
      </c>
    </row>
    <row r="89" spans="1:9" x14ac:dyDescent="0.75">
      <c r="A89" s="65" t="s">
        <v>153</v>
      </c>
      <c r="C89" s="52">
        <v>15</v>
      </c>
      <c r="E89" s="72">
        <f t="shared" si="4"/>
        <v>2.7497708524289641E-3</v>
      </c>
      <c r="I89" t="s">
        <v>394</v>
      </c>
    </row>
    <row r="90" spans="1:9" x14ac:dyDescent="0.75">
      <c r="A90" s="161" t="s">
        <v>154</v>
      </c>
      <c r="C90" s="52">
        <v>20</v>
      </c>
      <c r="E90" s="72">
        <f t="shared" si="4"/>
        <v>9.1000735567592278E-2</v>
      </c>
      <c r="I90" t="s">
        <v>394</v>
      </c>
    </row>
    <row r="91" spans="1:9" x14ac:dyDescent="0.75">
      <c r="A91" s="161" t="s">
        <v>155</v>
      </c>
      <c r="C91" s="52">
        <v>25</v>
      </c>
      <c r="E91" s="72">
        <f t="shared" si="4"/>
        <v>8.2557809257442188E-2</v>
      </c>
      <c r="I91" t="s">
        <v>394</v>
      </c>
    </row>
    <row r="92" spans="1:9" x14ac:dyDescent="0.75">
      <c r="A92" s="161" t="s">
        <v>156</v>
      </c>
      <c r="C92" s="52">
        <v>30</v>
      </c>
      <c r="E92" s="72">
        <f t="shared" si="4"/>
        <v>6.7426848178161566E-2</v>
      </c>
      <c r="I92" t="s">
        <v>394</v>
      </c>
    </row>
    <row r="93" spans="1:9" x14ac:dyDescent="0.75">
      <c r="A93" s="161" t="s">
        <v>72</v>
      </c>
      <c r="C93" s="52">
        <v>35</v>
      </c>
      <c r="E93" s="72">
        <f t="shared" si="4"/>
        <v>0.10437571788384424</v>
      </c>
      <c r="I93" t="s">
        <v>394</v>
      </c>
    </row>
    <row r="94" spans="1:9" x14ac:dyDescent="0.75">
      <c r="A94" s="161" t="s">
        <v>73</v>
      </c>
      <c r="C94" s="52">
        <v>40</v>
      </c>
      <c r="E94" s="72">
        <f t="shared" si="4"/>
        <v>0.12484929656152102</v>
      </c>
      <c r="I94" t="s">
        <v>394</v>
      </c>
    </row>
    <row r="95" spans="1:9" x14ac:dyDescent="0.75">
      <c r="A95" s="161" t="s">
        <v>74</v>
      </c>
      <c r="C95" s="52">
        <v>45</v>
      </c>
      <c r="E95" s="72">
        <f t="shared" si="4"/>
        <v>0.14370706564191882</v>
      </c>
      <c r="I95" t="s">
        <v>394</v>
      </c>
    </row>
    <row r="96" spans="1:9" x14ac:dyDescent="0.75">
      <c r="A96" s="161" t="s">
        <v>75</v>
      </c>
      <c r="C96" s="52">
        <v>50</v>
      </c>
      <c r="E96" s="72">
        <f t="shared" si="4"/>
        <v>0.17177300248663271</v>
      </c>
      <c r="I96" t="s">
        <v>394</v>
      </c>
    </row>
    <row r="97" spans="1:9" x14ac:dyDescent="0.75">
      <c r="A97" s="161" t="s">
        <v>76</v>
      </c>
      <c r="C97" s="52">
        <v>55</v>
      </c>
      <c r="E97" s="72">
        <f t="shared" si="4"/>
        <v>0.13530250779865174</v>
      </c>
      <c r="I97" t="s">
        <v>394</v>
      </c>
    </row>
    <row r="98" spans="1:9" x14ac:dyDescent="0.75">
      <c r="A98" s="161" t="s">
        <v>77</v>
      </c>
      <c r="C98" s="52">
        <v>60</v>
      </c>
      <c r="E98" s="72">
        <f t="shared" si="4"/>
        <v>7.6257245771806398E-2</v>
      </c>
      <c r="I98" t="s">
        <v>394</v>
      </c>
    </row>
    <row r="99" spans="1:9" x14ac:dyDescent="0.75">
      <c r="A99" s="65" t="s">
        <v>157</v>
      </c>
      <c r="C99" s="52">
        <v>65</v>
      </c>
      <c r="E99" s="72">
        <f t="shared" si="4"/>
        <v>0</v>
      </c>
      <c r="I99" t="s">
        <v>394</v>
      </c>
    </row>
    <row r="100" spans="1:9" x14ac:dyDescent="0.75">
      <c r="A100" s="65" t="s">
        <v>158</v>
      </c>
      <c r="C100" s="52">
        <v>70</v>
      </c>
      <c r="E100" s="72">
        <f t="shared" si="4"/>
        <v>0</v>
      </c>
      <c r="I100" t="s">
        <v>394</v>
      </c>
    </row>
    <row r="101" spans="1:9" x14ac:dyDescent="0.75">
      <c r="A101" s="65" t="s">
        <v>159</v>
      </c>
      <c r="C101" s="52">
        <v>75</v>
      </c>
      <c r="E101" s="72">
        <f t="shared" si="4"/>
        <v>0</v>
      </c>
      <c r="I101" t="s">
        <v>394</v>
      </c>
    </row>
    <row r="102" spans="1:9" x14ac:dyDescent="0.75">
      <c r="A102" s="65" t="s">
        <v>160</v>
      </c>
      <c r="C102" s="52">
        <v>80</v>
      </c>
      <c r="E102" s="72">
        <f t="shared" si="4"/>
        <v>0</v>
      </c>
      <c r="I102" t="s">
        <v>394</v>
      </c>
    </row>
    <row r="103" spans="1:9" x14ac:dyDescent="0.75">
      <c r="A103" s="65" t="s">
        <v>161</v>
      </c>
      <c r="C103" s="52">
        <v>85</v>
      </c>
      <c r="E103" s="72">
        <f t="shared" si="4"/>
        <v>0</v>
      </c>
      <c r="I103" t="s">
        <v>394</v>
      </c>
    </row>
    <row r="104" spans="1:9" x14ac:dyDescent="0.75">
      <c r="A104" s="65" t="s">
        <v>162</v>
      </c>
      <c r="C104" s="52">
        <v>90</v>
      </c>
      <c r="E104" s="72">
        <f t="shared" si="4"/>
        <v>0</v>
      </c>
      <c r="I104" t="s">
        <v>394</v>
      </c>
    </row>
    <row r="105" spans="1:9" x14ac:dyDescent="0.75">
      <c r="A105" s="65" t="s">
        <v>314</v>
      </c>
      <c r="C105" s="52">
        <v>95</v>
      </c>
      <c r="E105" s="72">
        <f t="shared" si="4"/>
        <v>0</v>
      </c>
      <c r="I105" t="s">
        <v>394</v>
      </c>
    </row>
    <row r="106" spans="1:9" x14ac:dyDescent="0.75">
      <c r="A106" s="65" t="s">
        <v>373</v>
      </c>
      <c r="C106" s="52">
        <v>100</v>
      </c>
      <c r="E106" s="72">
        <f t="shared" si="4"/>
        <v>0</v>
      </c>
      <c r="I106" t="s">
        <v>394</v>
      </c>
    </row>
  </sheetData>
  <hyperlinks>
    <hyperlink ref="J75" r:id="rId1" xr:uid="{885CC66C-6B6D-43B3-91CA-BAF33C6E3DC8}"/>
  </hyperlinks>
  <pageMargins left="0.7" right="0.7" top="0.75" bottom="0.75" header="0.3" footer="0.3"/>
  <pageSetup paperSize="9" orientation="portrait" r:id="rId2"/>
  <drawing r:id="rId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080C5-BC0B-4F1C-B93B-7DA738914604}">
  <dimension ref="A1:AA69"/>
  <sheetViews>
    <sheetView topLeftCell="A46" zoomScale="70" zoomScaleNormal="70" workbookViewId="0">
      <selection activeCell="M21" sqref="M21"/>
    </sheetView>
  </sheetViews>
  <sheetFormatPr defaultRowHeight="14.75" x14ac:dyDescent="0.75"/>
  <cols>
    <col min="3" max="3" width="12.7265625" bestFit="1" customWidth="1"/>
    <col min="4" max="4" width="10.90625" customWidth="1"/>
    <col min="5" max="5" width="21.453125" customWidth="1"/>
    <col min="6" max="6" width="10.953125" bestFit="1" customWidth="1"/>
    <col min="7" max="7" width="63.26953125" bestFit="1" customWidth="1"/>
    <col min="24" max="24" width="10.453125" bestFit="1" customWidth="1"/>
    <col min="25" max="25" width="30.36328125" bestFit="1" customWidth="1"/>
  </cols>
  <sheetData>
    <row r="1" spans="1:27" x14ac:dyDescent="0.75">
      <c r="A1" s="149" t="s">
        <v>34</v>
      </c>
      <c r="B1" s="158" t="s">
        <v>262</v>
      </c>
      <c r="C1" s="158" t="s">
        <v>263</v>
      </c>
      <c r="D1" s="158" t="s">
        <v>266</v>
      </c>
      <c r="E1" s="158" t="s">
        <v>279</v>
      </c>
      <c r="F1" s="158" t="s">
        <v>264</v>
      </c>
      <c r="G1" s="158" t="s">
        <v>265</v>
      </c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</row>
    <row r="2" spans="1:27" x14ac:dyDescent="0.75">
      <c r="A2">
        <v>2016</v>
      </c>
      <c r="B2" t="s">
        <v>267</v>
      </c>
      <c r="C2" t="s">
        <v>261</v>
      </c>
      <c r="D2" t="s">
        <v>268</v>
      </c>
      <c r="E2" t="s">
        <v>277</v>
      </c>
      <c r="F2" t="s">
        <v>269</v>
      </c>
      <c r="G2" s="159" t="s">
        <v>270</v>
      </c>
    </row>
    <row r="3" spans="1:27" x14ac:dyDescent="0.75">
      <c r="A3">
        <v>2016</v>
      </c>
      <c r="B3" t="s">
        <v>267</v>
      </c>
      <c r="C3" t="s">
        <v>271</v>
      </c>
      <c r="D3" t="s">
        <v>272</v>
      </c>
      <c r="E3" t="s">
        <v>277</v>
      </c>
      <c r="F3" t="s">
        <v>269</v>
      </c>
      <c r="G3" s="159" t="s">
        <v>270</v>
      </c>
    </row>
    <row r="4" spans="1:27" ht="13.75" customHeight="1" x14ac:dyDescent="0.75">
      <c r="A4">
        <v>2016</v>
      </c>
      <c r="B4" t="s">
        <v>273</v>
      </c>
      <c r="C4">
        <v>3</v>
      </c>
      <c r="D4" t="s">
        <v>268</v>
      </c>
      <c r="E4" t="s">
        <v>277</v>
      </c>
      <c r="F4" t="s">
        <v>269</v>
      </c>
      <c r="G4" s="159" t="s">
        <v>270</v>
      </c>
    </row>
    <row r="5" spans="1:27" x14ac:dyDescent="0.75">
      <c r="A5">
        <v>2016</v>
      </c>
      <c r="B5" t="s">
        <v>274</v>
      </c>
      <c r="C5">
        <v>5</v>
      </c>
      <c r="D5" t="s">
        <v>268</v>
      </c>
      <c r="E5" t="s">
        <v>277</v>
      </c>
      <c r="F5" t="s">
        <v>269</v>
      </c>
      <c r="G5" s="159" t="s">
        <v>270</v>
      </c>
    </row>
    <row r="6" spans="1:27" x14ac:dyDescent="0.75">
      <c r="A6">
        <v>2016</v>
      </c>
      <c r="B6" t="s">
        <v>275</v>
      </c>
      <c r="C6">
        <v>5</v>
      </c>
      <c r="D6" t="s">
        <v>268</v>
      </c>
      <c r="E6" t="s">
        <v>277</v>
      </c>
      <c r="F6" t="s">
        <v>269</v>
      </c>
      <c r="G6" s="159" t="s">
        <v>270</v>
      </c>
    </row>
    <row r="7" spans="1:27" x14ac:dyDescent="0.75">
      <c r="A7">
        <v>2016</v>
      </c>
      <c r="B7" t="s">
        <v>273</v>
      </c>
      <c r="C7">
        <v>1</v>
      </c>
      <c r="D7" t="s">
        <v>272</v>
      </c>
      <c r="E7" t="s">
        <v>277</v>
      </c>
      <c r="F7" t="s">
        <v>269</v>
      </c>
      <c r="G7" s="159" t="s">
        <v>270</v>
      </c>
    </row>
    <row r="8" spans="1:27" x14ac:dyDescent="0.75">
      <c r="A8">
        <v>2016</v>
      </c>
      <c r="B8" t="s">
        <v>274</v>
      </c>
      <c r="C8">
        <v>2</v>
      </c>
      <c r="D8" t="s">
        <v>272</v>
      </c>
      <c r="E8" t="s">
        <v>277</v>
      </c>
      <c r="F8" t="s">
        <v>269</v>
      </c>
      <c r="G8" s="159" t="s">
        <v>270</v>
      </c>
    </row>
    <row r="9" spans="1:27" x14ac:dyDescent="0.75">
      <c r="A9">
        <v>2016</v>
      </c>
      <c r="B9" t="s">
        <v>275</v>
      </c>
      <c r="C9">
        <v>1</v>
      </c>
      <c r="D9" t="s">
        <v>272</v>
      </c>
      <c r="E9" t="s">
        <v>277</v>
      </c>
      <c r="F9" t="s">
        <v>269</v>
      </c>
      <c r="G9" s="159" t="s">
        <v>270</v>
      </c>
    </row>
    <row r="10" spans="1:27" x14ac:dyDescent="0.75">
      <c r="A10">
        <v>2014</v>
      </c>
      <c r="B10" t="s">
        <v>276</v>
      </c>
      <c r="C10">
        <v>0.9</v>
      </c>
      <c r="D10" t="s">
        <v>163</v>
      </c>
      <c r="E10" t="s">
        <v>278</v>
      </c>
      <c r="G10" s="160" t="s">
        <v>280</v>
      </c>
    </row>
    <row r="11" spans="1:27" x14ac:dyDescent="0.75">
      <c r="A11">
        <v>2014</v>
      </c>
      <c r="B11" t="s">
        <v>281</v>
      </c>
      <c r="C11">
        <v>2.2000000000000002</v>
      </c>
      <c r="D11" t="s">
        <v>282</v>
      </c>
      <c r="E11" t="s">
        <v>278</v>
      </c>
      <c r="G11" s="160" t="s">
        <v>280</v>
      </c>
    </row>
    <row r="12" spans="1:27" x14ac:dyDescent="0.75">
      <c r="A12">
        <v>2015</v>
      </c>
      <c r="B12" t="s">
        <v>283</v>
      </c>
      <c r="C12">
        <v>3.6</v>
      </c>
      <c r="D12" t="s">
        <v>282</v>
      </c>
      <c r="E12" t="s">
        <v>278</v>
      </c>
      <c r="G12" s="160" t="s">
        <v>284</v>
      </c>
    </row>
    <row r="13" spans="1:27" x14ac:dyDescent="0.75">
      <c r="A13">
        <v>2015</v>
      </c>
      <c r="B13" t="s">
        <v>283</v>
      </c>
      <c r="C13">
        <v>15.5</v>
      </c>
      <c r="D13" t="s">
        <v>286</v>
      </c>
      <c r="E13" t="s">
        <v>278</v>
      </c>
      <c r="G13" s="160" t="s">
        <v>284</v>
      </c>
    </row>
    <row r="14" spans="1:27" x14ac:dyDescent="0.75">
      <c r="A14">
        <v>2017</v>
      </c>
      <c r="B14" t="s">
        <v>285</v>
      </c>
      <c r="C14">
        <v>1.1000000000000001</v>
      </c>
      <c r="D14" t="s">
        <v>286</v>
      </c>
      <c r="E14" t="s">
        <v>278</v>
      </c>
      <c r="G14" t="s">
        <v>287</v>
      </c>
    </row>
    <row r="15" spans="1:27" x14ac:dyDescent="0.75">
      <c r="A15">
        <v>2017</v>
      </c>
      <c r="B15" t="s">
        <v>288</v>
      </c>
      <c r="C15">
        <v>0</v>
      </c>
      <c r="D15" t="s">
        <v>286</v>
      </c>
      <c r="E15" t="s">
        <v>278</v>
      </c>
      <c r="G15" t="s">
        <v>287</v>
      </c>
    </row>
    <row r="16" spans="1:27" x14ac:dyDescent="0.75">
      <c r="A16">
        <v>2017</v>
      </c>
      <c r="B16" t="s">
        <v>154</v>
      </c>
      <c r="C16">
        <v>0.7</v>
      </c>
      <c r="D16" t="s">
        <v>286</v>
      </c>
      <c r="E16" t="s">
        <v>278</v>
      </c>
      <c r="G16" t="s">
        <v>287</v>
      </c>
    </row>
    <row r="17" spans="1:7" x14ac:dyDescent="0.75">
      <c r="A17">
        <v>2017</v>
      </c>
      <c r="B17" t="s">
        <v>155</v>
      </c>
      <c r="C17">
        <v>1.6</v>
      </c>
      <c r="D17" t="s">
        <v>286</v>
      </c>
      <c r="E17" t="s">
        <v>278</v>
      </c>
      <c r="G17" t="s">
        <v>287</v>
      </c>
    </row>
    <row r="18" spans="1:7" x14ac:dyDescent="0.75">
      <c r="A18">
        <v>2017</v>
      </c>
      <c r="B18" s="65">
        <v>30</v>
      </c>
      <c r="C18">
        <v>3.4</v>
      </c>
      <c r="D18" t="s">
        <v>286</v>
      </c>
      <c r="E18" t="s">
        <v>278</v>
      </c>
      <c r="G18" t="s">
        <v>287</v>
      </c>
    </row>
    <row r="19" spans="1:7" x14ac:dyDescent="0.75">
      <c r="A19">
        <v>2017</v>
      </c>
      <c r="B19" t="s">
        <v>288</v>
      </c>
      <c r="C19">
        <v>13</v>
      </c>
      <c r="D19" t="s">
        <v>286</v>
      </c>
      <c r="E19" t="s">
        <v>289</v>
      </c>
      <c r="G19" t="s">
        <v>287</v>
      </c>
    </row>
    <row r="20" spans="1:7" x14ac:dyDescent="0.75">
      <c r="A20">
        <v>2017</v>
      </c>
      <c r="B20" t="s">
        <v>288</v>
      </c>
      <c r="C20">
        <v>3</v>
      </c>
      <c r="D20" t="s">
        <v>282</v>
      </c>
      <c r="E20" t="s">
        <v>289</v>
      </c>
      <c r="G20" t="s">
        <v>287</v>
      </c>
    </row>
    <row r="21" spans="1:7" x14ac:dyDescent="0.75">
      <c r="A21">
        <v>2017</v>
      </c>
      <c r="B21" t="s">
        <v>288</v>
      </c>
      <c r="C21">
        <v>10</v>
      </c>
      <c r="D21" t="s">
        <v>163</v>
      </c>
      <c r="E21" t="s">
        <v>289</v>
      </c>
      <c r="G21" t="s">
        <v>287</v>
      </c>
    </row>
    <row r="22" spans="1:7" x14ac:dyDescent="0.75">
      <c r="A22">
        <v>2017</v>
      </c>
      <c r="B22" t="s">
        <v>154</v>
      </c>
      <c r="C22">
        <v>27.5</v>
      </c>
      <c r="D22" t="s">
        <v>286</v>
      </c>
      <c r="E22" t="s">
        <v>289</v>
      </c>
      <c r="G22" t="s">
        <v>287</v>
      </c>
    </row>
    <row r="23" spans="1:7" x14ac:dyDescent="0.75">
      <c r="A23">
        <v>2017</v>
      </c>
      <c r="B23" t="s">
        <v>154</v>
      </c>
      <c r="C23">
        <v>5.6</v>
      </c>
      <c r="D23" t="s">
        <v>282</v>
      </c>
      <c r="E23" t="s">
        <v>289</v>
      </c>
      <c r="G23" t="s">
        <v>287</v>
      </c>
    </row>
    <row r="24" spans="1:7" x14ac:dyDescent="0.75">
      <c r="A24">
        <v>2017</v>
      </c>
      <c r="B24" t="s">
        <v>154</v>
      </c>
      <c r="C24">
        <v>18</v>
      </c>
      <c r="D24" t="s">
        <v>163</v>
      </c>
      <c r="E24" t="s">
        <v>289</v>
      </c>
      <c r="G24" t="s">
        <v>287</v>
      </c>
    </row>
    <row r="25" spans="1:7" x14ac:dyDescent="0.75">
      <c r="A25">
        <v>2017</v>
      </c>
      <c r="B25" t="s">
        <v>155</v>
      </c>
      <c r="C25">
        <v>27.5</v>
      </c>
      <c r="D25" t="s">
        <v>286</v>
      </c>
      <c r="E25" t="s">
        <v>289</v>
      </c>
      <c r="G25" t="s">
        <v>287</v>
      </c>
    </row>
    <row r="26" spans="1:7" x14ac:dyDescent="0.75">
      <c r="A26">
        <v>2017</v>
      </c>
      <c r="B26" t="s">
        <v>155</v>
      </c>
      <c r="C26">
        <v>3</v>
      </c>
      <c r="D26" t="s">
        <v>282</v>
      </c>
      <c r="E26" t="s">
        <v>289</v>
      </c>
      <c r="G26" t="s">
        <v>287</v>
      </c>
    </row>
    <row r="27" spans="1:7" x14ac:dyDescent="0.75">
      <c r="A27">
        <v>2017</v>
      </c>
      <c r="B27" t="s">
        <v>155</v>
      </c>
      <c r="C27">
        <v>16.5</v>
      </c>
      <c r="D27" t="s">
        <v>163</v>
      </c>
      <c r="E27" t="s">
        <v>289</v>
      </c>
      <c r="G27" t="s">
        <v>287</v>
      </c>
    </row>
    <row r="28" spans="1:7" x14ac:dyDescent="0.75">
      <c r="A28">
        <v>2017</v>
      </c>
      <c r="B28" t="s">
        <v>156</v>
      </c>
      <c r="C28">
        <v>9</v>
      </c>
      <c r="D28" t="s">
        <v>286</v>
      </c>
      <c r="E28" t="s">
        <v>289</v>
      </c>
      <c r="G28" t="s">
        <v>287</v>
      </c>
    </row>
    <row r="29" spans="1:7" x14ac:dyDescent="0.75">
      <c r="A29">
        <v>2017</v>
      </c>
      <c r="B29" t="s">
        <v>156</v>
      </c>
      <c r="C29">
        <v>9</v>
      </c>
      <c r="D29" t="s">
        <v>282</v>
      </c>
      <c r="E29" t="s">
        <v>289</v>
      </c>
      <c r="G29" t="s">
        <v>287</v>
      </c>
    </row>
    <row r="30" spans="1:7" x14ac:dyDescent="0.75">
      <c r="A30">
        <v>2017</v>
      </c>
      <c r="B30" t="s">
        <v>156</v>
      </c>
      <c r="C30">
        <v>18.7</v>
      </c>
      <c r="D30" t="s">
        <v>163</v>
      </c>
      <c r="E30" t="s">
        <v>289</v>
      </c>
      <c r="G30" t="s">
        <v>287</v>
      </c>
    </row>
    <row r="31" spans="1:7" x14ac:dyDescent="0.75">
      <c r="A31">
        <v>2017</v>
      </c>
      <c r="B31" t="s">
        <v>72</v>
      </c>
      <c r="C31">
        <v>9.3000000000000007</v>
      </c>
      <c r="D31" t="s">
        <v>286</v>
      </c>
      <c r="E31" t="s">
        <v>289</v>
      </c>
      <c r="G31" t="s">
        <v>287</v>
      </c>
    </row>
    <row r="32" spans="1:7" x14ac:dyDescent="0.75">
      <c r="A32">
        <v>2017</v>
      </c>
      <c r="B32" t="s">
        <v>72</v>
      </c>
      <c r="C32">
        <v>10.6</v>
      </c>
      <c r="D32" t="s">
        <v>282</v>
      </c>
      <c r="E32" t="s">
        <v>289</v>
      </c>
      <c r="G32" t="s">
        <v>287</v>
      </c>
    </row>
    <row r="33" spans="1:7" x14ac:dyDescent="0.75">
      <c r="A33">
        <v>2017</v>
      </c>
      <c r="B33" t="s">
        <v>72</v>
      </c>
      <c r="C33">
        <v>19</v>
      </c>
      <c r="D33" t="s">
        <v>163</v>
      </c>
      <c r="E33" t="s">
        <v>289</v>
      </c>
      <c r="G33" t="s">
        <v>287</v>
      </c>
    </row>
    <row r="34" spans="1:7" x14ac:dyDescent="0.75">
      <c r="A34">
        <v>2017</v>
      </c>
      <c r="B34" t="s">
        <v>73</v>
      </c>
      <c r="C34">
        <v>15</v>
      </c>
      <c r="D34" t="s">
        <v>286</v>
      </c>
      <c r="E34" t="s">
        <v>289</v>
      </c>
      <c r="G34" t="s">
        <v>287</v>
      </c>
    </row>
    <row r="35" spans="1:7" x14ac:dyDescent="0.75">
      <c r="A35">
        <v>2017</v>
      </c>
      <c r="B35" t="s">
        <v>73</v>
      </c>
      <c r="C35">
        <v>15</v>
      </c>
      <c r="D35" t="s">
        <v>282</v>
      </c>
      <c r="E35" t="s">
        <v>289</v>
      </c>
      <c r="G35" t="s">
        <v>287</v>
      </c>
    </row>
    <row r="36" spans="1:7" x14ac:dyDescent="0.75">
      <c r="A36">
        <v>2017</v>
      </c>
      <c r="B36" t="s">
        <v>73</v>
      </c>
      <c r="C36">
        <v>18.100000000000001</v>
      </c>
      <c r="D36" t="s">
        <v>163</v>
      </c>
      <c r="E36" t="s">
        <v>289</v>
      </c>
      <c r="G36" t="s">
        <v>287</v>
      </c>
    </row>
    <row r="37" spans="1:7" x14ac:dyDescent="0.75">
      <c r="A37">
        <v>2017</v>
      </c>
      <c r="B37" t="s">
        <v>74</v>
      </c>
      <c r="C37">
        <v>17</v>
      </c>
      <c r="D37" t="s">
        <v>286</v>
      </c>
      <c r="E37" t="s">
        <v>289</v>
      </c>
      <c r="G37" t="s">
        <v>287</v>
      </c>
    </row>
    <row r="38" spans="1:7" x14ac:dyDescent="0.75">
      <c r="A38">
        <v>2017</v>
      </c>
      <c r="B38" t="s">
        <v>74</v>
      </c>
      <c r="C38">
        <v>19.600000000000001</v>
      </c>
      <c r="D38" t="s">
        <v>282</v>
      </c>
      <c r="E38" t="s">
        <v>289</v>
      </c>
      <c r="G38" t="s">
        <v>287</v>
      </c>
    </row>
    <row r="39" spans="1:7" x14ac:dyDescent="0.75">
      <c r="A39">
        <v>2017</v>
      </c>
      <c r="B39" t="s">
        <v>74</v>
      </c>
      <c r="C39">
        <v>19.5</v>
      </c>
      <c r="D39" t="s">
        <v>163</v>
      </c>
      <c r="E39" t="s">
        <v>289</v>
      </c>
      <c r="G39" t="s">
        <v>287</v>
      </c>
    </row>
    <row r="40" spans="1:7" x14ac:dyDescent="0.75">
      <c r="A40">
        <v>2017</v>
      </c>
      <c r="B40" t="s">
        <v>75</v>
      </c>
      <c r="C40">
        <v>17.600000000000001</v>
      </c>
      <c r="D40" t="s">
        <v>286</v>
      </c>
      <c r="E40" t="s">
        <v>289</v>
      </c>
      <c r="G40" t="s">
        <v>287</v>
      </c>
    </row>
    <row r="41" spans="1:7" x14ac:dyDescent="0.75">
      <c r="A41">
        <v>2017</v>
      </c>
      <c r="B41" t="s">
        <v>75</v>
      </c>
      <c r="C41">
        <v>22</v>
      </c>
      <c r="D41" t="s">
        <v>282</v>
      </c>
      <c r="E41" t="s">
        <v>289</v>
      </c>
      <c r="G41" t="s">
        <v>287</v>
      </c>
    </row>
    <row r="42" spans="1:7" x14ac:dyDescent="0.75">
      <c r="A42">
        <v>2017</v>
      </c>
      <c r="B42" t="s">
        <v>75</v>
      </c>
      <c r="C42">
        <v>22</v>
      </c>
      <c r="D42" t="s">
        <v>163</v>
      </c>
      <c r="E42" t="s">
        <v>289</v>
      </c>
      <c r="G42" t="s">
        <v>287</v>
      </c>
    </row>
    <row r="43" spans="1:7" x14ac:dyDescent="0.75">
      <c r="A43">
        <v>2017</v>
      </c>
      <c r="B43" t="s">
        <v>76</v>
      </c>
      <c r="C43">
        <v>13.7</v>
      </c>
      <c r="D43" t="s">
        <v>286</v>
      </c>
      <c r="E43" t="s">
        <v>289</v>
      </c>
      <c r="G43" t="s">
        <v>287</v>
      </c>
    </row>
    <row r="44" spans="1:7" x14ac:dyDescent="0.75">
      <c r="A44">
        <v>2017</v>
      </c>
      <c r="B44" t="s">
        <v>76</v>
      </c>
      <c r="C44">
        <v>16.5</v>
      </c>
      <c r="D44" t="s">
        <v>282</v>
      </c>
      <c r="E44" t="s">
        <v>289</v>
      </c>
      <c r="G44" t="s">
        <v>287</v>
      </c>
    </row>
    <row r="45" spans="1:7" x14ac:dyDescent="0.75">
      <c r="A45">
        <v>2017</v>
      </c>
      <c r="B45" t="s">
        <v>76</v>
      </c>
      <c r="C45">
        <v>16.600000000000001</v>
      </c>
      <c r="D45" t="s">
        <v>163</v>
      </c>
      <c r="E45" t="s">
        <v>289</v>
      </c>
      <c r="G45" t="s">
        <v>287</v>
      </c>
    </row>
    <row r="46" spans="1:7" x14ac:dyDescent="0.75">
      <c r="A46">
        <v>2017</v>
      </c>
      <c r="B46" t="s">
        <v>77</v>
      </c>
      <c r="C46">
        <v>5.6</v>
      </c>
      <c r="D46" t="s">
        <v>286</v>
      </c>
      <c r="E46" t="s">
        <v>289</v>
      </c>
      <c r="G46" t="s">
        <v>287</v>
      </c>
    </row>
    <row r="47" spans="1:7" x14ac:dyDescent="0.75">
      <c r="A47">
        <v>2017</v>
      </c>
      <c r="B47" t="s">
        <v>77</v>
      </c>
      <c r="C47">
        <v>6.6</v>
      </c>
      <c r="D47" t="s">
        <v>282</v>
      </c>
      <c r="E47" t="s">
        <v>289</v>
      </c>
      <c r="G47" t="s">
        <v>287</v>
      </c>
    </row>
    <row r="48" spans="1:7" x14ac:dyDescent="0.75">
      <c r="A48">
        <v>2017</v>
      </c>
      <c r="B48" t="s">
        <v>77</v>
      </c>
      <c r="C48">
        <v>2.5</v>
      </c>
      <c r="D48" t="s">
        <v>163</v>
      </c>
      <c r="E48" t="s">
        <v>289</v>
      </c>
      <c r="G48" t="s">
        <v>287</v>
      </c>
    </row>
    <row r="49" spans="1:7" x14ac:dyDescent="0.75">
      <c r="A49">
        <v>2017</v>
      </c>
      <c r="B49" t="s">
        <v>267</v>
      </c>
      <c r="C49">
        <v>8.8000000000000007</v>
      </c>
      <c r="D49" t="s">
        <v>286</v>
      </c>
      <c r="E49" t="s">
        <v>278</v>
      </c>
      <c r="G49" t="s">
        <v>287</v>
      </c>
    </row>
    <row r="50" spans="1:7" x14ac:dyDescent="0.75">
      <c r="A50">
        <v>2017</v>
      </c>
      <c r="B50" t="s">
        <v>290</v>
      </c>
      <c r="C50">
        <v>0.28599999999999998</v>
      </c>
      <c r="D50" t="s">
        <v>163</v>
      </c>
      <c r="E50" t="s">
        <v>278</v>
      </c>
      <c r="G50" t="s">
        <v>287</v>
      </c>
    </row>
    <row r="51" spans="1:7" x14ac:dyDescent="0.75">
      <c r="A51">
        <v>2017</v>
      </c>
      <c r="B51" t="s">
        <v>291</v>
      </c>
      <c r="C51">
        <v>0.625</v>
      </c>
      <c r="D51" t="s">
        <v>163</v>
      </c>
      <c r="E51" t="s">
        <v>278</v>
      </c>
      <c r="G51" t="s">
        <v>287</v>
      </c>
    </row>
    <row r="52" spans="1:7" x14ac:dyDescent="0.75">
      <c r="A52">
        <v>2017</v>
      </c>
      <c r="B52" t="s">
        <v>292</v>
      </c>
      <c r="C52">
        <v>0.71399999999999997</v>
      </c>
      <c r="D52" t="s">
        <v>163</v>
      </c>
      <c r="E52" t="s">
        <v>278</v>
      </c>
      <c r="G52" t="s">
        <v>287</v>
      </c>
    </row>
    <row r="53" spans="1:7" x14ac:dyDescent="0.75">
      <c r="A53">
        <v>2014</v>
      </c>
      <c r="B53" t="s">
        <v>267</v>
      </c>
      <c r="C53">
        <v>0.97</v>
      </c>
      <c r="D53" t="s">
        <v>163</v>
      </c>
      <c r="E53" t="s">
        <v>293</v>
      </c>
      <c r="G53" t="s">
        <v>294</v>
      </c>
    </row>
    <row r="54" spans="1:7" x14ac:dyDescent="0.75">
      <c r="A54">
        <v>2020</v>
      </c>
      <c r="B54" t="s">
        <v>72</v>
      </c>
      <c r="C54">
        <v>5.2</v>
      </c>
      <c r="D54" t="s">
        <v>286</v>
      </c>
      <c r="E54" t="s">
        <v>278</v>
      </c>
      <c r="G54" t="s">
        <v>296</v>
      </c>
    </row>
    <row r="55" spans="1:7" x14ac:dyDescent="0.75">
      <c r="A55">
        <v>2020</v>
      </c>
      <c r="B55" t="s">
        <v>73</v>
      </c>
      <c r="C55">
        <v>5.5</v>
      </c>
      <c r="D55" t="s">
        <v>286</v>
      </c>
      <c r="E55" t="s">
        <v>278</v>
      </c>
      <c r="G55" t="s">
        <v>296</v>
      </c>
    </row>
    <row r="56" spans="1:7" x14ac:dyDescent="0.75">
      <c r="A56">
        <v>2020</v>
      </c>
      <c r="B56" t="s">
        <v>74</v>
      </c>
      <c r="C56">
        <v>5.9</v>
      </c>
      <c r="D56" t="s">
        <v>286</v>
      </c>
      <c r="E56" t="s">
        <v>278</v>
      </c>
      <c r="G56" t="s">
        <v>296</v>
      </c>
    </row>
    <row r="57" spans="1:7" x14ac:dyDescent="0.75">
      <c r="A57">
        <v>2020</v>
      </c>
      <c r="B57" t="s">
        <v>75</v>
      </c>
      <c r="C57">
        <v>8.6999999999999993</v>
      </c>
      <c r="D57" t="s">
        <v>286</v>
      </c>
      <c r="E57" t="s">
        <v>278</v>
      </c>
      <c r="G57" t="s">
        <v>296</v>
      </c>
    </row>
    <row r="58" spans="1:7" x14ac:dyDescent="0.75">
      <c r="A58">
        <v>2020</v>
      </c>
      <c r="B58" t="s">
        <v>76</v>
      </c>
      <c r="C58">
        <v>7.4</v>
      </c>
      <c r="D58" t="s">
        <v>286</v>
      </c>
      <c r="E58" t="s">
        <v>278</v>
      </c>
      <c r="G58" t="s">
        <v>296</v>
      </c>
    </row>
    <row r="59" spans="1:7" x14ac:dyDescent="0.75">
      <c r="A59">
        <v>2020</v>
      </c>
      <c r="B59" t="s">
        <v>77</v>
      </c>
      <c r="C59">
        <v>7.6</v>
      </c>
      <c r="D59" t="s">
        <v>286</v>
      </c>
      <c r="E59" t="s">
        <v>278</v>
      </c>
      <c r="G59" t="s">
        <v>296</v>
      </c>
    </row>
    <row r="60" spans="1:7" x14ac:dyDescent="0.75">
      <c r="A60">
        <v>2020</v>
      </c>
      <c r="B60" t="s">
        <v>295</v>
      </c>
      <c r="C60">
        <v>6.9</v>
      </c>
      <c r="D60" t="s">
        <v>286</v>
      </c>
      <c r="E60" t="s">
        <v>278</v>
      </c>
      <c r="G60" t="s">
        <v>296</v>
      </c>
    </row>
    <row r="61" spans="1:7" x14ac:dyDescent="0.75">
      <c r="A61">
        <v>2022</v>
      </c>
      <c r="B61" t="s">
        <v>267</v>
      </c>
      <c r="C61">
        <v>1</v>
      </c>
      <c r="D61" t="s">
        <v>163</v>
      </c>
      <c r="E61" t="s">
        <v>306</v>
      </c>
      <c r="G61" t="s">
        <v>305</v>
      </c>
    </row>
    <row r="62" spans="1:7" x14ac:dyDescent="0.75">
      <c r="A62">
        <v>2014</v>
      </c>
      <c r="B62" s="65" t="s">
        <v>297</v>
      </c>
      <c r="C62">
        <v>4</v>
      </c>
      <c r="D62" t="s">
        <v>163</v>
      </c>
      <c r="E62" t="s">
        <v>303</v>
      </c>
      <c r="G62" t="s">
        <v>304</v>
      </c>
    </row>
    <row r="63" spans="1:7" x14ac:dyDescent="0.75">
      <c r="A63">
        <v>2014</v>
      </c>
      <c r="B63" s="65" t="s">
        <v>298</v>
      </c>
      <c r="C63">
        <v>2</v>
      </c>
      <c r="D63" t="s">
        <v>163</v>
      </c>
      <c r="E63" t="s">
        <v>303</v>
      </c>
      <c r="G63" t="s">
        <v>304</v>
      </c>
    </row>
    <row r="64" spans="1:7" x14ac:dyDescent="0.75">
      <c r="A64">
        <v>2014</v>
      </c>
      <c r="B64" s="65" t="s">
        <v>299</v>
      </c>
      <c r="C64">
        <v>1.3</v>
      </c>
      <c r="D64" t="s">
        <v>163</v>
      </c>
      <c r="E64" t="s">
        <v>303</v>
      </c>
      <c r="G64" t="s">
        <v>304</v>
      </c>
    </row>
    <row r="65" spans="1:10" x14ac:dyDescent="0.75">
      <c r="A65">
        <v>2014</v>
      </c>
      <c r="B65" s="65" t="s">
        <v>300</v>
      </c>
      <c r="C65">
        <v>1.5</v>
      </c>
      <c r="D65" t="s">
        <v>163</v>
      </c>
      <c r="E65" t="s">
        <v>303</v>
      </c>
      <c r="G65" t="s">
        <v>304</v>
      </c>
    </row>
    <row r="66" spans="1:10" x14ac:dyDescent="0.75">
      <c r="A66">
        <v>2014</v>
      </c>
      <c r="B66" s="65" t="s">
        <v>301</v>
      </c>
      <c r="C66">
        <v>1.5</v>
      </c>
      <c r="D66" t="s">
        <v>163</v>
      </c>
      <c r="E66" t="s">
        <v>303</v>
      </c>
      <c r="G66" t="s">
        <v>304</v>
      </c>
    </row>
    <row r="67" spans="1:10" x14ac:dyDescent="0.75">
      <c r="A67">
        <v>2014</v>
      </c>
      <c r="B67" s="65" t="s">
        <v>302</v>
      </c>
      <c r="C67">
        <v>1.5</v>
      </c>
      <c r="D67" t="s">
        <v>163</v>
      </c>
      <c r="E67" t="s">
        <v>303</v>
      </c>
      <c r="G67" t="s">
        <v>304</v>
      </c>
    </row>
    <row r="68" spans="1:10" x14ac:dyDescent="0.75">
      <c r="A68">
        <v>2020</v>
      </c>
      <c r="B68" s="65" t="s">
        <v>248</v>
      </c>
      <c r="C68">
        <v>0.5</v>
      </c>
      <c r="D68" t="s">
        <v>163</v>
      </c>
      <c r="E68" t="s">
        <v>307</v>
      </c>
      <c r="G68" s="159" t="s">
        <v>308</v>
      </c>
    </row>
    <row r="69" spans="1:10" x14ac:dyDescent="0.75">
      <c r="A69" s="162">
        <v>2020</v>
      </c>
      <c r="B69" s="65" t="s">
        <v>267</v>
      </c>
      <c r="C69">
        <f>100*378000/SUM(Population_data_absolute!B19:V19)</f>
        <v>0.54154744862527038</v>
      </c>
      <c r="D69" t="s">
        <v>163</v>
      </c>
      <c r="E69" t="s">
        <v>307</v>
      </c>
      <c r="F69" t="s">
        <v>348</v>
      </c>
      <c r="G69" s="160" t="s">
        <v>347</v>
      </c>
      <c r="J69" s="160"/>
    </row>
  </sheetData>
  <autoFilter ref="A1:G68" xr:uid="{D44EFF23-285B-43B3-A670-F716F827FBE4}"/>
  <hyperlinks>
    <hyperlink ref="G2" r:id="rId1" xr:uid="{CA54B58A-0D67-490C-BADC-B56D67F6AB5D}"/>
    <hyperlink ref="G3" r:id="rId2" xr:uid="{A4B9073A-EC50-4202-8ACF-D80F8955B4BF}"/>
    <hyperlink ref="G4" r:id="rId3" xr:uid="{76C3FC16-9452-4751-9DD8-22BBBF19F355}"/>
    <hyperlink ref="G5" r:id="rId4" xr:uid="{C34B99DE-B422-49D1-8BEF-F4119831DD82}"/>
    <hyperlink ref="G6" r:id="rId5" xr:uid="{B491D4A3-5F9F-4919-BE2A-B57081E3328D}"/>
    <hyperlink ref="G7" r:id="rId6" xr:uid="{41BF6805-4746-4C65-9D37-23E16954241C}"/>
    <hyperlink ref="G8" r:id="rId7" xr:uid="{0BE3A355-B800-46A1-A9B0-A29DCD37E37D}"/>
    <hyperlink ref="G9" r:id="rId8" xr:uid="{B016D9F8-318A-478A-820E-E3C5A57E659F}"/>
    <hyperlink ref="G10" r:id="rId9" xr:uid="{FF166EEE-FDC3-43A3-AA1E-D751759CC9FC}"/>
    <hyperlink ref="G11" r:id="rId10" xr:uid="{7A0938F4-AD7C-4DFB-B15D-5531EE1BFC5E}"/>
    <hyperlink ref="G68" r:id="rId11" location=":~:text=In%20Thailand%2C%20an%20estimated%20378%2C000,aged%20between%2015%20and%2064" display="https://dndi.org/press-releases/2022/thai-partners-unite-with-dndi-improve-access-treatments-diagnostics-for-people-with-hepatitisc-in-thailand/ - :~:text=In%20Thailand%2C%20an%20estimated%20378%2C000,aged%20between%2015%20and%2064" xr:uid="{130FB294-1E2E-4952-867A-92F1AE0402E3}"/>
    <hyperlink ref="G69" r:id="rId12" location=":~:text=In%20Thailand%2C%20an%20estimated%20378%2C000,aged%20between%2015%20and%2064" display="https://dndi.org/press-releases/2022/thai-partners-unite-with-dndi-improve-access-treatments-diagnostics-for-people-with-hepatitisc-in-thailand/ - :~:text=In%20Thailand%2C%20an%20estimated%20378%2C000,aged%20between%2015%20and%2064" xr:uid="{DA6C6386-E319-4995-8C98-09D49C9C2C4C}"/>
  </hyperlinks>
  <pageMargins left="0.7" right="0.7" top="0.75" bottom="0.75" header="0.3" footer="0.3"/>
  <ignoredErrors>
    <ignoredError sqref="B63" twoDigitTextYear="1"/>
  </ignoredError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B01B5-2582-407D-A038-888C37AC5070}">
  <dimension ref="A1:Y25"/>
  <sheetViews>
    <sheetView zoomScale="80" zoomScaleNormal="80" workbookViewId="0">
      <selection activeCell="M21" sqref="M21"/>
    </sheetView>
  </sheetViews>
  <sheetFormatPr defaultRowHeight="14.75" x14ac:dyDescent="0.75"/>
  <cols>
    <col min="1" max="2" width="15.1328125" customWidth="1"/>
    <col min="3" max="11" width="10.1796875" bestFit="1" customWidth="1"/>
  </cols>
  <sheetData>
    <row r="1" spans="1:25" ht="15" customHeight="1" x14ac:dyDescent="0.75">
      <c r="A1" s="34" t="s">
        <v>2</v>
      </c>
      <c r="B1" s="34" t="s">
        <v>34</v>
      </c>
      <c r="C1" s="42" t="s">
        <v>64</v>
      </c>
      <c r="D1" s="42" t="s">
        <v>65</v>
      </c>
      <c r="E1" s="12" t="s">
        <v>6</v>
      </c>
      <c r="F1" s="12" t="s">
        <v>32</v>
      </c>
    </row>
    <row r="2" spans="1:25" x14ac:dyDescent="0.75">
      <c r="A2" s="37"/>
      <c r="B2" s="35">
        <v>2011</v>
      </c>
      <c r="C2" s="40">
        <v>0.49225340065979961</v>
      </c>
      <c r="D2" s="40">
        <v>0.50774659934020039</v>
      </c>
      <c r="E2" s="38">
        <v>64181001</v>
      </c>
      <c r="F2" s="40">
        <v>1</v>
      </c>
    </row>
    <row r="3" spans="1:25" x14ac:dyDescent="0.75">
      <c r="A3" s="37"/>
      <c r="B3" s="35">
        <v>2012</v>
      </c>
      <c r="C3" s="40">
        <v>0.49193599171199431</v>
      </c>
      <c r="D3" s="40">
        <v>0.50806400828800569</v>
      </c>
      <c r="E3" s="38">
        <v>64266365</v>
      </c>
      <c r="F3" s="40">
        <v>1</v>
      </c>
      <c r="W3" s="41"/>
      <c r="X3" s="41"/>
      <c r="Y3" s="41"/>
    </row>
    <row r="4" spans="1:25" x14ac:dyDescent="0.75">
      <c r="B4" s="35">
        <v>2013</v>
      </c>
      <c r="C4" s="40">
        <v>0.49168537334639278</v>
      </c>
      <c r="D4" s="40">
        <v>0.50831462665360716</v>
      </c>
      <c r="E4" s="38">
        <v>64621302</v>
      </c>
      <c r="F4" s="40">
        <v>1</v>
      </c>
      <c r="W4" s="43"/>
      <c r="X4" s="43"/>
      <c r="Y4" s="43"/>
    </row>
    <row r="5" spans="1:25" x14ac:dyDescent="0.75">
      <c r="B5" s="35">
        <v>2014</v>
      </c>
      <c r="C5" s="40">
        <v>0.4914531009957569</v>
      </c>
      <c r="D5" s="40">
        <v>0.5085468990042431</v>
      </c>
      <c r="E5" s="38">
        <v>64955313</v>
      </c>
      <c r="F5" s="40">
        <v>1</v>
      </c>
      <c r="W5" s="33"/>
      <c r="X5" s="33"/>
      <c r="Y5" s="33"/>
    </row>
    <row r="6" spans="1:25" x14ac:dyDescent="0.75">
      <c r="B6" s="35">
        <v>2015</v>
      </c>
      <c r="C6" s="40">
        <v>0.49105594732288316</v>
      </c>
      <c r="D6" s="40">
        <v>0.50894405267711684</v>
      </c>
      <c r="E6" s="38">
        <v>65027401</v>
      </c>
      <c r="F6" s="40">
        <v>1</v>
      </c>
      <c r="W6" s="33"/>
      <c r="X6" s="33"/>
      <c r="Y6" s="33"/>
    </row>
    <row r="7" spans="1:25" ht="14.75" customHeight="1" x14ac:dyDescent="0.75">
      <c r="B7" s="35">
        <v>2016</v>
      </c>
      <c r="C7" s="40">
        <v>0.49058245522718014</v>
      </c>
      <c r="D7" s="40">
        <v>0.50941754477281986</v>
      </c>
      <c r="E7" s="38">
        <v>65013495</v>
      </c>
      <c r="F7" s="40">
        <v>1</v>
      </c>
    </row>
    <row r="8" spans="1:25" ht="13.75" customHeight="1" x14ac:dyDescent="0.75">
      <c r="B8" s="35">
        <v>2017</v>
      </c>
      <c r="C8" s="40">
        <v>0.4902416612078403</v>
      </c>
      <c r="D8" s="40">
        <v>0.5097583387921597</v>
      </c>
      <c r="E8" s="38">
        <v>65204797</v>
      </c>
      <c r="F8" s="40">
        <v>1</v>
      </c>
    </row>
    <row r="9" spans="1:25" x14ac:dyDescent="0.75">
      <c r="B9" s="36">
        <v>2018</v>
      </c>
      <c r="C9" s="41">
        <v>0.4899185583289199</v>
      </c>
      <c r="D9" s="41">
        <v>0.51008144167108005</v>
      </c>
      <c r="E9" s="39">
        <v>65406320</v>
      </c>
      <c r="F9" s="41">
        <v>1</v>
      </c>
    </row>
    <row r="10" spans="1:25" x14ac:dyDescent="0.75">
      <c r="B10" s="36">
        <v>2019</v>
      </c>
      <c r="C10" s="41">
        <v>0.48957268580128693</v>
      </c>
      <c r="D10" s="41">
        <v>0.51042731419871312</v>
      </c>
      <c r="E10" s="39">
        <v>65557054</v>
      </c>
      <c r="F10" s="41">
        <v>1</v>
      </c>
    </row>
    <row r="11" spans="1:25" x14ac:dyDescent="0.75">
      <c r="B11" s="36">
        <v>2020</v>
      </c>
      <c r="C11" s="41">
        <v>0.48902453379786004</v>
      </c>
      <c r="D11" s="41">
        <v>0.51097546620213996</v>
      </c>
      <c r="E11" s="39">
        <v>65421139</v>
      </c>
      <c r="F11" s="41">
        <v>1</v>
      </c>
    </row>
    <row r="12" spans="1:25" x14ac:dyDescent="0.75"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 spans="1:25" x14ac:dyDescent="0.75">
      <c r="M13" s="12"/>
      <c r="N13" s="44"/>
      <c r="O13" s="45"/>
      <c r="P13" s="45"/>
      <c r="Q13" s="45"/>
      <c r="R13" s="45"/>
      <c r="S13" s="45"/>
      <c r="T13" s="45"/>
      <c r="U13" s="45"/>
      <c r="V13" s="44"/>
      <c r="W13" s="44"/>
      <c r="X13" s="44"/>
    </row>
    <row r="14" spans="1:25" x14ac:dyDescent="0.75">
      <c r="M14" s="12"/>
      <c r="N14" s="42"/>
      <c r="O14" s="40"/>
      <c r="P14" s="40"/>
      <c r="Q14" s="40"/>
      <c r="R14" s="40"/>
      <c r="S14" s="40"/>
      <c r="T14" s="40"/>
      <c r="U14" s="40"/>
      <c r="V14" s="40"/>
      <c r="W14" s="40"/>
      <c r="X14" s="40"/>
    </row>
    <row r="15" spans="1:25" x14ac:dyDescent="0.75">
      <c r="M15" s="12"/>
      <c r="N15" s="42"/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spans="1:25" x14ac:dyDescent="0.75">
      <c r="A16" s="37" t="s">
        <v>5</v>
      </c>
      <c r="B16" s="12"/>
      <c r="C16" s="38"/>
      <c r="D16" s="38"/>
      <c r="E16" s="38"/>
      <c r="F16" s="38"/>
      <c r="G16" s="38"/>
      <c r="H16" s="38"/>
      <c r="I16" s="39"/>
      <c r="J16" s="39"/>
      <c r="K16" s="39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spans="1:11" x14ac:dyDescent="0.75">
      <c r="A17" s="37"/>
      <c r="B17" s="12"/>
      <c r="C17" s="40"/>
      <c r="D17" s="40"/>
      <c r="E17" s="40"/>
      <c r="F17" s="40"/>
      <c r="G17" s="40"/>
      <c r="H17" s="40"/>
      <c r="I17" s="41"/>
      <c r="J17" s="41"/>
      <c r="K17" s="41"/>
    </row>
    <row r="18" spans="1:11" x14ac:dyDescent="0.75">
      <c r="A18" s="37"/>
      <c r="B18" s="42"/>
      <c r="C18" s="40"/>
      <c r="D18" s="40"/>
      <c r="E18" s="40"/>
      <c r="F18" s="40"/>
      <c r="G18" s="40"/>
      <c r="H18" s="40"/>
    </row>
    <row r="19" spans="1:11" x14ac:dyDescent="0.75">
      <c r="A19" s="266" t="s">
        <v>66</v>
      </c>
      <c r="B19" s="266"/>
      <c r="C19" s="266"/>
      <c r="D19" s="266"/>
      <c r="E19" s="266"/>
      <c r="F19" s="266"/>
      <c r="G19" s="266"/>
      <c r="H19" s="266"/>
    </row>
    <row r="20" spans="1:11" x14ac:dyDescent="0.75">
      <c r="A20" s="267" t="s">
        <v>67</v>
      </c>
      <c r="B20" s="267"/>
      <c r="C20" s="267"/>
      <c r="D20" s="267"/>
      <c r="E20" s="267"/>
      <c r="F20" s="267"/>
      <c r="G20" s="267"/>
      <c r="H20" s="267"/>
    </row>
    <row r="21" spans="1:11" x14ac:dyDescent="0.75">
      <c r="A21" s="267" t="s">
        <v>68</v>
      </c>
      <c r="B21" s="267"/>
      <c r="C21" s="267"/>
      <c r="D21" s="267"/>
      <c r="E21" s="267"/>
      <c r="F21" s="267"/>
      <c r="G21" s="267"/>
      <c r="H21" s="267"/>
    </row>
    <row r="24" spans="1:11" x14ac:dyDescent="0.75">
      <c r="A24" s="265" t="s">
        <v>62</v>
      </c>
      <c r="B24" s="265"/>
      <c r="C24" s="265"/>
      <c r="D24" s="265"/>
      <c r="E24" s="265"/>
      <c r="F24" s="265"/>
      <c r="G24" s="265"/>
      <c r="H24" s="265"/>
    </row>
    <row r="25" spans="1:11" x14ac:dyDescent="0.75">
      <c r="A25" s="265" t="s">
        <v>63</v>
      </c>
      <c r="B25" s="265"/>
      <c r="C25" s="265"/>
      <c r="D25" s="265"/>
      <c r="E25" s="265"/>
      <c r="F25" s="265"/>
      <c r="G25" s="265"/>
      <c r="H25" s="265"/>
    </row>
  </sheetData>
  <mergeCells count="5">
    <mergeCell ref="A24:H24"/>
    <mergeCell ref="A25:H25"/>
    <mergeCell ref="A19:H19"/>
    <mergeCell ref="A20:H20"/>
    <mergeCell ref="A21:H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DDDF-2C9F-4495-A615-493D8C7A278B}">
  <dimension ref="A1:AD88"/>
  <sheetViews>
    <sheetView zoomScale="60" zoomScaleNormal="60" workbookViewId="0">
      <selection activeCell="K28" sqref="K28"/>
    </sheetView>
  </sheetViews>
  <sheetFormatPr defaultRowHeight="14.75" x14ac:dyDescent="0.75"/>
  <cols>
    <col min="1" max="1" width="15.2265625" customWidth="1"/>
    <col min="2" max="22" width="11.953125" style="124" customWidth="1"/>
    <col min="23" max="29" width="14.6328125" style="124" customWidth="1"/>
    <col min="30" max="30" width="14.6328125" customWidth="1"/>
  </cols>
  <sheetData>
    <row r="1" spans="1:30" s="150" customFormat="1" ht="81" x14ac:dyDescent="0.75">
      <c r="B1" s="151" t="s">
        <v>7</v>
      </c>
      <c r="C1" s="151" t="s">
        <v>8</v>
      </c>
      <c r="D1" s="151" t="s">
        <v>9</v>
      </c>
      <c r="E1" s="151" t="s">
        <v>10</v>
      </c>
      <c r="F1" s="151" t="s">
        <v>11</v>
      </c>
      <c r="G1" s="151" t="s">
        <v>12</v>
      </c>
      <c r="H1" s="151" t="s">
        <v>13</v>
      </c>
      <c r="I1" s="151" t="s">
        <v>14</v>
      </c>
      <c r="J1" s="151" t="s">
        <v>15</v>
      </c>
      <c r="K1" s="151" t="s">
        <v>16</v>
      </c>
      <c r="L1" s="151" t="s">
        <v>17</v>
      </c>
      <c r="M1" s="151" t="s">
        <v>18</v>
      </c>
      <c r="N1" s="151" t="s">
        <v>19</v>
      </c>
      <c r="O1" s="151" t="s">
        <v>20</v>
      </c>
      <c r="P1" s="151" t="s">
        <v>21</v>
      </c>
      <c r="Q1" s="151" t="s">
        <v>22</v>
      </c>
      <c r="R1" s="151" t="s">
        <v>23</v>
      </c>
      <c r="S1" s="151" t="s">
        <v>24</v>
      </c>
      <c r="T1" s="151" t="s">
        <v>25</v>
      </c>
      <c r="U1" s="151" t="s">
        <v>26</v>
      </c>
      <c r="V1" s="151" t="s">
        <v>27</v>
      </c>
      <c r="W1" s="156" t="s">
        <v>28</v>
      </c>
      <c r="X1" s="156" t="s">
        <v>29</v>
      </c>
      <c r="Y1" s="156" t="s">
        <v>30</v>
      </c>
      <c r="Z1" s="156" t="s">
        <v>31</v>
      </c>
      <c r="AA1" s="156" t="s">
        <v>258</v>
      </c>
      <c r="AB1" s="151" t="s">
        <v>259</v>
      </c>
      <c r="AC1" s="151" t="s">
        <v>6</v>
      </c>
    </row>
    <row r="2" spans="1:30" x14ac:dyDescent="0.75">
      <c r="A2" s="87" t="s">
        <v>34</v>
      </c>
      <c r="B2" s="124" t="s">
        <v>84</v>
      </c>
      <c r="C2" s="124" t="s">
        <v>85</v>
      </c>
      <c r="D2" s="124" t="s">
        <v>86</v>
      </c>
      <c r="E2" s="124" t="s">
        <v>87</v>
      </c>
      <c r="F2" s="124" t="s">
        <v>88</v>
      </c>
      <c r="G2" s="124" t="s">
        <v>89</v>
      </c>
      <c r="H2" s="124" t="s">
        <v>90</v>
      </c>
      <c r="I2" s="124" t="s">
        <v>91</v>
      </c>
      <c r="J2" s="124" t="s">
        <v>92</v>
      </c>
      <c r="K2" s="124" t="s">
        <v>93</v>
      </c>
      <c r="L2" s="124" t="s">
        <v>94</v>
      </c>
      <c r="M2" s="124" t="s">
        <v>95</v>
      </c>
      <c r="N2" s="124" t="s">
        <v>96</v>
      </c>
      <c r="O2" s="124" t="s">
        <v>97</v>
      </c>
      <c r="P2" s="124" t="s">
        <v>98</v>
      </c>
      <c r="Q2" s="124" t="s">
        <v>99</v>
      </c>
      <c r="R2" s="124" t="s">
        <v>100</v>
      </c>
      <c r="S2" s="124" t="s">
        <v>101</v>
      </c>
      <c r="T2" s="124" t="s">
        <v>102</v>
      </c>
      <c r="U2" s="124" t="s">
        <v>103</v>
      </c>
      <c r="V2" s="124" t="s">
        <v>104</v>
      </c>
    </row>
    <row r="3" spans="1:30" x14ac:dyDescent="0.75">
      <c r="A3" s="71">
        <v>2004</v>
      </c>
      <c r="B3" s="205" t="s">
        <v>399</v>
      </c>
      <c r="C3" s="205" t="s">
        <v>399</v>
      </c>
      <c r="D3" s="205" t="s">
        <v>399</v>
      </c>
      <c r="E3" s="205" t="s">
        <v>399</v>
      </c>
      <c r="F3" s="205" t="s">
        <v>399</v>
      </c>
      <c r="G3" s="205" t="s">
        <v>399</v>
      </c>
      <c r="H3" s="205" t="s">
        <v>399</v>
      </c>
      <c r="I3" s="205" t="s">
        <v>399</v>
      </c>
      <c r="J3" s="205" t="s">
        <v>399</v>
      </c>
      <c r="K3" s="205" t="s">
        <v>399</v>
      </c>
      <c r="L3" s="205" t="s">
        <v>399</v>
      </c>
      <c r="M3" s="205" t="s">
        <v>399</v>
      </c>
      <c r="N3" s="205" t="s">
        <v>399</v>
      </c>
      <c r="O3" s="205" t="s">
        <v>399</v>
      </c>
      <c r="P3" s="205" t="s">
        <v>399</v>
      </c>
      <c r="Q3" s="205" t="s">
        <v>399</v>
      </c>
      <c r="R3" s="205" t="s">
        <v>399</v>
      </c>
      <c r="S3" s="205" t="s">
        <v>399</v>
      </c>
      <c r="T3" s="205" t="s">
        <v>399</v>
      </c>
      <c r="U3" s="205" t="s">
        <v>399</v>
      </c>
      <c r="V3" s="205" t="s">
        <v>399</v>
      </c>
      <c r="W3" s="193"/>
      <c r="X3" s="193"/>
      <c r="Y3" s="193"/>
      <c r="Z3" s="193"/>
      <c r="AA3" s="193"/>
      <c r="AB3" s="193"/>
      <c r="AC3" s="193"/>
    </row>
    <row r="4" spans="1:30" x14ac:dyDescent="0.75">
      <c r="A4" s="71">
        <v>2005</v>
      </c>
      <c r="B4" s="205">
        <v>0.91887906368402461</v>
      </c>
      <c r="C4" s="205">
        <v>0.78215743760625356</v>
      </c>
      <c r="D4" s="205">
        <v>0.83383719703881454</v>
      </c>
      <c r="E4" s="205">
        <v>0.89676281996809737</v>
      </c>
      <c r="F4" s="205">
        <v>0.93684328675522954</v>
      </c>
      <c r="G4" s="205">
        <v>0.94416892100749938</v>
      </c>
      <c r="H4" s="205">
        <v>0.93365701922852684</v>
      </c>
      <c r="I4" s="205">
        <v>0.93392710203263374</v>
      </c>
      <c r="J4" s="205">
        <v>0.94516588073398289</v>
      </c>
      <c r="K4" s="205">
        <v>0.96214746012821628</v>
      </c>
      <c r="L4" s="205">
        <v>0.95550204768371694</v>
      </c>
      <c r="M4" s="205">
        <v>0.99745155402862984</v>
      </c>
      <c r="N4" s="205">
        <v>0.93123134646866212</v>
      </c>
      <c r="O4" s="205">
        <v>0.98664115900361826</v>
      </c>
      <c r="P4" s="205">
        <v>0.98335089866869174</v>
      </c>
      <c r="Q4" s="205">
        <v>0.98822344787958727</v>
      </c>
      <c r="R4" s="205">
        <v>0.96741168612155493</v>
      </c>
      <c r="S4" s="205">
        <v>0.97374276094350165</v>
      </c>
      <c r="T4" s="205">
        <v>1.1027950032826774</v>
      </c>
      <c r="U4" s="205">
        <v>1.226858471198877</v>
      </c>
      <c r="V4" s="205">
        <v>0.96281888980319941</v>
      </c>
      <c r="W4" s="193"/>
      <c r="X4" s="193"/>
      <c r="Y4" s="193"/>
      <c r="Z4" s="193"/>
      <c r="AA4" s="193"/>
      <c r="AB4" s="193"/>
      <c r="AC4" s="193"/>
    </row>
    <row r="5" spans="1:30" x14ac:dyDescent="0.75">
      <c r="A5" s="71">
        <v>2006</v>
      </c>
      <c r="B5" s="205">
        <v>0.96020248535225317</v>
      </c>
      <c r="C5" s="205">
        <v>0.92521028453275622</v>
      </c>
      <c r="D5" s="205">
        <v>0.91555447364623987</v>
      </c>
      <c r="E5" s="205">
        <v>0.91816467195213303</v>
      </c>
      <c r="F5" s="205">
        <v>0.92516969432122376</v>
      </c>
      <c r="G5" s="205">
        <v>0.92978836468431569</v>
      </c>
      <c r="H5" s="205">
        <v>0.90886412368707714</v>
      </c>
      <c r="I5" s="205">
        <v>0.92219442071642366</v>
      </c>
      <c r="J5" s="205">
        <v>0.9128044642491373</v>
      </c>
      <c r="K5" s="205">
        <v>0.93393002361773614</v>
      </c>
      <c r="L5" s="205">
        <v>0.9318590403255953</v>
      </c>
      <c r="M5" s="205">
        <v>0.95445349528684231</v>
      </c>
      <c r="N5" s="205">
        <v>0.907916603255842</v>
      </c>
      <c r="O5" s="205">
        <v>0.94631788674726514</v>
      </c>
      <c r="P5" s="205">
        <v>0.936861529872001</v>
      </c>
      <c r="Q5" s="205">
        <v>0.94393664867283245</v>
      </c>
      <c r="R5" s="205">
        <v>0.92056614175530893</v>
      </c>
      <c r="S5" s="205">
        <v>0.88997636840331584</v>
      </c>
      <c r="T5" s="205">
        <v>0.92842468086277941</v>
      </c>
      <c r="U5" s="205">
        <v>0.93704465182424734</v>
      </c>
      <c r="V5" s="205">
        <v>0.94602180902641897</v>
      </c>
      <c r="W5" s="193"/>
      <c r="X5" s="193"/>
      <c r="Y5" s="193"/>
      <c r="Z5" s="193"/>
      <c r="AA5" s="193"/>
      <c r="AB5" s="193"/>
      <c r="AC5" s="193"/>
    </row>
    <row r="6" spans="1:30" x14ac:dyDescent="0.75">
      <c r="A6" s="71">
        <v>2007</v>
      </c>
      <c r="B6" s="205">
        <v>0.95697834526483683</v>
      </c>
      <c r="C6" s="205">
        <v>0.92272643030579182</v>
      </c>
      <c r="D6" s="205">
        <v>0.97440991541641242</v>
      </c>
      <c r="E6" s="205">
        <v>0.96724476957033334</v>
      </c>
      <c r="F6" s="205">
        <v>0.98208778680171294</v>
      </c>
      <c r="G6" s="205">
        <v>0.99531905005685406</v>
      </c>
      <c r="H6" s="205">
        <v>0.97065203405900791</v>
      </c>
      <c r="I6" s="205">
        <v>0.98169913533907827</v>
      </c>
      <c r="J6" s="205">
        <v>0.969217252879785</v>
      </c>
      <c r="K6" s="205">
        <v>0.98944517909436958</v>
      </c>
      <c r="L6" s="205">
        <v>0.99300606647893885</v>
      </c>
      <c r="M6" s="205">
        <v>1.0025134999856045</v>
      </c>
      <c r="N6" s="205">
        <v>0.99872683012918206</v>
      </c>
      <c r="O6" s="205">
        <v>0.99658202682111152</v>
      </c>
      <c r="P6" s="205">
        <v>0.98826710785217586</v>
      </c>
      <c r="Q6" s="205">
        <v>1.010886177351294</v>
      </c>
      <c r="R6" s="205">
        <v>0.99634902303900397</v>
      </c>
      <c r="S6" s="205">
        <v>0.9632295781982565</v>
      </c>
      <c r="T6" s="205">
        <v>1.0099632705491484</v>
      </c>
      <c r="U6" s="205">
        <v>0.96783709266104656</v>
      </c>
      <c r="V6" s="205">
        <v>1.0790098468558933</v>
      </c>
      <c r="W6" s="193"/>
      <c r="X6" s="193"/>
      <c r="Y6" s="193"/>
      <c r="Z6" s="193"/>
      <c r="AA6" s="193"/>
      <c r="AB6" s="193"/>
      <c r="AC6" s="193"/>
    </row>
    <row r="7" spans="1:30" x14ac:dyDescent="0.75">
      <c r="A7" s="71">
        <v>2008</v>
      </c>
      <c r="B7" s="205">
        <v>0.95872729927236999</v>
      </c>
      <c r="C7" s="205">
        <v>0.92248654957726905</v>
      </c>
      <c r="D7" s="205">
        <v>0.97292038293885175</v>
      </c>
      <c r="E7" s="205">
        <v>0.95774084947902771</v>
      </c>
      <c r="F7" s="205">
        <v>0.97186202845981995</v>
      </c>
      <c r="G7" s="205">
        <v>0.98746368116081928</v>
      </c>
      <c r="H7" s="205">
        <v>0.96857331506413413</v>
      </c>
      <c r="I7" s="205">
        <v>0.97334959298382873</v>
      </c>
      <c r="J7" s="205">
        <v>0.96457219487520496</v>
      </c>
      <c r="K7" s="205">
        <v>0.9858147591195352</v>
      </c>
      <c r="L7" s="205">
        <v>0.98770266157376907</v>
      </c>
      <c r="M7" s="205">
        <v>0.98585912871084735</v>
      </c>
      <c r="N7" s="205">
        <v>1.0182716798423477</v>
      </c>
      <c r="O7" s="205">
        <v>0.98121673368297679</v>
      </c>
      <c r="P7" s="205">
        <v>0.97908779180827499</v>
      </c>
      <c r="Q7" s="205">
        <v>1.0093461593482906</v>
      </c>
      <c r="R7" s="205">
        <v>1.0022216522607981</v>
      </c>
      <c r="S7" s="205">
        <v>0.9730384159702844</v>
      </c>
      <c r="T7" s="205">
        <v>0.99847658358425739</v>
      </c>
      <c r="U7" s="205">
        <v>1.0245063830350138</v>
      </c>
      <c r="V7" s="205">
        <v>1.0453837543193654</v>
      </c>
      <c r="W7" s="193"/>
      <c r="X7" s="193"/>
      <c r="Y7" s="193"/>
      <c r="Z7" s="193"/>
      <c r="AA7" s="193"/>
      <c r="AB7" s="193"/>
      <c r="AC7" s="193"/>
    </row>
    <row r="8" spans="1:30" x14ac:dyDescent="0.75">
      <c r="A8" s="71">
        <v>2009</v>
      </c>
      <c r="B8" s="205">
        <v>0.95361943059482612</v>
      </c>
      <c r="C8" s="205">
        <v>0.91528869762580445</v>
      </c>
      <c r="D8" s="205">
        <v>0.95984506047227069</v>
      </c>
      <c r="E8" s="205">
        <v>0.95210599530252793</v>
      </c>
      <c r="F8" s="205">
        <v>0.96849827950120826</v>
      </c>
      <c r="G8" s="205">
        <v>0.98045453078819256</v>
      </c>
      <c r="H8" s="205">
        <v>0.96848553595593168</v>
      </c>
      <c r="I8" s="205">
        <v>0.96559089881597293</v>
      </c>
      <c r="J8" s="205">
        <v>0.96189717792746066</v>
      </c>
      <c r="K8" s="205">
        <v>0.98007811787787957</v>
      </c>
      <c r="L8" s="205">
        <v>0.98354577770824125</v>
      </c>
      <c r="M8" s="205">
        <v>0.97244755187272358</v>
      </c>
      <c r="N8" s="205">
        <v>1.0237559488863661</v>
      </c>
      <c r="O8" s="205">
        <v>0.96572649821505818</v>
      </c>
      <c r="P8" s="205">
        <v>0.9821193727456502</v>
      </c>
      <c r="Q8" s="205">
        <v>1.0019836276569902</v>
      </c>
      <c r="R8" s="205">
        <v>1.0025872876091637</v>
      </c>
      <c r="S8" s="205">
        <v>0.97859153581698366</v>
      </c>
      <c r="T8" s="205">
        <v>0.98726706073165338</v>
      </c>
      <c r="U8" s="205">
        <v>1.1039568903173631</v>
      </c>
      <c r="V8" s="205">
        <v>1.0364935646918341</v>
      </c>
      <c r="W8" s="193"/>
      <c r="X8" s="193"/>
      <c r="Y8" s="193"/>
      <c r="Z8" s="193"/>
      <c r="AA8" s="193"/>
      <c r="AB8" s="193"/>
      <c r="AC8" s="193"/>
    </row>
    <row r="9" spans="1:30" x14ac:dyDescent="0.75">
      <c r="A9" s="71">
        <v>2010</v>
      </c>
      <c r="B9" s="205">
        <v>0.96627716427991472</v>
      </c>
      <c r="C9" s="205">
        <v>0.98495149995400677</v>
      </c>
      <c r="D9" s="205">
        <v>0.954778390781438</v>
      </c>
      <c r="E9" s="205">
        <v>0.9581622078873987</v>
      </c>
      <c r="F9" s="205">
        <v>0.97766703134892152</v>
      </c>
      <c r="G9" s="205">
        <v>0.98403924319453173</v>
      </c>
      <c r="H9" s="205">
        <v>0.98101352009691511</v>
      </c>
      <c r="I9" s="205">
        <v>0.96524365806220935</v>
      </c>
      <c r="J9" s="205">
        <v>0.97210409999155956</v>
      </c>
      <c r="K9" s="205">
        <v>0.97529191685047745</v>
      </c>
      <c r="L9" s="205">
        <v>0.98840840360779414</v>
      </c>
      <c r="M9" s="205">
        <v>0.97779676916509328</v>
      </c>
      <c r="N9" s="205">
        <v>1.0192800497662922</v>
      </c>
      <c r="O9" s="205">
        <v>0.96119312772800358</v>
      </c>
      <c r="P9" s="205">
        <v>0.99192962575683485</v>
      </c>
      <c r="Q9" s="205">
        <v>0.99671290337391882</v>
      </c>
      <c r="R9" s="205">
        <v>1.0058345303228735</v>
      </c>
      <c r="S9" s="205">
        <v>0.99024166598019758</v>
      </c>
      <c r="T9" s="205">
        <v>0.9821944300243679</v>
      </c>
      <c r="U9" s="205">
        <v>1.2147489469410309</v>
      </c>
      <c r="V9" s="205">
        <v>1.0337716608042193</v>
      </c>
      <c r="W9" s="193"/>
      <c r="X9" s="193"/>
      <c r="Y9" s="193"/>
      <c r="Z9" s="193"/>
      <c r="AA9" s="193"/>
      <c r="AB9" s="193"/>
      <c r="AC9" s="193"/>
    </row>
    <row r="10" spans="1:30" x14ac:dyDescent="0.75">
      <c r="A10" s="71">
        <v>2011</v>
      </c>
      <c r="B10" s="205">
        <v>0.97116255192299283</v>
      </c>
      <c r="C10" s="205">
        <v>0.94829934728818854</v>
      </c>
      <c r="D10" s="205">
        <v>0.9311341945248538</v>
      </c>
      <c r="E10" s="205">
        <v>0.96193183072909172</v>
      </c>
      <c r="F10" s="205">
        <v>0.97687827686622286</v>
      </c>
      <c r="G10" s="205">
        <v>0.98980390309726018</v>
      </c>
      <c r="H10" s="205">
        <v>0.98385929210487899</v>
      </c>
      <c r="I10" s="205">
        <v>0.95806905503746786</v>
      </c>
      <c r="J10" s="205">
        <v>0.97759608334434656</v>
      </c>
      <c r="K10" s="205">
        <v>0.97231641063351304</v>
      </c>
      <c r="L10" s="205">
        <v>0.99590575471959641</v>
      </c>
      <c r="M10" s="205">
        <v>0.98509761763723336</v>
      </c>
      <c r="N10" s="205">
        <v>1.0109831112095358</v>
      </c>
      <c r="O10" s="205">
        <v>0.97648553140010275</v>
      </c>
      <c r="P10" s="205">
        <v>0.99894774123107821</v>
      </c>
      <c r="Q10" s="205">
        <v>0.99320976439548625</v>
      </c>
      <c r="R10" s="205">
        <v>1.0034106099989095</v>
      </c>
      <c r="S10" s="205">
        <v>0.99260386782269205</v>
      </c>
      <c r="T10" s="205">
        <v>0.90209626033801338</v>
      </c>
      <c r="U10" s="205">
        <v>0.94171671047179539</v>
      </c>
      <c r="V10" s="205">
        <v>1.0024515673919765</v>
      </c>
      <c r="W10" s="193"/>
      <c r="X10" s="193"/>
      <c r="Y10" s="193"/>
      <c r="Z10" s="193"/>
      <c r="AA10" s="193"/>
      <c r="AB10" s="193"/>
      <c r="AC10" s="193"/>
    </row>
    <row r="11" spans="1:30" x14ac:dyDescent="0.75">
      <c r="A11" s="137">
        <v>2012</v>
      </c>
      <c r="B11" s="205">
        <v>0.98854991142423365</v>
      </c>
      <c r="C11" s="205">
        <v>0.95268239275541189</v>
      </c>
      <c r="D11" s="205">
        <v>0.99064900214229212</v>
      </c>
      <c r="E11" s="205">
        <v>0.96135008624279772</v>
      </c>
      <c r="F11" s="205">
        <v>0.96301378135244431</v>
      </c>
      <c r="G11" s="205">
        <v>1.0003056549869453</v>
      </c>
      <c r="H11" s="205">
        <v>1.0010685534931694</v>
      </c>
      <c r="I11" s="205">
        <v>1.0164740348404795</v>
      </c>
      <c r="J11" s="205">
        <v>1.0492344615460691</v>
      </c>
      <c r="K11" s="205">
        <v>1.0545379886548374</v>
      </c>
      <c r="L11" s="205">
        <v>1.1237133353949158</v>
      </c>
      <c r="M11" s="205">
        <v>1.1192964702365615</v>
      </c>
      <c r="N11" s="205">
        <v>1.1024187600571649</v>
      </c>
      <c r="O11" s="205">
        <v>1.2038884820785549</v>
      </c>
      <c r="P11" s="205">
        <v>1.1611012945211414</v>
      </c>
      <c r="Q11" s="205">
        <v>1.1504867349835759</v>
      </c>
      <c r="R11" s="205">
        <v>1.169435468354922</v>
      </c>
      <c r="S11" s="205">
        <v>1.2354399516315284</v>
      </c>
      <c r="T11" s="205">
        <v>1.0906448507207278</v>
      </c>
      <c r="U11" s="205">
        <v>0.78191996054081825</v>
      </c>
      <c r="V11" s="205">
        <v>0.22442793581163134</v>
      </c>
      <c r="W11" s="147">
        <v>0.26132733940612801</v>
      </c>
      <c r="X11" s="147">
        <v>0.20265056198624393</v>
      </c>
      <c r="Y11" s="147">
        <v>615096</v>
      </c>
      <c r="Z11" s="147">
        <v>151386</v>
      </c>
      <c r="AA11" s="147">
        <v>1119497</v>
      </c>
      <c r="AB11" s="146">
        <v>63337198</v>
      </c>
      <c r="AC11" s="146">
        <v>64456695</v>
      </c>
      <c r="AD11" s="139"/>
    </row>
    <row r="12" spans="1:30" x14ac:dyDescent="0.75">
      <c r="A12" s="137">
        <v>2013</v>
      </c>
      <c r="B12" s="205">
        <v>0.94547666893078841</v>
      </c>
      <c r="C12" s="205">
        <v>0.94247761642648753</v>
      </c>
      <c r="D12" s="205">
        <v>0.9292309492516736</v>
      </c>
      <c r="E12" s="205">
        <v>0.97576037597710452</v>
      </c>
      <c r="F12" s="205">
        <v>0.94854048517060707</v>
      </c>
      <c r="G12" s="205">
        <v>0.98056576038558951</v>
      </c>
      <c r="H12" s="205">
        <v>0.98010293020953232</v>
      </c>
      <c r="I12" s="205">
        <v>0.96305772792767652</v>
      </c>
      <c r="J12" s="205">
        <v>0.9777059203334314</v>
      </c>
      <c r="K12" s="205">
        <v>0.96623305393596104</v>
      </c>
      <c r="L12" s="205">
        <v>0.97589717895579797</v>
      </c>
      <c r="M12" s="205">
        <v>1.0421960794929166</v>
      </c>
      <c r="N12" s="205">
        <v>0.97647381283734047</v>
      </c>
      <c r="O12" s="205">
        <v>0.97003616386489133</v>
      </c>
      <c r="P12" s="205">
        <v>0.9979618650339428</v>
      </c>
      <c r="Q12" s="205">
        <v>0.95585754565957892</v>
      </c>
      <c r="R12" s="205">
        <v>0.9559674391496481</v>
      </c>
      <c r="S12" s="205">
        <v>0.91055008577267693</v>
      </c>
      <c r="T12" s="205">
        <v>0.87387217770512249</v>
      </c>
      <c r="U12" s="205">
        <v>0.88004644493518747</v>
      </c>
      <c r="V12" s="205">
        <v>0.92319201947720897</v>
      </c>
      <c r="W12" s="147">
        <v>0.22998019600873407</v>
      </c>
      <c r="X12" s="147">
        <v>0.18708538156827184</v>
      </c>
      <c r="Y12" s="147">
        <v>637403</v>
      </c>
      <c r="Z12" s="147">
        <v>154763</v>
      </c>
      <c r="AA12" s="147">
        <v>1135316</v>
      </c>
      <c r="AB12" s="146">
        <v>63650593</v>
      </c>
      <c r="AC12" s="146">
        <v>64785909</v>
      </c>
      <c r="AD12" s="139"/>
    </row>
    <row r="13" spans="1:30" x14ac:dyDescent="0.75">
      <c r="A13" s="137">
        <v>2014</v>
      </c>
      <c r="B13" s="205">
        <v>0.94102863370737633</v>
      </c>
      <c r="C13" s="205">
        <v>0.94210901737197783</v>
      </c>
      <c r="D13" s="205">
        <v>0.91899586438937697</v>
      </c>
      <c r="E13" s="205">
        <v>0.97173602758895083</v>
      </c>
      <c r="F13" s="205">
        <v>0.94676266740205539</v>
      </c>
      <c r="G13" s="205">
        <v>0.96898138803681266</v>
      </c>
      <c r="H13" s="205">
        <v>0.98444439865393074</v>
      </c>
      <c r="I13" s="205">
        <v>0.96173272322406356</v>
      </c>
      <c r="J13" s="205">
        <v>0.95635063711537649</v>
      </c>
      <c r="K13" s="205">
        <v>0.97697511742506005</v>
      </c>
      <c r="L13" s="205">
        <v>0.96895444770154471</v>
      </c>
      <c r="M13" s="205">
        <v>0.9849001864430168</v>
      </c>
      <c r="N13" s="205">
        <v>0.99020937687170374</v>
      </c>
      <c r="O13" s="205">
        <v>0.99464239567792156</v>
      </c>
      <c r="P13" s="205">
        <v>0.98085626817299165</v>
      </c>
      <c r="Q13" s="205">
        <v>0.98988979192483395</v>
      </c>
      <c r="R13" s="205">
        <v>1.0057604254343457</v>
      </c>
      <c r="S13" s="205">
        <v>1.0082391022633284</v>
      </c>
      <c r="T13" s="205">
        <v>1.0215827186271857</v>
      </c>
      <c r="U13" s="205">
        <v>0.97124680466642188</v>
      </c>
      <c r="V13" s="205">
        <v>0.96810798211331206</v>
      </c>
      <c r="W13" s="147">
        <v>0.22336753051004035</v>
      </c>
      <c r="X13" s="147">
        <v>0.18111885123295868</v>
      </c>
      <c r="Y13" s="147">
        <v>571778</v>
      </c>
      <c r="Z13" s="147">
        <v>142522</v>
      </c>
      <c r="AA13" s="147">
        <v>1170366</v>
      </c>
      <c r="AB13" s="146">
        <v>63954350</v>
      </c>
      <c r="AC13" s="146">
        <v>65124716</v>
      </c>
      <c r="AD13" s="139"/>
    </row>
    <row r="14" spans="1:30" x14ac:dyDescent="0.75">
      <c r="A14" s="137">
        <v>2015</v>
      </c>
      <c r="B14" s="205">
        <v>0.94193022338882859</v>
      </c>
      <c r="C14" s="205">
        <v>0.9808489157110406</v>
      </c>
      <c r="D14" s="205">
        <v>0.9315413339938251</v>
      </c>
      <c r="E14" s="205">
        <v>0.96848481238068918</v>
      </c>
      <c r="F14" s="205">
        <v>0.94929620737067966</v>
      </c>
      <c r="G14" s="205">
        <v>0.96542607080578291</v>
      </c>
      <c r="H14" s="205">
        <v>0.98318035427273842</v>
      </c>
      <c r="I14" s="205">
        <v>0.96552339943091936</v>
      </c>
      <c r="J14" s="205">
        <v>0.95965712312765261</v>
      </c>
      <c r="K14" s="205">
        <v>0.97430553115600638</v>
      </c>
      <c r="L14" s="205">
        <v>0.9716307877219208</v>
      </c>
      <c r="M14" s="205">
        <v>0.9710229277379252</v>
      </c>
      <c r="N14" s="205">
        <v>1.0060394486689854</v>
      </c>
      <c r="O14" s="205">
        <v>0.99775268729338529</v>
      </c>
      <c r="P14" s="205">
        <v>0.96843464201750762</v>
      </c>
      <c r="Q14" s="205">
        <v>1.0141150905381007</v>
      </c>
      <c r="R14" s="205">
        <v>1.0021600732843803</v>
      </c>
      <c r="S14" s="205">
        <v>1.0136928528447473</v>
      </c>
      <c r="T14" s="205">
        <v>1.0240082699557544</v>
      </c>
      <c r="U14" s="205">
        <v>0.956544976876185</v>
      </c>
      <c r="V14" s="205">
        <v>0.96215990106599758</v>
      </c>
      <c r="W14" s="147">
        <v>0.21366108930661709</v>
      </c>
      <c r="X14" s="147">
        <v>0.17426529598349066</v>
      </c>
      <c r="Y14" s="147">
        <v>675849</v>
      </c>
      <c r="Z14" s="147">
        <v>159222</v>
      </c>
      <c r="AA14" s="147">
        <v>1509513</v>
      </c>
      <c r="AB14" s="146">
        <v>64219585</v>
      </c>
      <c r="AC14" s="146">
        <v>65729098</v>
      </c>
      <c r="AD14" s="139"/>
    </row>
    <row r="15" spans="1:30" x14ac:dyDescent="0.75">
      <c r="A15" s="137">
        <v>2016</v>
      </c>
      <c r="B15" s="205">
        <v>0.95921964268139515</v>
      </c>
      <c r="C15" s="205">
        <v>0.92974871758658517</v>
      </c>
      <c r="D15" s="205">
        <v>0.92792250734286197</v>
      </c>
      <c r="E15" s="205">
        <v>0.96166173737568639</v>
      </c>
      <c r="F15" s="205">
        <v>0.95601056589727318</v>
      </c>
      <c r="G15" s="205">
        <v>0.95959112228679566</v>
      </c>
      <c r="H15" s="205">
        <v>0.98553248774490954</v>
      </c>
      <c r="I15" s="205">
        <v>0.97833885783273578</v>
      </c>
      <c r="J15" s="205">
        <v>0.9591936695515364</v>
      </c>
      <c r="K15" s="205">
        <v>0.96836497321814807</v>
      </c>
      <c r="L15" s="205">
        <v>0.96795754727384631</v>
      </c>
      <c r="M15" s="205">
        <v>0.97848225823202672</v>
      </c>
      <c r="N15" s="205">
        <v>1.0026197774526744</v>
      </c>
      <c r="O15" s="205">
        <v>1.0006085320441742</v>
      </c>
      <c r="P15" s="205">
        <v>0.97609364530897735</v>
      </c>
      <c r="Q15" s="205">
        <v>0.99258586891270539</v>
      </c>
      <c r="R15" s="205">
        <v>0.99708528014725162</v>
      </c>
      <c r="S15" s="205">
        <v>1.0039187874319464</v>
      </c>
      <c r="T15" s="205">
        <v>1.0386555557548804</v>
      </c>
      <c r="U15" s="205">
        <v>0.97819036706809681</v>
      </c>
      <c r="V15" s="205">
        <v>2.3228256776969722</v>
      </c>
      <c r="W15" s="147">
        <v>0.20900121937700919</v>
      </c>
      <c r="X15" s="147">
        <v>0.40478790424191519</v>
      </c>
      <c r="Y15" s="147">
        <v>693992</v>
      </c>
      <c r="Z15" s="147">
        <v>154607</v>
      </c>
      <c r="AA15" s="147">
        <v>1514405</v>
      </c>
      <c r="AB15" s="146">
        <v>64417145</v>
      </c>
      <c r="AC15" s="146">
        <v>65931550</v>
      </c>
      <c r="AD15" s="139"/>
    </row>
    <row r="16" spans="1:30" x14ac:dyDescent="0.75">
      <c r="A16" s="137">
        <v>2017</v>
      </c>
      <c r="B16" s="205">
        <v>0.97358171184729791</v>
      </c>
      <c r="C16" s="205">
        <v>0.94564319482972115</v>
      </c>
      <c r="D16" s="205">
        <v>0.92802448774451063</v>
      </c>
      <c r="E16" s="205">
        <v>0.9404946612733871</v>
      </c>
      <c r="F16" s="205">
        <v>0.96071473648629513</v>
      </c>
      <c r="G16" s="205">
        <v>0.9422887106446991</v>
      </c>
      <c r="H16" s="205">
        <v>0.98374377083943965</v>
      </c>
      <c r="I16" s="205">
        <v>0.9783535535618747</v>
      </c>
      <c r="J16" s="205">
        <v>0.95126396083178233</v>
      </c>
      <c r="K16" s="205">
        <v>0.9642546923757771</v>
      </c>
      <c r="L16" s="205">
        <v>0.9662259574793195</v>
      </c>
      <c r="M16" s="205">
        <v>0.97150328653556117</v>
      </c>
      <c r="N16" s="205">
        <v>0.99360616322188577</v>
      </c>
      <c r="O16" s="205">
        <v>0.99084350437152602</v>
      </c>
      <c r="P16" s="205">
        <v>0.98314756314709861</v>
      </c>
      <c r="Q16" s="205">
        <v>0.9937873064008147</v>
      </c>
      <c r="R16" s="205">
        <v>0.99573272845718674</v>
      </c>
      <c r="S16" s="205">
        <v>0.99567501176631124</v>
      </c>
      <c r="T16" s="205">
        <v>1.0058703492943681</v>
      </c>
      <c r="U16" s="205">
        <v>0.98197672315380846</v>
      </c>
      <c r="V16" s="205">
        <v>0.82551482477569194</v>
      </c>
      <c r="W16" s="147">
        <v>0.20523433253898574</v>
      </c>
      <c r="X16" s="147">
        <v>0.33415841584158418</v>
      </c>
      <c r="Y16" s="147">
        <v>722717</v>
      </c>
      <c r="Z16" s="147">
        <v>157722</v>
      </c>
      <c r="AA16" s="147">
        <v>1561038</v>
      </c>
      <c r="AB16" s="146">
        <v>64627465</v>
      </c>
      <c r="AC16" s="146">
        <v>66188503</v>
      </c>
      <c r="AD16" s="139"/>
    </row>
    <row r="17" spans="1:30" x14ac:dyDescent="0.75">
      <c r="A17" s="137">
        <v>2018</v>
      </c>
      <c r="B17" s="205">
        <v>0.95792071921654609</v>
      </c>
      <c r="C17" s="205">
        <v>0.95087920067073373</v>
      </c>
      <c r="D17" s="205">
        <v>0.94066467640354978</v>
      </c>
      <c r="E17" s="205">
        <v>0.92992085442775896</v>
      </c>
      <c r="F17" s="205">
        <v>0.97509207712902457</v>
      </c>
      <c r="G17" s="205">
        <v>0.94938126210315599</v>
      </c>
      <c r="H17" s="205">
        <v>0.98149806513675697</v>
      </c>
      <c r="I17" s="205">
        <v>0.98151779457014043</v>
      </c>
      <c r="J17" s="205">
        <v>0.96472877611676755</v>
      </c>
      <c r="K17" s="205">
        <v>0.97802460835679095</v>
      </c>
      <c r="L17" s="205">
        <v>0.96630632362393654</v>
      </c>
      <c r="M17" s="205">
        <v>0.97470268423534101</v>
      </c>
      <c r="N17" s="205">
        <v>0.99610220125277393</v>
      </c>
      <c r="O17" s="205">
        <v>0.9986527558703624</v>
      </c>
      <c r="P17" s="205">
        <v>0.99779762243415693</v>
      </c>
      <c r="Q17" s="205">
        <v>0.99681496069644238</v>
      </c>
      <c r="R17" s="205">
        <v>0.98685141117979569</v>
      </c>
      <c r="S17" s="205">
        <v>1.0000352869615832</v>
      </c>
      <c r="T17" s="205">
        <v>1.0078736658127205</v>
      </c>
      <c r="U17" s="205">
        <v>0.99530134479839305</v>
      </c>
      <c r="V17" s="205">
        <v>0.89123255799789269</v>
      </c>
      <c r="W17" s="147">
        <v>0.20427000717485311</v>
      </c>
      <c r="X17" s="147">
        <v>0.2978128597270186</v>
      </c>
      <c r="Y17" s="147">
        <v>742416</v>
      </c>
      <c r="Z17" s="147">
        <v>154017</v>
      </c>
      <c r="AA17" s="147">
        <v>1597154</v>
      </c>
      <c r="AB17" s="146">
        <v>64816825</v>
      </c>
      <c r="AC17" s="146">
        <v>66413979</v>
      </c>
      <c r="AD17" s="139"/>
    </row>
    <row r="18" spans="1:30" x14ac:dyDescent="0.75">
      <c r="A18" s="137">
        <v>2019</v>
      </c>
      <c r="B18" s="205">
        <v>0.96733639935581972</v>
      </c>
      <c r="C18" s="205">
        <v>0.94395884356693771</v>
      </c>
      <c r="D18" s="205">
        <v>0.94980050467092259</v>
      </c>
      <c r="E18" s="205">
        <v>0.9182013729365639</v>
      </c>
      <c r="F18" s="205">
        <v>0.96626565035537992</v>
      </c>
      <c r="G18" s="205">
        <v>0.94663937361165162</v>
      </c>
      <c r="H18" s="205">
        <v>0.96873543754229652</v>
      </c>
      <c r="I18" s="205">
        <v>0.9842138781755011</v>
      </c>
      <c r="J18" s="205">
        <v>0.96198288532868259</v>
      </c>
      <c r="K18" s="205">
        <v>0.95714261131473544</v>
      </c>
      <c r="L18" s="205">
        <v>0.97740822082893697</v>
      </c>
      <c r="M18" s="205">
        <v>0.9694678991818555</v>
      </c>
      <c r="N18" s="205">
        <v>0.98530454446275162</v>
      </c>
      <c r="O18" s="205">
        <v>0.99045131907013217</v>
      </c>
      <c r="P18" s="205">
        <v>0.99320189394091407</v>
      </c>
      <c r="Q18" s="205">
        <v>0.9825945415355003</v>
      </c>
      <c r="R18" s="205">
        <v>0.99230786903529433</v>
      </c>
      <c r="S18" s="205">
        <v>1.0128947133546922</v>
      </c>
      <c r="T18" s="205">
        <v>1.0156959171854256</v>
      </c>
      <c r="U18" s="205">
        <v>1.0497489603540169</v>
      </c>
      <c r="V18" s="205">
        <v>1.0132386361205046</v>
      </c>
      <c r="W18" s="147">
        <v>0.2144322276633096</v>
      </c>
      <c r="X18" s="147">
        <v>0.30175549580895145</v>
      </c>
      <c r="Y18" s="147">
        <v>751791</v>
      </c>
      <c r="Z18" s="147">
        <v>150019</v>
      </c>
      <c r="AA18" s="147">
        <v>1629782</v>
      </c>
      <c r="AB18" s="146">
        <v>64929153</v>
      </c>
      <c r="AC18" s="146">
        <v>66558935</v>
      </c>
      <c r="AD18" s="139"/>
    </row>
    <row r="19" spans="1:30" x14ac:dyDescent="0.75">
      <c r="A19" s="137">
        <v>2020</v>
      </c>
      <c r="B19" s="205">
        <v>0.97300148024659205</v>
      </c>
      <c r="C19" s="205">
        <v>0.95422471930641706</v>
      </c>
      <c r="D19" s="205">
        <v>0.95525783664067565</v>
      </c>
      <c r="E19" s="205">
        <v>0.92747568154358473</v>
      </c>
      <c r="F19" s="205">
        <v>0.95905775634103141</v>
      </c>
      <c r="G19" s="205">
        <v>0.94566571274103428</v>
      </c>
      <c r="H19" s="205">
        <v>0.96259800265279083</v>
      </c>
      <c r="I19" s="205">
        <v>0.98076450315221886</v>
      </c>
      <c r="J19" s="205">
        <v>0.96341700282230158</v>
      </c>
      <c r="K19" s="205">
        <v>0.95829587585705256</v>
      </c>
      <c r="L19" s="205">
        <v>0.97277447662350469</v>
      </c>
      <c r="M19" s="205">
        <v>0.96985779658415916</v>
      </c>
      <c r="N19" s="205">
        <v>0.9696650331645168</v>
      </c>
      <c r="O19" s="205">
        <v>1.0045445134248367</v>
      </c>
      <c r="P19" s="205">
        <v>0.99429746400581054</v>
      </c>
      <c r="Q19" s="205">
        <v>0.9695082974427891</v>
      </c>
      <c r="R19" s="205">
        <v>1.0213596342968805</v>
      </c>
      <c r="S19" s="205">
        <v>1.0034692287783644</v>
      </c>
      <c r="T19" s="205">
        <v>1.0168751205101796</v>
      </c>
      <c r="U19" s="205">
        <v>1.0575405555778057</v>
      </c>
      <c r="V19" s="205">
        <v>0.88001999460695413</v>
      </c>
      <c r="W19" s="147">
        <v>0.22677077717684294</v>
      </c>
      <c r="X19" s="147">
        <v>0.26555086979441223</v>
      </c>
      <c r="Y19" s="147">
        <v>393847</v>
      </c>
      <c r="Z19" s="147">
        <v>28462</v>
      </c>
      <c r="AA19" s="147">
        <v>1179263</v>
      </c>
      <c r="AB19" s="146">
        <v>65007464</v>
      </c>
      <c r="AC19" s="146">
        <v>66186727</v>
      </c>
      <c r="AD19" s="139"/>
    </row>
    <row r="20" spans="1:30" x14ac:dyDescent="0.75">
      <c r="A20" s="137">
        <v>2021</v>
      </c>
      <c r="B20" s="205">
        <v>0.98569129994525917</v>
      </c>
      <c r="C20" s="205">
        <v>0.95554282799305601</v>
      </c>
      <c r="D20" s="205">
        <v>0.94311219447468952</v>
      </c>
      <c r="E20" s="205">
        <v>0.92499293519122727</v>
      </c>
      <c r="F20" s="205">
        <v>0.95770954876075032</v>
      </c>
      <c r="G20" s="205">
        <v>0.95394217011490212</v>
      </c>
      <c r="H20" s="205">
        <v>0.95838044639214381</v>
      </c>
      <c r="I20" s="205">
        <v>0.98558737200069924</v>
      </c>
      <c r="J20" s="205">
        <v>0.98477752063520252</v>
      </c>
      <c r="K20" s="205">
        <v>0.96775899513107111</v>
      </c>
      <c r="L20" s="205">
        <v>0.9779388984492744</v>
      </c>
      <c r="M20" s="205">
        <v>0.98764278632190083</v>
      </c>
      <c r="N20" s="205">
        <v>1.0168763370580245</v>
      </c>
      <c r="O20" s="205">
        <v>1.0707058179564981</v>
      </c>
      <c r="P20" s="205">
        <v>1.0909039972080918</v>
      </c>
      <c r="Q20" s="205">
        <v>1.0935520187317489</v>
      </c>
      <c r="R20" s="205">
        <v>1.1236136450607583</v>
      </c>
      <c r="S20" s="205">
        <v>1.1543118307162716</v>
      </c>
      <c r="T20" s="205">
        <v>1.1190886848275512</v>
      </c>
      <c r="U20" s="205">
        <v>1.1324876657836735</v>
      </c>
      <c r="V20" s="205">
        <v>0.97165948731113427</v>
      </c>
      <c r="W20" s="147">
        <v>0.25681510811295238</v>
      </c>
      <c r="X20" s="147">
        <v>0.25802502199946437</v>
      </c>
      <c r="Y20" s="147">
        <v>416517</v>
      </c>
      <c r="Z20" s="147">
        <v>22223</v>
      </c>
      <c r="AA20" s="147">
        <v>1214556</v>
      </c>
      <c r="AB20" s="146">
        <v>64956883</v>
      </c>
      <c r="AC20" s="146">
        <v>66171439</v>
      </c>
      <c r="AD20" s="139"/>
    </row>
    <row r="22" spans="1:30" ht="14.75" customHeight="1" x14ac:dyDescent="0.75">
      <c r="A22" s="253" t="s">
        <v>400</v>
      </c>
      <c r="B22" s="213">
        <v>0.95997547241855041</v>
      </c>
      <c r="C22" s="213">
        <v>0.9352491584181436</v>
      </c>
      <c r="D22" s="213">
        <v>0.93868699834548597</v>
      </c>
      <c r="E22" s="213">
        <v>0.94659951116625674</v>
      </c>
      <c r="F22" s="213">
        <v>0.96008646237175765</v>
      </c>
      <c r="G22" s="213">
        <v>0.96610734821804978</v>
      </c>
      <c r="H22" s="213">
        <v>0.97084642865495185</v>
      </c>
      <c r="I22" s="213">
        <v>0.97033162986493648</v>
      </c>
      <c r="J22" s="213">
        <v>0.96656877125942819</v>
      </c>
      <c r="K22" s="213">
        <v>0.97440690086748039</v>
      </c>
      <c r="L22" s="213">
        <v>0.98263158389121485</v>
      </c>
      <c r="M22" s="213">
        <v>0.99086423480519059</v>
      </c>
      <c r="N22" s="213">
        <v>0.99702829556506178</v>
      </c>
      <c r="O22" s="213">
        <v>1.0021346550147303</v>
      </c>
      <c r="P22" s="213">
        <v>1.0002564896309023</v>
      </c>
      <c r="Q22" s="213">
        <v>1.0049112285590875</v>
      </c>
      <c r="R22" s="213">
        <v>1.0087444062063573</v>
      </c>
      <c r="S22" s="213">
        <v>1.0058618261562753</v>
      </c>
      <c r="T22" s="213">
        <v>1.0073755646921654</v>
      </c>
      <c r="U22" s="213">
        <v>1.0118631147178696</v>
      </c>
      <c r="V22" s="213">
        <v>1.0051958888158943</v>
      </c>
    </row>
    <row r="23" spans="1:30" x14ac:dyDescent="0.75">
      <c r="A23" s="253"/>
    </row>
    <row r="24" spans="1:30" x14ac:dyDescent="0.75">
      <c r="A24" s="253"/>
    </row>
    <row r="25" spans="1:30" x14ac:dyDescent="0.75">
      <c r="A25" s="187" t="s">
        <v>402</v>
      </c>
    </row>
    <row r="26" spans="1:30" x14ac:dyDescent="0.75">
      <c r="A26" s="188"/>
    </row>
    <row r="27" spans="1:30" ht="27" x14ac:dyDescent="0.75">
      <c r="A27" s="188"/>
      <c r="B27" s="190" t="s">
        <v>408</v>
      </c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30" ht="27" x14ac:dyDescent="0.75">
      <c r="A28" s="188"/>
      <c r="B28" s="189" t="s">
        <v>409</v>
      </c>
      <c r="C28" s="146"/>
      <c r="D28" s="146"/>
      <c r="E28" s="146"/>
    </row>
    <row r="29" spans="1:30" x14ac:dyDescent="0.75">
      <c r="B29" s="146"/>
      <c r="C29" s="146"/>
      <c r="D29" s="146"/>
      <c r="E29" s="146"/>
    </row>
    <row r="30" spans="1:30" x14ac:dyDescent="0.75">
      <c r="B30" s="146"/>
      <c r="C30" s="146"/>
      <c r="D30" s="146"/>
      <c r="E30" s="146"/>
    </row>
    <row r="31" spans="1:30" x14ac:dyDescent="0.75">
      <c r="A31" s="211"/>
      <c r="B31" s="212"/>
      <c r="C31" s="212"/>
      <c r="D31" s="212"/>
      <c r="E31" s="212"/>
      <c r="F31" s="212"/>
      <c r="G31" s="212"/>
      <c r="H31" s="212"/>
      <c r="I31" s="212"/>
      <c r="J31" s="212"/>
      <c r="K31" s="212"/>
      <c r="L31" s="212"/>
      <c r="M31" s="212"/>
      <c r="N31" s="212"/>
      <c r="O31" s="212"/>
      <c r="P31" s="212"/>
      <c r="Q31" s="212"/>
      <c r="R31" s="212"/>
      <c r="S31" s="212"/>
      <c r="T31" s="212"/>
      <c r="U31" s="212"/>
      <c r="V31" s="212"/>
    </row>
    <row r="32" spans="1:30" x14ac:dyDescent="0.75">
      <c r="A32" s="211"/>
      <c r="B32" s="212"/>
      <c r="C32" s="212"/>
      <c r="D32" s="212"/>
      <c r="E32" s="212"/>
      <c r="F32" s="212"/>
      <c r="G32" s="212"/>
      <c r="H32" s="212"/>
      <c r="I32" s="212"/>
      <c r="J32" s="212"/>
      <c r="K32" s="212"/>
      <c r="L32" s="212"/>
      <c r="M32" s="212"/>
      <c r="N32" s="212"/>
      <c r="O32" s="212"/>
      <c r="P32" s="212"/>
      <c r="Q32" s="212"/>
      <c r="R32" s="212"/>
      <c r="S32" s="212"/>
      <c r="T32" s="212"/>
      <c r="U32" s="212"/>
      <c r="V32" s="212"/>
    </row>
    <row r="33" spans="1:22" x14ac:dyDescent="0.75">
      <c r="A33" s="211"/>
      <c r="B33" s="212"/>
      <c r="C33" s="212"/>
      <c r="D33" s="212"/>
      <c r="E33" s="212"/>
      <c r="F33" s="212"/>
      <c r="G33" s="212"/>
      <c r="H33" s="212"/>
      <c r="I33" s="212"/>
      <c r="J33" s="212"/>
      <c r="K33" s="212"/>
      <c r="L33" s="212"/>
      <c r="M33" s="212"/>
      <c r="N33" s="212"/>
      <c r="O33" s="212"/>
      <c r="P33" s="212"/>
      <c r="Q33" s="212"/>
      <c r="R33" s="212"/>
      <c r="S33" s="212"/>
      <c r="T33" s="212"/>
      <c r="U33" s="212"/>
      <c r="V33" s="212"/>
    </row>
    <row r="34" spans="1:22" x14ac:dyDescent="0.75">
      <c r="A34" s="211"/>
      <c r="B34" s="212"/>
      <c r="C34" s="212"/>
      <c r="D34" s="212"/>
      <c r="E34" s="212"/>
      <c r="F34" s="212"/>
      <c r="G34" s="212"/>
      <c r="H34" s="212"/>
      <c r="I34" s="212"/>
      <c r="J34" s="212"/>
      <c r="K34" s="212"/>
      <c r="L34" s="212"/>
      <c r="M34" s="212"/>
      <c r="N34" s="212"/>
      <c r="O34" s="212"/>
      <c r="P34" s="212"/>
      <c r="Q34" s="212"/>
      <c r="R34" s="212"/>
      <c r="S34" s="212"/>
      <c r="T34" s="212"/>
      <c r="U34" s="212"/>
      <c r="V34" s="212"/>
    </row>
    <row r="35" spans="1:22" x14ac:dyDescent="0.75">
      <c r="A35" s="211"/>
      <c r="B35" s="212"/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  <c r="O35" s="212"/>
      <c r="P35" s="212"/>
      <c r="Q35" s="212"/>
      <c r="R35" s="212"/>
      <c r="S35" s="212"/>
      <c r="T35" s="212"/>
      <c r="U35" s="212"/>
      <c r="V35" s="212"/>
    </row>
    <row r="36" spans="1:22" x14ac:dyDescent="0.75">
      <c r="A36" s="211"/>
      <c r="B36" s="212"/>
      <c r="C36" s="212"/>
      <c r="D36" s="212"/>
      <c r="E36" s="212"/>
      <c r="F36" s="212"/>
      <c r="G36" s="212"/>
      <c r="H36" s="212"/>
      <c r="I36" s="212"/>
      <c r="J36" s="212"/>
      <c r="K36" s="212"/>
      <c r="L36" s="212"/>
      <c r="M36" s="212"/>
      <c r="N36" s="212"/>
      <c r="O36" s="212"/>
      <c r="P36" s="212"/>
      <c r="Q36" s="212"/>
      <c r="R36" s="212"/>
      <c r="S36" s="212"/>
      <c r="T36" s="212"/>
      <c r="U36" s="212"/>
      <c r="V36" s="212"/>
    </row>
    <row r="37" spans="1:22" x14ac:dyDescent="0.75">
      <c r="A37" s="211"/>
      <c r="B37" s="212"/>
      <c r="C37" s="212"/>
      <c r="D37" s="212"/>
      <c r="E37" s="212"/>
      <c r="F37" s="212"/>
      <c r="G37" s="212"/>
      <c r="H37" s="212"/>
      <c r="I37" s="212"/>
      <c r="J37" s="212"/>
      <c r="K37" s="212"/>
      <c r="L37" s="212"/>
      <c r="M37" s="212"/>
      <c r="N37" s="212"/>
      <c r="O37" s="212"/>
      <c r="P37" s="212"/>
      <c r="Q37" s="212"/>
      <c r="R37" s="212"/>
      <c r="S37" s="212"/>
      <c r="T37" s="212"/>
      <c r="U37" s="212"/>
      <c r="V37" s="212"/>
    </row>
    <row r="38" spans="1:22" x14ac:dyDescent="0.75">
      <c r="A38" s="211"/>
      <c r="B38" s="212"/>
      <c r="C38" s="212"/>
      <c r="D38" s="212"/>
      <c r="E38" s="212"/>
      <c r="F38" s="212"/>
      <c r="G38" s="212"/>
      <c r="H38" s="212"/>
      <c r="I38" s="212"/>
      <c r="J38" s="212"/>
      <c r="K38" s="212"/>
      <c r="L38" s="212"/>
      <c r="M38" s="212"/>
      <c r="N38" s="212"/>
      <c r="O38" s="212"/>
      <c r="P38" s="212"/>
      <c r="Q38" s="212"/>
      <c r="R38" s="212"/>
      <c r="S38" s="212"/>
      <c r="T38" s="212"/>
      <c r="U38" s="212"/>
      <c r="V38" s="212"/>
    </row>
    <row r="39" spans="1:22" x14ac:dyDescent="0.75">
      <c r="A39" s="137"/>
      <c r="B39" s="206"/>
      <c r="C39" s="206"/>
      <c r="D39" s="206"/>
      <c r="E39" s="206"/>
      <c r="F39" s="206"/>
      <c r="G39" s="206"/>
      <c r="H39" s="206"/>
      <c r="I39" s="206"/>
      <c r="J39" s="206"/>
      <c r="K39" s="206"/>
      <c r="L39" s="206"/>
      <c r="M39" s="206"/>
      <c r="N39" s="206"/>
      <c r="O39" s="206"/>
      <c r="P39" s="206"/>
      <c r="Q39" s="206"/>
      <c r="R39" s="206"/>
      <c r="S39" s="206"/>
      <c r="T39" s="206"/>
      <c r="U39" s="206"/>
      <c r="V39" s="206"/>
    </row>
    <row r="40" spans="1:22" x14ac:dyDescent="0.75">
      <c r="A40" s="137"/>
      <c r="B40" s="206"/>
      <c r="C40" s="206"/>
      <c r="D40" s="206"/>
      <c r="E40" s="206"/>
      <c r="F40" s="206"/>
      <c r="G40" s="206"/>
      <c r="H40" s="206"/>
      <c r="I40" s="206"/>
      <c r="J40" s="206"/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  <c r="V40" s="206"/>
    </row>
    <row r="41" spans="1:22" x14ac:dyDescent="0.75">
      <c r="A41" s="137"/>
      <c r="B41" s="206"/>
      <c r="C41" s="206"/>
      <c r="D41" s="206"/>
      <c r="E41" s="206"/>
      <c r="F41" s="206"/>
      <c r="G41" s="206"/>
      <c r="H41" s="206"/>
      <c r="I41" s="206"/>
      <c r="J41" s="206"/>
      <c r="K41" s="206"/>
      <c r="L41" s="206"/>
      <c r="M41" s="206"/>
      <c r="N41" s="206"/>
      <c r="O41" s="206"/>
      <c r="P41" s="206"/>
      <c r="Q41" s="206"/>
      <c r="R41" s="206"/>
      <c r="S41" s="206"/>
      <c r="T41" s="206"/>
      <c r="U41" s="206"/>
      <c r="V41" s="206"/>
    </row>
    <row r="42" spans="1:22" x14ac:dyDescent="0.75">
      <c r="A42" s="137"/>
      <c r="B42" s="206"/>
      <c r="C42" s="206"/>
      <c r="D42" s="206"/>
      <c r="E42" s="206"/>
      <c r="F42" s="206"/>
      <c r="G42" s="206"/>
      <c r="H42" s="206"/>
      <c r="I42" s="206"/>
      <c r="J42" s="206"/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206"/>
      <c r="V42" s="206"/>
    </row>
    <row r="43" spans="1:22" x14ac:dyDescent="0.75">
      <c r="A43" s="137"/>
      <c r="B43" s="206"/>
      <c r="C43" s="206"/>
      <c r="D43" s="206"/>
      <c r="E43" s="206"/>
      <c r="F43" s="206"/>
      <c r="G43" s="206"/>
      <c r="H43" s="206"/>
      <c r="I43" s="206"/>
      <c r="J43" s="206"/>
      <c r="K43" s="206"/>
      <c r="L43" s="206"/>
      <c r="M43" s="206"/>
      <c r="N43" s="206"/>
      <c r="O43" s="206"/>
      <c r="P43" s="206"/>
      <c r="Q43" s="206"/>
      <c r="R43" s="206"/>
      <c r="S43" s="206"/>
      <c r="T43" s="206"/>
      <c r="U43" s="206"/>
      <c r="V43" s="206"/>
    </row>
    <row r="44" spans="1:22" x14ac:dyDescent="0.75">
      <c r="A44" s="137"/>
      <c r="B44" s="206"/>
      <c r="C44" s="206"/>
      <c r="D44" s="206"/>
      <c r="E44" s="206"/>
      <c r="F44" s="206"/>
      <c r="G44" s="206"/>
      <c r="H44" s="206"/>
      <c r="I44" s="206"/>
      <c r="J44" s="206"/>
      <c r="K44" s="206"/>
      <c r="L44" s="206"/>
      <c r="M44" s="206"/>
      <c r="N44" s="206"/>
      <c r="O44" s="206"/>
      <c r="P44" s="206"/>
      <c r="Q44" s="206"/>
      <c r="R44" s="206"/>
      <c r="S44" s="206"/>
      <c r="T44" s="206"/>
      <c r="U44" s="206"/>
      <c r="V44" s="206"/>
    </row>
    <row r="45" spans="1:22" x14ac:dyDescent="0.75">
      <c r="A45" s="137"/>
      <c r="B45" s="206"/>
      <c r="C45" s="206"/>
      <c r="D45" s="206"/>
      <c r="E45" s="206"/>
      <c r="F45" s="206"/>
      <c r="G45" s="206"/>
      <c r="H45" s="206"/>
      <c r="I45" s="206"/>
      <c r="J45" s="206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/>
    </row>
    <row r="46" spans="1:22" x14ac:dyDescent="0.75">
      <c r="A46" s="137"/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6"/>
    </row>
    <row r="47" spans="1:22" x14ac:dyDescent="0.75">
      <c r="A47" s="137"/>
      <c r="B47" s="206"/>
      <c r="C47" s="206"/>
      <c r="D47" s="206"/>
      <c r="E47" s="206"/>
      <c r="F47" s="206"/>
      <c r="G47" s="206"/>
      <c r="H47" s="206"/>
      <c r="I47" s="206"/>
      <c r="J47" s="206"/>
      <c r="K47" s="206"/>
      <c r="L47" s="206"/>
      <c r="M47" s="206"/>
      <c r="N47" s="206"/>
      <c r="O47" s="206"/>
      <c r="P47" s="206"/>
      <c r="Q47" s="206"/>
      <c r="R47" s="206"/>
      <c r="S47" s="206"/>
      <c r="T47" s="206"/>
      <c r="U47" s="206"/>
      <c r="V47" s="206"/>
    </row>
    <row r="48" spans="1:22" x14ac:dyDescent="0.75">
      <c r="A48" s="137"/>
      <c r="B48" s="206"/>
      <c r="C48" s="206"/>
      <c r="D48" s="206"/>
      <c r="E48" s="206"/>
      <c r="F48" s="206"/>
      <c r="G48" s="206"/>
      <c r="H48" s="206"/>
      <c r="I48" s="206"/>
      <c r="J48" s="206"/>
      <c r="K48" s="206"/>
      <c r="L48" s="206"/>
      <c r="M48" s="206"/>
      <c r="N48" s="206"/>
      <c r="O48" s="206"/>
      <c r="P48" s="206"/>
      <c r="Q48" s="206"/>
      <c r="R48" s="206"/>
      <c r="S48" s="206"/>
      <c r="T48" s="206"/>
      <c r="U48" s="206"/>
      <c r="V48" s="206"/>
    </row>
    <row r="60" spans="20:29" x14ac:dyDescent="0.75">
      <c r="T60" s="87" t="s">
        <v>4</v>
      </c>
      <c r="U60" s="135">
        <v>2012</v>
      </c>
      <c r="V60" s="135">
        <v>2013</v>
      </c>
      <c r="W60" s="135">
        <v>2014</v>
      </c>
      <c r="X60" s="135">
        <v>2015</v>
      </c>
      <c r="Y60" s="135">
        <v>2016</v>
      </c>
      <c r="Z60" s="135">
        <v>2017</v>
      </c>
      <c r="AA60" s="135">
        <v>2018</v>
      </c>
      <c r="AB60" s="135">
        <v>2020</v>
      </c>
      <c r="AC60" s="135">
        <v>2019</v>
      </c>
    </row>
    <row r="61" spans="20:29" x14ac:dyDescent="0.75">
      <c r="T61" s="144" t="s">
        <v>6</v>
      </c>
      <c r="U61" s="146">
        <v>64456695</v>
      </c>
      <c r="V61" s="146">
        <v>64785909</v>
      </c>
      <c r="W61" s="146">
        <v>65124716</v>
      </c>
      <c r="X61" s="146">
        <v>65729098</v>
      </c>
      <c r="Y61" s="146">
        <v>65931550</v>
      </c>
      <c r="Z61" s="146">
        <v>66188503</v>
      </c>
      <c r="AA61" s="146">
        <v>66413979</v>
      </c>
      <c r="AB61" s="146">
        <v>66186727</v>
      </c>
      <c r="AC61" s="146">
        <v>66558935</v>
      </c>
    </row>
    <row r="62" spans="20:29" x14ac:dyDescent="0.75">
      <c r="T62" s="144" t="s">
        <v>259</v>
      </c>
      <c r="U62" s="146">
        <v>63337198</v>
      </c>
      <c r="V62" s="146">
        <v>63650593</v>
      </c>
      <c r="W62" s="146">
        <v>63954350</v>
      </c>
      <c r="X62" s="146">
        <v>64219585</v>
      </c>
      <c r="Y62" s="146">
        <v>64417145</v>
      </c>
      <c r="Z62" s="146">
        <v>64627465</v>
      </c>
      <c r="AA62" s="146">
        <v>64816825</v>
      </c>
      <c r="AB62" s="146">
        <v>65007464</v>
      </c>
      <c r="AC62" s="146">
        <v>64929153</v>
      </c>
    </row>
    <row r="63" spans="20:29" x14ac:dyDescent="0.75">
      <c r="T63" s="144" t="s">
        <v>7</v>
      </c>
      <c r="U63" s="146">
        <v>3815730</v>
      </c>
      <c r="V63" s="146">
        <v>3778239</v>
      </c>
      <c r="W63" s="146">
        <v>3735837</v>
      </c>
      <c r="X63" s="146">
        <v>3676952</v>
      </c>
      <c r="Y63" s="146">
        <v>3565020</v>
      </c>
      <c r="Z63" s="146">
        <v>3427578</v>
      </c>
      <c r="AA63" s="146">
        <v>3314100</v>
      </c>
      <c r="AB63" s="146">
        <v>3071469</v>
      </c>
      <c r="AC63" s="146">
        <v>3185739</v>
      </c>
    </row>
    <row r="64" spans="20:29" x14ac:dyDescent="0.75">
      <c r="T64" s="144" t="s">
        <v>8</v>
      </c>
      <c r="U64" s="146">
        <v>3983567</v>
      </c>
      <c r="V64" s="146">
        <v>3975363</v>
      </c>
      <c r="W64" s="146">
        <v>3939851</v>
      </c>
      <c r="X64" s="146">
        <v>3894051</v>
      </c>
      <c r="Y64" s="146">
        <v>3885043</v>
      </c>
      <c r="Z64" s="146">
        <v>3885777</v>
      </c>
      <c r="AA64" s="146">
        <v>3852428</v>
      </c>
      <c r="AB64" s="146">
        <v>3743954</v>
      </c>
      <c r="AC64" s="146">
        <v>3807943</v>
      </c>
    </row>
    <row r="65" spans="20:29" x14ac:dyDescent="0.75">
      <c r="T65" s="144" t="s">
        <v>9</v>
      </c>
      <c r="U65" s="146">
        <v>4160322</v>
      </c>
      <c r="V65" s="146">
        <v>4050886</v>
      </c>
      <c r="W65" s="146">
        <v>4023611</v>
      </c>
      <c r="X65" s="146">
        <v>3986394</v>
      </c>
      <c r="Y65" s="146">
        <v>3983268</v>
      </c>
      <c r="Z65" s="146">
        <v>3991516</v>
      </c>
      <c r="AA65" s="146">
        <v>3986869</v>
      </c>
      <c r="AB65" s="146">
        <v>3906378</v>
      </c>
      <c r="AC65" s="146">
        <v>3953497</v>
      </c>
    </row>
    <row r="66" spans="20:29" x14ac:dyDescent="0.75">
      <c r="T66" s="144" t="s">
        <v>10</v>
      </c>
      <c r="U66" s="146">
        <v>4846762</v>
      </c>
      <c r="V66" s="146">
        <v>4782557</v>
      </c>
      <c r="W66" s="146">
        <v>4669627</v>
      </c>
      <c r="X66" s="146">
        <v>4527342</v>
      </c>
      <c r="Y66" s="146">
        <v>4332511</v>
      </c>
      <c r="Z66" s="146">
        <v>4155510</v>
      </c>
      <c r="AA66" s="146">
        <v>4050413</v>
      </c>
      <c r="AB66" s="146">
        <v>3987528</v>
      </c>
      <c r="AC66" s="146">
        <v>4025157</v>
      </c>
    </row>
    <row r="67" spans="20:29" x14ac:dyDescent="0.75">
      <c r="T67" s="144" t="s">
        <v>11</v>
      </c>
      <c r="U67" s="146">
        <v>4675038</v>
      </c>
      <c r="V67" s="146">
        <v>4728293</v>
      </c>
      <c r="W67" s="146">
        <v>4757235</v>
      </c>
      <c r="X67" s="146">
        <v>4782168</v>
      </c>
      <c r="Y67" s="146">
        <v>4808033</v>
      </c>
      <c r="Z67" s="146">
        <v>4804456</v>
      </c>
      <c r="AA67" s="146">
        <v>4747669</v>
      </c>
      <c r="AB67" s="146">
        <v>4498162</v>
      </c>
      <c r="AC67" s="146">
        <v>4637316</v>
      </c>
    </row>
    <row r="68" spans="20:29" x14ac:dyDescent="0.75">
      <c r="T68" s="144" t="s">
        <v>12</v>
      </c>
      <c r="U68" s="146">
        <v>4718221</v>
      </c>
      <c r="V68" s="146">
        <v>4614853</v>
      </c>
      <c r="W68" s="146">
        <v>4558803</v>
      </c>
      <c r="X68" s="146">
        <v>4548635</v>
      </c>
      <c r="Y68" s="146">
        <v>4585819</v>
      </c>
      <c r="Z68" s="146">
        <v>4659182</v>
      </c>
      <c r="AA68" s="146">
        <v>4715637</v>
      </c>
      <c r="AB68" s="146">
        <v>4772140</v>
      </c>
      <c r="AC68" s="146">
        <v>4746770</v>
      </c>
    </row>
    <row r="69" spans="20:29" x14ac:dyDescent="0.75">
      <c r="T69" s="144" t="s">
        <v>13</v>
      </c>
      <c r="U69" s="146">
        <v>5167883</v>
      </c>
      <c r="V69" s="146">
        <v>5126586</v>
      </c>
      <c r="W69" s="146">
        <v>5031441</v>
      </c>
      <c r="X69" s="146">
        <v>4934837</v>
      </c>
      <c r="Y69" s="146">
        <v>4825484</v>
      </c>
      <c r="Z69" s="146">
        <v>4687295</v>
      </c>
      <c r="AA69" s="146">
        <v>4588425</v>
      </c>
      <c r="AB69" s="146">
        <v>4520683</v>
      </c>
      <c r="AC69" s="146">
        <v>4532350</v>
      </c>
    </row>
    <row r="70" spans="20:29" x14ac:dyDescent="0.75">
      <c r="T70" s="144" t="s">
        <v>14</v>
      </c>
      <c r="U70" s="146">
        <v>5279936</v>
      </c>
      <c r="V70" s="146">
        <v>5241906</v>
      </c>
      <c r="W70" s="146">
        <v>5220549</v>
      </c>
      <c r="X70" s="146">
        <v>5216951</v>
      </c>
      <c r="Y70" s="146">
        <v>5172463</v>
      </c>
      <c r="Z70" s="146">
        <v>5117249</v>
      </c>
      <c r="AA70" s="146">
        <v>5079069</v>
      </c>
      <c r="AB70" s="146">
        <v>4887918</v>
      </c>
      <c r="AC70" s="146">
        <v>4984910</v>
      </c>
    </row>
    <row r="71" spans="20:29" x14ac:dyDescent="0.75">
      <c r="T71" s="144" t="s">
        <v>15</v>
      </c>
      <c r="U71" s="146">
        <v>5395138</v>
      </c>
      <c r="V71" s="146">
        <v>5311610</v>
      </c>
      <c r="W71" s="146">
        <v>5302742</v>
      </c>
      <c r="X71" s="146">
        <v>5260482</v>
      </c>
      <c r="Y71" s="146">
        <v>5214732</v>
      </c>
      <c r="Z71" s="146">
        <v>5198876</v>
      </c>
      <c r="AA71" s="146">
        <v>5166182</v>
      </c>
      <c r="AB71" s="146">
        <v>5139763</v>
      </c>
      <c r="AC71" s="146">
        <v>5144831</v>
      </c>
    </row>
    <row r="72" spans="20:29" x14ac:dyDescent="0.75">
      <c r="T72" s="144" t="s">
        <v>16</v>
      </c>
      <c r="U72" s="146">
        <v>5108781</v>
      </c>
      <c r="V72" s="146">
        <v>5197091</v>
      </c>
      <c r="W72" s="146">
        <v>5198243</v>
      </c>
      <c r="X72" s="146">
        <v>5212299</v>
      </c>
      <c r="Y72" s="146">
        <v>5261933</v>
      </c>
      <c r="Z72" s="146">
        <v>5274591</v>
      </c>
      <c r="AA72" s="146">
        <v>5208010</v>
      </c>
      <c r="AB72" s="146">
        <v>5154087</v>
      </c>
      <c r="AC72" s="146">
        <v>5197884</v>
      </c>
    </row>
    <row r="73" spans="20:29" x14ac:dyDescent="0.75">
      <c r="T73" s="144" t="s">
        <v>17</v>
      </c>
      <c r="U73" s="146">
        <v>4416584</v>
      </c>
      <c r="V73" s="146">
        <v>4544422</v>
      </c>
      <c r="W73" s="146">
        <v>4685678</v>
      </c>
      <c r="X73" s="146">
        <v>4793037</v>
      </c>
      <c r="Y73" s="146">
        <v>4886375</v>
      </c>
      <c r="Z73" s="146">
        <v>4960855</v>
      </c>
      <c r="AA73" s="146">
        <v>5060191</v>
      </c>
      <c r="AB73" s="146">
        <v>5072553</v>
      </c>
      <c r="AC73" s="146">
        <v>5060459</v>
      </c>
    </row>
    <row r="74" spans="20:29" x14ac:dyDescent="0.75">
      <c r="T74" s="144" t="s">
        <v>18</v>
      </c>
      <c r="U74" s="146">
        <v>3598327</v>
      </c>
      <c r="V74" s="146">
        <v>3564686</v>
      </c>
      <c r="W74" s="146">
        <v>3719979</v>
      </c>
      <c r="X74" s="146">
        <v>3930660</v>
      </c>
      <c r="Y74" s="146">
        <v>4094384</v>
      </c>
      <c r="Z74" s="146">
        <v>4239258</v>
      </c>
      <c r="AA74" s="146">
        <v>4381029</v>
      </c>
      <c r="AB74" s="146">
        <v>4619641</v>
      </c>
      <c r="AC74" s="146">
        <v>4516238</v>
      </c>
    </row>
    <row r="75" spans="20:29" x14ac:dyDescent="0.75">
      <c r="T75" s="144" t="s">
        <v>19</v>
      </c>
      <c r="U75" s="146">
        <v>2715815</v>
      </c>
      <c r="V75" s="146">
        <v>2884753</v>
      </c>
      <c r="W75" s="146">
        <v>2987245</v>
      </c>
      <c r="X75" s="146">
        <v>3057197</v>
      </c>
      <c r="Y75" s="146">
        <v>3145127</v>
      </c>
      <c r="Z75" s="146">
        <v>3259753</v>
      </c>
      <c r="AA75" s="146">
        <v>3390015</v>
      </c>
      <c r="AB75" s="146">
        <v>3737902</v>
      </c>
      <c r="AC75" s="146">
        <v>3538299</v>
      </c>
    </row>
    <row r="76" spans="20:29" x14ac:dyDescent="0.75">
      <c r="T76" s="144" t="s">
        <v>20</v>
      </c>
      <c r="U76" s="146">
        <v>1825206</v>
      </c>
      <c r="V76" s="146">
        <v>1993088</v>
      </c>
      <c r="W76" s="146">
        <v>2145757</v>
      </c>
      <c r="X76" s="146">
        <v>2298003</v>
      </c>
      <c r="Y76" s="146">
        <v>2433969</v>
      </c>
      <c r="Z76" s="146">
        <v>2570858</v>
      </c>
      <c r="AA76" s="146">
        <v>2678454</v>
      </c>
      <c r="AB76" s="146">
        <v>2841991</v>
      </c>
      <c r="AC76" s="146">
        <v>2775155</v>
      </c>
    </row>
    <row r="77" spans="20:29" x14ac:dyDescent="0.75">
      <c r="T77" s="144" t="s">
        <v>21</v>
      </c>
      <c r="U77" s="146">
        <v>1475558</v>
      </c>
      <c r="V77" s="146">
        <v>1479757</v>
      </c>
      <c r="W77" s="146">
        <v>1500831</v>
      </c>
      <c r="X77" s="146">
        <v>1542059</v>
      </c>
      <c r="Y77" s="146">
        <v>1589468</v>
      </c>
      <c r="Z77" s="146">
        <v>1670877</v>
      </c>
      <c r="AA77" s="146">
        <v>1779855</v>
      </c>
      <c r="AB77" s="146">
        <v>2059106</v>
      </c>
      <c r="AC77" s="146">
        <v>1919612</v>
      </c>
    </row>
    <row r="78" spans="20:29" x14ac:dyDescent="0.75">
      <c r="T78" s="144" t="s">
        <v>22</v>
      </c>
      <c r="U78" s="146">
        <v>1066689</v>
      </c>
      <c r="V78" s="146">
        <v>1138170</v>
      </c>
      <c r="W78" s="146">
        <v>1172718</v>
      </c>
      <c r="X78" s="146">
        <v>1185573</v>
      </c>
      <c r="Y78" s="146">
        <v>1214296</v>
      </c>
      <c r="Z78" s="146">
        <v>1231271</v>
      </c>
      <c r="AA78" s="146">
        <v>1242527</v>
      </c>
      <c r="AB78" s="146">
        <v>1299271</v>
      </c>
      <c r="AC78" s="146">
        <v>1262107</v>
      </c>
    </row>
    <row r="79" spans="20:29" x14ac:dyDescent="0.75">
      <c r="T79" s="144" t="s">
        <v>23</v>
      </c>
      <c r="U79" s="146">
        <v>649031</v>
      </c>
      <c r="V79" s="146">
        <v>713590</v>
      </c>
      <c r="W79" s="146">
        <v>743486</v>
      </c>
      <c r="X79" s="146">
        <v>775669</v>
      </c>
      <c r="Y79" s="146">
        <v>804670</v>
      </c>
      <c r="Z79" s="146">
        <v>831149</v>
      </c>
      <c r="AA79" s="146">
        <v>865608</v>
      </c>
      <c r="AB79" s="146">
        <v>905525</v>
      </c>
      <c r="AC79" s="146">
        <v>894638</v>
      </c>
    </row>
    <row r="80" spans="20:29" x14ac:dyDescent="0.75">
      <c r="T80" s="144" t="s">
        <v>24</v>
      </c>
      <c r="U80" s="146">
        <v>285622</v>
      </c>
      <c r="V80" s="146">
        <v>342684</v>
      </c>
      <c r="W80" s="146">
        <v>367690</v>
      </c>
      <c r="X80" s="146">
        <v>389428</v>
      </c>
      <c r="Y80" s="146">
        <v>410861</v>
      </c>
      <c r="Z80" s="146">
        <v>436488</v>
      </c>
      <c r="AA80" s="146">
        <v>462914</v>
      </c>
      <c r="AB80" s="146">
        <v>505699</v>
      </c>
      <c r="AC80" s="146">
        <v>482128</v>
      </c>
    </row>
    <row r="81" spans="20:29" x14ac:dyDescent="0.75">
      <c r="T81" s="144" t="s">
        <v>25</v>
      </c>
      <c r="U81" s="146">
        <v>101293</v>
      </c>
      <c r="V81" s="146">
        <v>121720</v>
      </c>
      <c r="W81" s="146">
        <v>128494</v>
      </c>
      <c r="X81" s="146">
        <v>138112</v>
      </c>
      <c r="Y81" s="146">
        <v>146679</v>
      </c>
      <c r="Z81" s="146">
        <v>161736</v>
      </c>
      <c r="AA81" s="146">
        <v>177618</v>
      </c>
      <c r="AB81" s="146">
        <v>203427</v>
      </c>
      <c r="AC81" s="146">
        <v>191036</v>
      </c>
    </row>
    <row r="82" spans="20:29" x14ac:dyDescent="0.75">
      <c r="T82" s="144" t="s">
        <v>26</v>
      </c>
      <c r="U82" s="146">
        <v>33812</v>
      </c>
      <c r="V82" s="146">
        <v>39386</v>
      </c>
      <c r="W82" s="146">
        <v>41134</v>
      </c>
      <c r="X82" s="146">
        <v>43569</v>
      </c>
      <c r="Y82" s="146">
        <v>45105</v>
      </c>
      <c r="Z82" s="146">
        <v>47838</v>
      </c>
      <c r="AA82" s="146">
        <v>51569</v>
      </c>
      <c r="AB82" s="146">
        <v>57503</v>
      </c>
      <c r="AC82" s="146">
        <v>54115</v>
      </c>
    </row>
    <row r="83" spans="20:29" x14ac:dyDescent="0.75">
      <c r="T83" s="144" t="s">
        <v>27</v>
      </c>
      <c r="U83" s="146">
        <v>17883</v>
      </c>
      <c r="V83" s="146">
        <v>20953</v>
      </c>
      <c r="W83" s="146">
        <v>23399</v>
      </c>
      <c r="X83" s="146">
        <v>26167</v>
      </c>
      <c r="Y83" s="146">
        <v>11905</v>
      </c>
      <c r="Z83" s="146">
        <v>15352</v>
      </c>
      <c r="AA83" s="146">
        <v>18243</v>
      </c>
      <c r="AB83" s="146">
        <v>22764</v>
      </c>
      <c r="AC83" s="146">
        <v>18969</v>
      </c>
    </row>
    <row r="84" spans="20:29" x14ac:dyDescent="0.75">
      <c r="T84" s="145" t="s">
        <v>28</v>
      </c>
      <c r="U84" s="147">
        <v>1240</v>
      </c>
      <c r="V84" s="147">
        <v>442</v>
      </c>
      <c r="W84" s="147">
        <v>427</v>
      </c>
      <c r="X84" s="147">
        <v>416</v>
      </c>
      <c r="Y84" s="147">
        <v>53</v>
      </c>
      <c r="Z84" s="147">
        <v>50</v>
      </c>
      <c r="AA84" s="147">
        <v>49</v>
      </c>
      <c r="AB84" s="147">
        <v>47</v>
      </c>
      <c r="AC84" s="147">
        <v>46</v>
      </c>
    </row>
    <row r="85" spans="20:29" x14ac:dyDescent="0.75">
      <c r="T85" s="145" t="s">
        <v>29</v>
      </c>
      <c r="U85" s="147">
        <v>351775</v>
      </c>
      <c r="V85" s="147">
        <v>342708</v>
      </c>
      <c r="W85" s="147">
        <v>455639</v>
      </c>
      <c r="X85" s="147">
        <v>674026</v>
      </c>
      <c r="Y85" s="147">
        <v>665753</v>
      </c>
      <c r="Z85" s="147">
        <v>680549</v>
      </c>
      <c r="AA85" s="147">
        <v>700672</v>
      </c>
      <c r="AB85" s="147">
        <v>756907</v>
      </c>
      <c r="AC85" s="147">
        <v>727926</v>
      </c>
    </row>
    <row r="86" spans="20:29" x14ac:dyDescent="0.75">
      <c r="T86" s="145" t="s">
        <v>30</v>
      </c>
      <c r="U86" s="147">
        <v>615096</v>
      </c>
      <c r="V86" s="147">
        <v>637403</v>
      </c>
      <c r="W86" s="147">
        <v>571778</v>
      </c>
      <c r="X86" s="147">
        <v>675849</v>
      </c>
      <c r="Y86" s="147">
        <v>693992</v>
      </c>
      <c r="Z86" s="147">
        <v>722717</v>
      </c>
      <c r="AA86" s="147">
        <v>742416</v>
      </c>
      <c r="AB86" s="147">
        <v>393847</v>
      </c>
      <c r="AC86" s="147">
        <v>751791</v>
      </c>
    </row>
    <row r="87" spans="20:29" x14ac:dyDescent="0.75">
      <c r="T87" s="145" t="s">
        <v>31</v>
      </c>
      <c r="U87" s="147">
        <v>151386</v>
      </c>
      <c r="V87" s="147">
        <v>154763</v>
      </c>
      <c r="W87" s="147">
        <v>142522</v>
      </c>
      <c r="X87" s="147">
        <v>159222</v>
      </c>
      <c r="Y87" s="147">
        <v>154607</v>
      </c>
      <c r="Z87" s="147">
        <v>157722</v>
      </c>
      <c r="AA87" s="147">
        <v>154017</v>
      </c>
      <c r="AB87" s="147">
        <v>28462</v>
      </c>
      <c r="AC87" s="147">
        <v>150019</v>
      </c>
    </row>
    <row r="88" spans="20:29" x14ac:dyDescent="0.75">
      <c r="T88" s="145" t="s">
        <v>258</v>
      </c>
      <c r="U88" s="147">
        <v>1119497</v>
      </c>
      <c r="V88" s="147">
        <v>1135316</v>
      </c>
      <c r="W88" s="147">
        <v>1170366</v>
      </c>
      <c r="X88" s="147">
        <v>1509513</v>
      </c>
      <c r="Y88" s="147">
        <v>1514405</v>
      </c>
      <c r="Z88" s="147">
        <v>1561038</v>
      </c>
      <c r="AA88" s="147">
        <v>1597154</v>
      </c>
      <c r="AB88" s="147">
        <v>1179263</v>
      </c>
      <c r="AC88" s="147">
        <v>1629782</v>
      </c>
    </row>
  </sheetData>
  <mergeCells count="1">
    <mergeCell ref="A22:A24"/>
  </mergeCells>
  <conditionalFormatting sqref="B27:V27 B28:E30">
    <cfRule type="colorScale" priority="4">
      <colorScale>
        <cfvo type="min"/>
        <cfvo type="max"/>
        <color rgb="FF7030A0"/>
        <color rgb="FFFFEF9C"/>
      </colorScale>
    </cfRule>
  </conditionalFormatting>
  <conditionalFormatting sqref="B22:V22">
    <cfRule type="cellIs" dxfId="5" priority="2" operator="lessThan">
      <formula>1</formula>
    </cfRule>
    <cfRule type="cellIs" dxfId="4" priority="3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3218E-0465-49A0-93E2-920EBAA9E8F2}">
  <dimension ref="A1:W28"/>
  <sheetViews>
    <sheetView zoomScale="70" zoomScaleNormal="70" workbookViewId="0">
      <selection activeCell="B28" sqref="B28"/>
    </sheetView>
  </sheetViews>
  <sheetFormatPr defaultRowHeight="14.75" x14ac:dyDescent="0.75"/>
  <cols>
    <col min="2" max="2" width="64.2265625" customWidth="1"/>
    <col min="3" max="3" width="8.54296875" customWidth="1"/>
  </cols>
  <sheetData>
    <row r="1" spans="1:23" x14ac:dyDescent="0.75">
      <c r="B1" t="s">
        <v>404</v>
      </c>
      <c r="C1" t="s">
        <v>7</v>
      </c>
      <c r="D1" t="s">
        <v>8</v>
      </c>
      <c r="E1" t="s">
        <v>9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216</v>
      </c>
    </row>
    <row r="2" spans="1:23" x14ac:dyDescent="0.75">
      <c r="A2" t="s">
        <v>225</v>
      </c>
      <c r="B2" t="s">
        <v>226</v>
      </c>
      <c r="C2" s="248" t="s">
        <v>407</v>
      </c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</row>
    <row r="3" spans="1:23" s="195" customFormat="1" x14ac:dyDescent="0.75">
      <c r="A3" s="195" t="s">
        <v>398</v>
      </c>
      <c r="B3" s="195" t="s">
        <v>457</v>
      </c>
      <c r="C3">
        <v>0.93597608560808665</v>
      </c>
      <c r="D3">
        <v>0.91186792945769002</v>
      </c>
      <c r="E3">
        <v>0.91521982338684882</v>
      </c>
      <c r="F3">
        <v>0.92293452338710025</v>
      </c>
      <c r="G3">
        <v>0.93608430081246374</v>
      </c>
      <c r="H3">
        <v>0.94195466451259846</v>
      </c>
      <c r="I3">
        <v>0.94657526793857805</v>
      </c>
      <c r="J3">
        <v>0.94607333911831304</v>
      </c>
      <c r="K3">
        <v>0.94240455197794248</v>
      </c>
      <c r="L3">
        <v>0.9500467283457934</v>
      </c>
      <c r="M3">
        <v>0.95806579429393446</v>
      </c>
      <c r="N3">
        <v>0.96609262893506076</v>
      </c>
      <c r="O3">
        <v>0.9721025881759352</v>
      </c>
      <c r="P3">
        <v>0.97708128863936206</v>
      </c>
      <c r="Q3">
        <v>0.9752500773901297</v>
      </c>
      <c r="R3">
        <v>0.97978844784511032</v>
      </c>
      <c r="S3">
        <v>0.98352579605119839</v>
      </c>
      <c r="T3">
        <v>0.98071528050236834</v>
      </c>
      <c r="U3">
        <v>0.98219117557486124</v>
      </c>
      <c r="V3">
        <v>0.98656653684992279</v>
      </c>
      <c r="W3">
        <v>0.9800659915954969</v>
      </c>
    </row>
    <row r="4" spans="1:23" s="195" customFormat="1" x14ac:dyDescent="0.75">
      <c r="A4" s="195">
        <v>1</v>
      </c>
      <c r="B4" s="195" t="s">
        <v>471</v>
      </c>
      <c r="C4">
        <v>0.95469560732024839</v>
      </c>
      <c r="D4">
        <v>0.93010528804684378</v>
      </c>
      <c r="E4">
        <v>0.93352421985458578</v>
      </c>
      <c r="F4">
        <v>0.94139321385484231</v>
      </c>
      <c r="G4">
        <v>0.95480598682871298</v>
      </c>
      <c r="H4">
        <v>0.96079375780285048</v>
      </c>
      <c r="I4">
        <v>0.96550677329734957</v>
      </c>
      <c r="J4">
        <v>0.96499480590067932</v>
      </c>
      <c r="K4">
        <v>0.96125264301750135</v>
      </c>
      <c r="L4">
        <v>0.96904766291270927</v>
      </c>
      <c r="M4">
        <v>0.97722711017981312</v>
      </c>
      <c r="N4">
        <v>0.98541448151376199</v>
      </c>
      <c r="O4">
        <v>0.99154463993945396</v>
      </c>
      <c r="P4">
        <v>0.99662291441214934</v>
      </c>
      <c r="Q4">
        <v>0.99475507893793236</v>
      </c>
      <c r="R4">
        <v>0.9993842168020125</v>
      </c>
      <c r="S4">
        <v>1.0031963119722225</v>
      </c>
      <c r="T4">
        <v>1.0003295861124157</v>
      </c>
      <c r="U4">
        <v>1.0018349990863584</v>
      </c>
      <c r="V4">
        <v>1.0062978675869212</v>
      </c>
      <c r="W4">
        <v>0.99966731142740684</v>
      </c>
    </row>
    <row r="5" spans="1:23" s="195" customFormat="1" x14ac:dyDescent="0.75">
      <c r="A5" s="195">
        <v>2</v>
      </c>
      <c r="B5" s="195" t="s">
        <v>472</v>
      </c>
      <c r="C5">
        <v>0.93597608560808665</v>
      </c>
      <c r="D5">
        <v>0.91186792945769002</v>
      </c>
      <c r="E5">
        <v>0.91521982338684882</v>
      </c>
      <c r="F5">
        <v>0.92293452338710025</v>
      </c>
      <c r="G5">
        <v>0.93608430081246374</v>
      </c>
      <c r="H5">
        <v>0.94195466451259846</v>
      </c>
      <c r="I5">
        <v>0.94657526793857805</v>
      </c>
      <c r="J5">
        <v>0.94607333911831304</v>
      </c>
      <c r="K5">
        <v>0.94240455197794248</v>
      </c>
      <c r="L5">
        <v>0.9500467283457934</v>
      </c>
      <c r="M5">
        <v>0.94369480737952538</v>
      </c>
      <c r="N5">
        <v>0.95160123950103481</v>
      </c>
      <c r="O5">
        <v>0.95752104935329618</v>
      </c>
      <c r="P5">
        <v>0.96242506930977156</v>
      </c>
      <c r="Q5">
        <v>0.96062132622927776</v>
      </c>
      <c r="R5">
        <v>0.96509162112743363</v>
      </c>
      <c r="S5">
        <v>0.96877290911043035</v>
      </c>
      <c r="T5">
        <v>0.96600455129483276</v>
      </c>
      <c r="U5">
        <v>0.96745830794123833</v>
      </c>
      <c r="V5">
        <v>0.97176803879717388</v>
      </c>
      <c r="W5">
        <v>0.96536500172156448</v>
      </c>
    </row>
    <row r="6" spans="1:23" s="195" customFormat="1" x14ac:dyDescent="0.75">
      <c r="A6" s="195">
        <v>3</v>
      </c>
      <c r="B6" s="195" t="s">
        <v>473</v>
      </c>
      <c r="C6">
        <v>0.91725656389592491</v>
      </c>
      <c r="D6">
        <v>0.89363057086853626</v>
      </c>
      <c r="E6">
        <v>0.89691542691911186</v>
      </c>
      <c r="F6">
        <v>0.90447583291935818</v>
      </c>
      <c r="G6">
        <v>0.9173626147962145</v>
      </c>
      <c r="H6">
        <v>0.92311557122234644</v>
      </c>
      <c r="I6">
        <v>0.92764376257980652</v>
      </c>
      <c r="J6">
        <v>0.92715187233594676</v>
      </c>
      <c r="K6">
        <v>0.92355646093838362</v>
      </c>
      <c r="L6">
        <v>0.93104579377887753</v>
      </c>
      <c r="M6">
        <v>0.91974316252217703</v>
      </c>
      <c r="N6">
        <v>0.92744892377765831</v>
      </c>
      <c r="O6">
        <v>0.93321848464889778</v>
      </c>
      <c r="P6">
        <v>0.93799803709378748</v>
      </c>
      <c r="Q6">
        <v>0.93624007429452449</v>
      </c>
      <c r="R6">
        <v>0.94059690993130585</v>
      </c>
      <c r="S6">
        <v>0.94418476420915043</v>
      </c>
      <c r="T6">
        <v>0.94148666928227354</v>
      </c>
      <c r="U6">
        <v>0.94290352855186677</v>
      </c>
      <c r="V6">
        <v>0.94710387537592589</v>
      </c>
      <c r="W6">
        <v>0.94086335193167703</v>
      </c>
    </row>
    <row r="11" spans="1:23" x14ac:dyDescent="0.75">
      <c r="B11" t="s">
        <v>463</v>
      </c>
      <c r="C11">
        <v>0.95997547241855041</v>
      </c>
      <c r="D11">
        <v>0.9352491584181436</v>
      </c>
      <c r="E11">
        <v>0.93868699834548597</v>
      </c>
      <c r="F11">
        <v>0.94659951116625674</v>
      </c>
      <c r="G11">
        <v>0.96008646237175765</v>
      </c>
      <c r="H11">
        <v>0.96610734821804978</v>
      </c>
      <c r="I11">
        <v>0.97084642865495185</v>
      </c>
      <c r="J11">
        <v>0.97033162986493648</v>
      </c>
      <c r="K11">
        <v>0.96656877125942819</v>
      </c>
      <c r="L11">
        <v>0.97440690086748039</v>
      </c>
      <c r="M11">
        <v>0.98263158389121485</v>
      </c>
      <c r="N11">
        <v>0.99086423480519059</v>
      </c>
      <c r="O11">
        <v>0.99702829556506178</v>
      </c>
      <c r="P11">
        <v>1.0021346550147303</v>
      </c>
      <c r="Q11">
        <v>1.0002564896309023</v>
      </c>
      <c r="R11">
        <v>1.0049112285590875</v>
      </c>
      <c r="S11">
        <v>1.0087444062063573</v>
      </c>
      <c r="T11">
        <v>1.0058618261562753</v>
      </c>
      <c r="U11">
        <v>1.0073755646921654</v>
      </c>
      <c r="V11">
        <v>1.0118631147178696</v>
      </c>
      <c r="W11">
        <v>1.0051958888158943</v>
      </c>
    </row>
    <row r="13" spans="1:23" x14ac:dyDescent="0.75">
      <c r="C13" s="248"/>
      <c r="D13" s="248"/>
      <c r="E13" s="248"/>
      <c r="F13" s="248"/>
      <c r="G13" s="248"/>
      <c r="H13" s="248"/>
      <c r="I13" s="248"/>
      <c r="J13" s="248"/>
      <c r="K13" s="248"/>
      <c r="L13" s="248"/>
      <c r="M13" s="248"/>
      <c r="N13" s="248"/>
      <c r="O13" s="248"/>
      <c r="P13" s="248"/>
      <c r="Q13" s="248"/>
      <c r="R13" s="248"/>
      <c r="S13" s="248"/>
      <c r="T13" s="248"/>
      <c r="U13" s="248"/>
      <c r="V13" s="248"/>
      <c r="W13" s="248"/>
    </row>
    <row r="23" spans="3:23" x14ac:dyDescent="0.75"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</row>
    <row r="28" spans="3:23" x14ac:dyDescent="0.75">
      <c r="P28" s="55"/>
    </row>
  </sheetData>
  <mergeCells count="2">
    <mergeCell ref="C2:W2"/>
    <mergeCell ref="C13:W13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0FA05-6691-4282-B915-6B392D3F5D53}">
  <dimension ref="A1:H8"/>
  <sheetViews>
    <sheetView zoomScale="80" zoomScaleNormal="80" workbookViewId="0">
      <selection activeCell="K13" sqref="K13"/>
    </sheetView>
  </sheetViews>
  <sheetFormatPr defaultRowHeight="14.75" x14ac:dyDescent="0.75"/>
  <cols>
    <col min="1" max="1" width="11.31640625" customWidth="1"/>
    <col min="2" max="2" width="10" customWidth="1"/>
    <col min="3" max="3" width="10.31640625" customWidth="1"/>
    <col min="4" max="4" width="8.76953125" customWidth="1"/>
    <col min="5" max="5" width="8.5" customWidth="1"/>
    <col min="6" max="6" width="8.86328125" customWidth="1"/>
    <col min="7" max="7" width="12.54296875" bestFit="1" customWidth="1"/>
    <col min="8" max="8" width="15.81640625" bestFit="1" customWidth="1"/>
  </cols>
  <sheetData>
    <row r="1" spans="1:8" s="219" customFormat="1" ht="46.5" customHeight="1" x14ac:dyDescent="0.75">
      <c r="A1" s="223" t="s">
        <v>422</v>
      </c>
      <c r="B1" s="223" t="s">
        <v>486</v>
      </c>
      <c r="C1" s="223" t="s">
        <v>487</v>
      </c>
      <c r="D1" s="223" t="s">
        <v>488</v>
      </c>
      <c r="E1" s="223" t="s">
        <v>489</v>
      </c>
      <c r="F1" s="223" t="s">
        <v>478</v>
      </c>
      <c r="G1" s="223" t="s">
        <v>490</v>
      </c>
      <c r="H1" s="223" t="s">
        <v>491</v>
      </c>
    </row>
    <row r="2" spans="1:8" x14ac:dyDescent="0.75">
      <c r="A2" s="241" t="s">
        <v>398</v>
      </c>
      <c r="B2" s="220">
        <v>1937</v>
      </c>
      <c r="C2" s="220">
        <v>4092</v>
      </c>
      <c r="D2" s="220">
        <v>0</v>
      </c>
      <c r="E2" s="220">
        <v>0</v>
      </c>
      <c r="F2" s="220">
        <v>0</v>
      </c>
      <c r="G2" s="221">
        <v>2039</v>
      </c>
      <c r="H2" s="222" t="s">
        <v>479</v>
      </c>
    </row>
    <row r="3" spans="1:8" x14ac:dyDescent="0.75">
      <c r="A3" s="242" t="s">
        <v>480</v>
      </c>
      <c r="B3" s="220">
        <v>1066</v>
      </c>
      <c r="C3" s="220">
        <v>3800</v>
      </c>
      <c r="D3" s="220">
        <v>4973</v>
      </c>
      <c r="E3" s="220">
        <v>1151</v>
      </c>
      <c r="F3" s="220">
        <v>70130</v>
      </c>
      <c r="G3" s="221">
        <v>2036</v>
      </c>
      <c r="H3" s="222" t="s">
        <v>479</v>
      </c>
    </row>
    <row r="4" spans="1:8" x14ac:dyDescent="0.75">
      <c r="A4" s="243" t="s">
        <v>485</v>
      </c>
      <c r="B4" s="220">
        <v>905</v>
      </c>
      <c r="C4" s="220">
        <v>3731</v>
      </c>
      <c r="D4" s="220">
        <v>6524</v>
      </c>
      <c r="E4" s="220">
        <v>1514</v>
      </c>
      <c r="F4" s="220">
        <v>82462</v>
      </c>
      <c r="G4" s="221">
        <v>2035</v>
      </c>
      <c r="H4" s="222" t="s">
        <v>479</v>
      </c>
    </row>
    <row r="5" spans="1:8" x14ac:dyDescent="0.75">
      <c r="A5" s="244" t="s">
        <v>481</v>
      </c>
      <c r="B5" s="220">
        <v>1395</v>
      </c>
      <c r="C5" s="220">
        <v>3668</v>
      </c>
      <c r="D5" s="220">
        <v>3112</v>
      </c>
      <c r="E5" s="220">
        <v>1851</v>
      </c>
      <c r="F5" s="220">
        <v>78391</v>
      </c>
      <c r="G5" s="221">
        <v>2037</v>
      </c>
      <c r="H5" s="222" t="s">
        <v>479</v>
      </c>
    </row>
    <row r="6" spans="1:8" x14ac:dyDescent="0.75">
      <c r="A6" s="245" t="s">
        <v>482</v>
      </c>
      <c r="B6" s="220">
        <v>1289</v>
      </c>
      <c r="C6" s="220">
        <v>3573</v>
      </c>
      <c r="D6" s="220">
        <v>4107</v>
      </c>
      <c r="E6" s="220">
        <v>2434</v>
      </c>
      <c r="F6" s="220">
        <v>93110</v>
      </c>
      <c r="G6" s="221">
        <v>2037</v>
      </c>
      <c r="H6" s="222" t="s">
        <v>479</v>
      </c>
    </row>
    <row r="7" spans="1:8" x14ac:dyDescent="0.75">
      <c r="A7" s="246" t="s">
        <v>483</v>
      </c>
      <c r="B7" s="220">
        <v>1689</v>
      </c>
      <c r="C7" s="220">
        <v>3565</v>
      </c>
      <c r="D7" s="220">
        <v>1427</v>
      </c>
      <c r="E7" s="220">
        <v>2480</v>
      </c>
      <c r="F7" s="220">
        <v>78824</v>
      </c>
      <c r="G7" s="221">
        <v>2038</v>
      </c>
      <c r="H7" s="222" t="s">
        <v>479</v>
      </c>
    </row>
    <row r="8" spans="1:8" x14ac:dyDescent="0.75">
      <c r="A8" s="247" t="s">
        <v>484</v>
      </c>
      <c r="B8" s="220">
        <v>472</v>
      </c>
      <c r="C8" s="220">
        <v>2979</v>
      </c>
      <c r="D8" s="220">
        <v>8924</v>
      </c>
      <c r="E8" s="220">
        <v>5148</v>
      </c>
      <c r="F8" s="220">
        <v>193814</v>
      </c>
      <c r="G8" s="221">
        <v>2033</v>
      </c>
      <c r="H8" s="222" t="s">
        <v>479</v>
      </c>
    </row>
  </sheetData>
  <autoFilter ref="A1:H8" xr:uid="{4D1947ED-9334-43EE-991B-DB9EB4F9DB3D}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D3FF0-245E-45D9-B296-8B55B00DEA15}">
  <dimension ref="A1:N29"/>
  <sheetViews>
    <sheetView zoomScale="80" zoomScaleNormal="80" workbookViewId="0">
      <selection activeCell="J10" sqref="J10:J13"/>
    </sheetView>
  </sheetViews>
  <sheetFormatPr defaultRowHeight="14.75" x14ac:dyDescent="0.75"/>
  <cols>
    <col min="1" max="1" width="9.453125" customWidth="1"/>
    <col min="2" max="2" width="11.40625" customWidth="1"/>
    <col min="3" max="3" width="8.5" bestFit="1" customWidth="1"/>
    <col min="4" max="4" width="11.31640625" bestFit="1" customWidth="1"/>
    <col min="5" max="5" width="8.36328125" bestFit="1" customWidth="1"/>
    <col min="6" max="6" width="8.08984375" bestFit="1" customWidth="1"/>
    <col min="7" max="7" width="9.86328125" bestFit="1" customWidth="1"/>
    <col min="8" max="8" width="12.1328125" bestFit="1" customWidth="1"/>
    <col min="9" max="9" width="10.953125" bestFit="1" customWidth="1"/>
    <col min="10" max="10" width="13.31640625" bestFit="1" customWidth="1"/>
    <col min="11" max="12" width="8.2265625" bestFit="1" customWidth="1"/>
    <col min="13" max="13" width="12.54296875" bestFit="1" customWidth="1"/>
    <col min="14" max="14" width="15.81640625" bestFit="1" customWidth="1"/>
  </cols>
  <sheetData>
    <row r="1" spans="1:14" s="218" customFormat="1" ht="53.75" customHeight="1" x14ac:dyDescent="0.75">
      <c r="A1" s="224" t="s">
        <v>421</v>
      </c>
      <c r="B1" s="224" t="s">
        <v>422</v>
      </c>
      <c r="C1" s="224" t="s">
        <v>423</v>
      </c>
      <c r="D1" s="224" t="s">
        <v>495</v>
      </c>
      <c r="E1" s="224" t="s">
        <v>424</v>
      </c>
      <c r="F1" s="224" t="s">
        <v>496</v>
      </c>
      <c r="G1" s="224" t="s">
        <v>475</v>
      </c>
      <c r="H1" s="224" t="s">
        <v>497</v>
      </c>
      <c r="I1" s="224" t="s">
        <v>476</v>
      </c>
      <c r="J1" s="224" t="s">
        <v>498</v>
      </c>
      <c r="K1" s="224" t="s">
        <v>477</v>
      </c>
      <c r="L1" s="224" t="s">
        <v>478</v>
      </c>
      <c r="M1" s="224" t="s">
        <v>499</v>
      </c>
      <c r="N1" s="224" t="s">
        <v>500</v>
      </c>
    </row>
    <row r="2" spans="1:14" x14ac:dyDescent="0.75">
      <c r="A2" s="230" t="s">
        <v>398</v>
      </c>
      <c r="B2" s="235" t="s">
        <v>480</v>
      </c>
      <c r="C2" s="225">
        <v>2322</v>
      </c>
      <c r="D2" s="225">
        <v>1066</v>
      </c>
      <c r="E2" s="225">
        <v>6241</v>
      </c>
      <c r="F2" s="225">
        <v>3800</v>
      </c>
      <c r="G2" s="225">
        <v>26265</v>
      </c>
      <c r="H2" s="225">
        <v>4973</v>
      </c>
      <c r="I2" s="225">
        <v>47606</v>
      </c>
      <c r="J2" s="225">
        <v>1151</v>
      </c>
      <c r="K2" s="225">
        <v>255262</v>
      </c>
      <c r="L2" s="225">
        <v>70130</v>
      </c>
      <c r="M2" s="226">
        <v>2036</v>
      </c>
      <c r="N2" s="225" t="s">
        <v>479</v>
      </c>
    </row>
    <row r="3" spans="1:14" x14ac:dyDescent="0.75">
      <c r="A3" s="231" t="s">
        <v>492</v>
      </c>
      <c r="B3" s="235" t="s">
        <v>480</v>
      </c>
      <c r="C3" s="225">
        <v>2332</v>
      </c>
      <c r="D3" s="225">
        <v>1076</v>
      </c>
      <c r="E3" s="225">
        <v>6159</v>
      </c>
      <c r="F3" s="225">
        <v>3718</v>
      </c>
      <c r="G3" s="225">
        <v>26307</v>
      </c>
      <c r="H3" s="225">
        <v>4931</v>
      </c>
      <c r="I3" s="225">
        <v>47315</v>
      </c>
      <c r="J3" s="225">
        <v>1442</v>
      </c>
      <c r="K3" s="225">
        <v>254707</v>
      </c>
      <c r="L3" s="225">
        <v>69575</v>
      </c>
      <c r="M3" s="226">
        <v>2036</v>
      </c>
      <c r="N3" s="225" t="s">
        <v>479</v>
      </c>
    </row>
    <row r="4" spans="1:14" x14ac:dyDescent="0.75">
      <c r="A4" s="232" t="s">
        <v>493</v>
      </c>
      <c r="B4" s="235" t="s">
        <v>480</v>
      </c>
      <c r="C4" s="225">
        <v>2314</v>
      </c>
      <c r="D4" s="225">
        <v>1058</v>
      </c>
      <c r="E4" s="225">
        <v>6297</v>
      </c>
      <c r="F4" s="225">
        <v>3857</v>
      </c>
      <c r="G4" s="225">
        <v>26229</v>
      </c>
      <c r="H4" s="225">
        <v>5009</v>
      </c>
      <c r="I4" s="225">
        <v>47809</v>
      </c>
      <c r="J4" s="225">
        <v>948</v>
      </c>
      <c r="K4" s="225">
        <v>255611</v>
      </c>
      <c r="L4" s="225">
        <v>70479</v>
      </c>
      <c r="M4" s="226">
        <v>2036</v>
      </c>
      <c r="N4" s="225" t="s">
        <v>479</v>
      </c>
    </row>
    <row r="5" spans="1:14" x14ac:dyDescent="0.75">
      <c r="A5" s="233" t="s">
        <v>494</v>
      </c>
      <c r="B5" s="235" t="s">
        <v>480</v>
      </c>
      <c r="C5" s="225">
        <v>2303</v>
      </c>
      <c r="D5" s="225">
        <v>1047</v>
      </c>
      <c r="E5" s="225">
        <v>6388</v>
      </c>
      <c r="F5" s="225">
        <v>3948</v>
      </c>
      <c r="G5" s="225">
        <v>26179</v>
      </c>
      <c r="H5" s="225">
        <v>5059</v>
      </c>
      <c r="I5" s="225">
        <v>48140</v>
      </c>
      <c r="J5" s="225">
        <v>617</v>
      </c>
      <c r="K5" s="225">
        <v>256231</v>
      </c>
      <c r="L5" s="225">
        <v>71099</v>
      </c>
      <c r="M5" s="226">
        <v>2036</v>
      </c>
      <c r="N5" s="225" t="s">
        <v>479</v>
      </c>
    </row>
    <row r="6" spans="1:14" x14ac:dyDescent="0.75">
      <c r="A6" s="230" t="s">
        <v>398</v>
      </c>
      <c r="B6" s="236" t="s">
        <v>485</v>
      </c>
      <c r="C6" s="225">
        <v>2161</v>
      </c>
      <c r="D6" s="225">
        <v>905</v>
      </c>
      <c r="E6" s="225">
        <v>6172</v>
      </c>
      <c r="F6" s="225">
        <v>3731</v>
      </c>
      <c r="G6" s="225">
        <v>24714</v>
      </c>
      <c r="H6" s="225">
        <v>6524</v>
      </c>
      <c r="I6" s="225">
        <v>47243</v>
      </c>
      <c r="J6" s="225">
        <v>1514</v>
      </c>
      <c r="K6" s="225">
        <v>267594</v>
      </c>
      <c r="L6" s="225">
        <v>82462</v>
      </c>
      <c r="M6" s="226">
        <v>2035</v>
      </c>
      <c r="N6" s="225" t="s">
        <v>479</v>
      </c>
    </row>
    <row r="7" spans="1:14" x14ac:dyDescent="0.75">
      <c r="A7" s="231" t="s">
        <v>492</v>
      </c>
      <c r="B7" s="236" t="s">
        <v>485</v>
      </c>
      <c r="C7" s="225">
        <v>2170</v>
      </c>
      <c r="D7" s="225">
        <v>914</v>
      </c>
      <c r="E7" s="225">
        <v>6090</v>
      </c>
      <c r="F7" s="225">
        <v>3650</v>
      </c>
      <c r="G7" s="225">
        <v>24753</v>
      </c>
      <c r="H7" s="225">
        <v>6485</v>
      </c>
      <c r="I7" s="225">
        <v>46952</v>
      </c>
      <c r="J7" s="225">
        <v>1805</v>
      </c>
      <c r="K7" s="225">
        <v>267046</v>
      </c>
      <c r="L7" s="225">
        <v>81914</v>
      </c>
      <c r="M7" s="226">
        <v>2035</v>
      </c>
      <c r="N7" s="225" t="s">
        <v>479</v>
      </c>
    </row>
    <row r="8" spans="1:14" x14ac:dyDescent="0.75">
      <c r="A8" s="232" t="s">
        <v>493</v>
      </c>
      <c r="B8" s="236" t="s">
        <v>485</v>
      </c>
      <c r="C8" s="225">
        <v>2154</v>
      </c>
      <c r="D8" s="225">
        <v>898</v>
      </c>
      <c r="E8" s="225">
        <v>6228</v>
      </c>
      <c r="F8" s="225">
        <v>3788</v>
      </c>
      <c r="G8" s="225">
        <v>24681</v>
      </c>
      <c r="H8" s="225">
        <v>6557</v>
      </c>
      <c r="I8" s="225">
        <v>47446</v>
      </c>
      <c r="J8" s="225">
        <v>1311</v>
      </c>
      <c r="K8" s="225">
        <v>267943</v>
      </c>
      <c r="L8" s="225">
        <v>82811</v>
      </c>
      <c r="M8" s="226">
        <v>2035</v>
      </c>
      <c r="N8" s="225" t="s">
        <v>479</v>
      </c>
    </row>
    <row r="9" spans="1:14" x14ac:dyDescent="0.75">
      <c r="A9" s="233" t="s">
        <v>494</v>
      </c>
      <c r="B9" s="236" t="s">
        <v>485</v>
      </c>
      <c r="C9" s="225">
        <v>2144</v>
      </c>
      <c r="D9" s="225">
        <v>888</v>
      </c>
      <c r="E9" s="225">
        <v>6319</v>
      </c>
      <c r="F9" s="225">
        <v>3879</v>
      </c>
      <c r="G9" s="225">
        <v>24635</v>
      </c>
      <c r="H9" s="225">
        <v>6603</v>
      </c>
      <c r="I9" s="225">
        <v>47778</v>
      </c>
      <c r="J9" s="225">
        <v>979</v>
      </c>
      <c r="K9" s="225">
        <v>268556</v>
      </c>
      <c r="L9" s="225">
        <v>83424</v>
      </c>
      <c r="M9" s="226">
        <v>2035</v>
      </c>
      <c r="N9" s="225" t="s">
        <v>479</v>
      </c>
    </row>
    <row r="10" spans="1:14" x14ac:dyDescent="0.75">
      <c r="A10" s="230" t="s">
        <v>398</v>
      </c>
      <c r="B10" s="237" t="s">
        <v>484</v>
      </c>
      <c r="C10" s="225">
        <v>1728</v>
      </c>
      <c r="D10" s="225">
        <v>472</v>
      </c>
      <c r="E10" s="225">
        <v>5419</v>
      </c>
      <c r="F10" s="225">
        <v>2979</v>
      </c>
      <c r="G10" s="225">
        <v>22314</v>
      </c>
      <c r="H10" s="225">
        <v>8924</v>
      </c>
      <c r="I10" s="225">
        <v>43609</v>
      </c>
      <c r="J10" s="225">
        <v>5148</v>
      </c>
      <c r="K10" s="225">
        <v>378946</v>
      </c>
      <c r="L10" s="225">
        <v>193814</v>
      </c>
      <c r="M10" s="226">
        <v>2033</v>
      </c>
      <c r="N10" s="225" t="s">
        <v>479</v>
      </c>
    </row>
    <row r="11" spans="1:14" x14ac:dyDescent="0.75">
      <c r="A11" s="231" t="s">
        <v>492</v>
      </c>
      <c r="B11" s="237" t="s">
        <v>484</v>
      </c>
      <c r="C11" s="225">
        <v>1736</v>
      </c>
      <c r="D11" s="225">
        <v>481</v>
      </c>
      <c r="E11" s="225">
        <v>5341</v>
      </c>
      <c r="F11" s="225">
        <v>2901</v>
      </c>
      <c r="G11" s="225">
        <v>22350</v>
      </c>
      <c r="H11" s="225">
        <v>8888</v>
      </c>
      <c r="I11" s="225">
        <v>43328</v>
      </c>
      <c r="J11" s="225">
        <v>5429</v>
      </c>
      <c r="K11" s="225">
        <v>378353</v>
      </c>
      <c r="L11" s="225">
        <v>193221</v>
      </c>
      <c r="M11" s="226">
        <v>2033</v>
      </c>
      <c r="N11" s="225" t="s">
        <v>479</v>
      </c>
    </row>
    <row r="12" spans="1:14" x14ac:dyDescent="0.75">
      <c r="A12" s="232" t="s">
        <v>493</v>
      </c>
      <c r="B12" s="237" t="s">
        <v>484</v>
      </c>
      <c r="C12" s="225">
        <v>1722</v>
      </c>
      <c r="D12" s="225">
        <v>466</v>
      </c>
      <c r="E12" s="225">
        <v>5474</v>
      </c>
      <c r="F12" s="225">
        <v>3034</v>
      </c>
      <c r="G12" s="225">
        <v>22284</v>
      </c>
      <c r="H12" s="225">
        <v>8954</v>
      </c>
      <c r="I12" s="225">
        <v>43807</v>
      </c>
      <c r="J12" s="225">
        <v>4950</v>
      </c>
      <c r="K12" s="225">
        <v>379309</v>
      </c>
      <c r="L12" s="225">
        <v>194177</v>
      </c>
      <c r="M12" s="226">
        <v>2033</v>
      </c>
      <c r="N12" s="225" t="s">
        <v>479</v>
      </c>
    </row>
    <row r="13" spans="1:14" x14ac:dyDescent="0.75">
      <c r="A13" s="233" t="s">
        <v>494</v>
      </c>
      <c r="B13" s="237" t="s">
        <v>484</v>
      </c>
      <c r="C13" s="225">
        <v>1713</v>
      </c>
      <c r="D13" s="225">
        <v>457</v>
      </c>
      <c r="E13" s="225">
        <v>5561</v>
      </c>
      <c r="F13" s="225">
        <v>3121</v>
      </c>
      <c r="G13" s="225">
        <v>22242</v>
      </c>
      <c r="H13" s="225">
        <v>8996</v>
      </c>
      <c r="I13" s="225">
        <v>44128</v>
      </c>
      <c r="J13" s="225">
        <v>4629</v>
      </c>
      <c r="K13" s="225">
        <v>379973</v>
      </c>
      <c r="L13" s="225">
        <v>194841</v>
      </c>
      <c r="M13" s="226">
        <v>2033</v>
      </c>
      <c r="N13" s="225" t="s">
        <v>479</v>
      </c>
    </row>
    <row r="14" spans="1:14" x14ac:dyDescent="0.75">
      <c r="A14" s="230" t="s">
        <v>398</v>
      </c>
      <c r="B14" s="238" t="s">
        <v>481</v>
      </c>
      <c r="C14" s="225">
        <v>2651</v>
      </c>
      <c r="D14" s="225">
        <v>1395</v>
      </c>
      <c r="E14" s="225">
        <v>6109</v>
      </c>
      <c r="F14" s="225">
        <v>3668</v>
      </c>
      <c r="G14" s="225">
        <v>28126</v>
      </c>
      <c r="H14" s="225">
        <v>3112</v>
      </c>
      <c r="I14" s="225">
        <v>46906</v>
      </c>
      <c r="J14" s="225">
        <v>1851</v>
      </c>
      <c r="K14" s="225">
        <v>263523</v>
      </c>
      <c r="L14" s="225">
        <v>78391</v>
      </c>
      <c r="M14" s="226">
        <v>2037</v>
      </c>
      <c r="N14" s="225" t="s">
        <v>479</v>
      </c>
    </row>
    <row r="15" spans="1:14" x14ac:dyDescent="0.75">
      <c r="A15" s="231" t="s">
        <v>492</v>
      </c>
      <c r="B15" s="238" t="s">
        <v>481</v>
      </c>
      <c r="C15" s="225">
        <v>2663</v>
      </c>
      <c r="D15" s="225">
        <v>1407</v>
      </c>
      <c r="E15" s="225">
        <v>6027</v>
      </c>
      <c r="F15" s="225">
        <v>3587</v>
      </c>
      <c r="G15" s="225">
        <v>28174</v>
      </c>
      <c r="H15" s="225">
        <v>3064</v>
      </c>
      <c r="I15" s="225">
        <v>46616</v>
      </c>
      <c r="J15" s="225">
        <v>2141</v>
      </c>
      <c r="K15" s="225">
        <v>262956</v>
      </c>
      <c r="L15" s="225">
        <v>77824</v>
      </c>
      <c r="M15" s="226">
        <v>2037</v>
      </c>
      <c r="N15" s="225" t="s">
        <v>479</v>
      </c>
    </row>
    <row r="16" spans="1:14" x14ac:dyDescent="0.75">
      <c r="A16" s="232" t="s">
        <v>493</v>
      </c>
      <c r="B16" s="238" t="s">
        <v>481</v>
      </c>
      <c r="C16" s="225">
        <v>2641</v>
      </c>
      <c r="D16" s="225">
        <v>1386</v>
      </c>
      <c r="E16" s="225">
        <v>6165</v>
      </c>
      <c r="F16" s="225">
        <v>3725</v>
      </c>
      <c r="G16" s="225">
        <v>28086</v>
      </c>
      <c r="H16" s="225">
        <v>3152</v>
      </c>
      <c r="I16" s="225">
        <v>47108</v>
      </c>
      <c r="J16" s="225">
        <v>1649</v>
      </c>
      <c r="K16" s="225">
        <v>263869</v>
      </c>
      <c r="L16" s="225">
        <v>78737</v>
      </c>
      <c r="M16" s="226">
        <v>2037</v>
      </c>
      <c r="N16" s="225" t="s">
        <v>479</v>
      </c>
    </row>
    <row r="17" spans="1:14" x14ac:dyDescent="0.75">
      <c r="A17" s="233" t="s">
        <v>494</v>
      </c>
      <c r="B17" s="238" t="s">
        <v>481</v>
      </c>
      <c r="C17" s="225">
        <v>2628</v>
      </c>
      <c r="D17" s="225">
        <v>1372</v>
      </c>
      <c r="E17" s="225">
        <v>6255</v>
      </c>
      <c r="F17" s="225">
        <v>3815</v>
      </c>
      <c r="G17" s="225">
        <v>28029</v>
      </c>
      <c r="H17" s="225">
        <v>3209</v>
      </c>
      <c r="I17" s="225">
        <v>47438</v>
      </c>
      <c r="J17" s="225">
        <v>1319</v>
      </c>
      <c r="K17" s="225">
        <v>264500</v>
      </c>
      <c r="L17" s="225">
        <v>79368</v>
      </c>
      <c r="M17" s="226">
        <v>2037</v>
      </c>
      <c r="N17" s="225" t="s">
        <v>479</v>
      </c>
    </row>
    <row r="18" spans="1:14" x14ac:dyDescent="0.75">
      <c r="A18" s="230" t="s">
        <v>398</v>
      </c>
      <c r="B18" s="239" t="s">
        <v>482</v>
      </c>
      <c r="C18" s="225">
        <v>2544</v>
      </c>
      <c r="D18" s="225">
        <v>1289</v>
      </c>
      <c r="E18" s="225">
        <v>6013</v>
      </c>
      <c r="F18" s="225">
        <v>3573</v>
      </c>
      <c r="G18" s="225">
        <v>27131</v>
      </c>
      <c r="H18" s="225">
        <v>4107</v>
      </c>
      <c r="I18" s="225">
        <v>46323</v>
      </c>
      <c r="J18" s="225">
        <v>2434</v>
      </c>
      <c r="K18" s="225">
        <v>278242</v>
      </c>
      <c r="L18" s="225">
        <v>93110</v>
      </c>
      <c r="M18" s="226">
        <v>2037</v>
      </c>
      <c r="N18" s="225" t="s">
        <v>479</v>
      </c>
    </row>
    <row r="19" spans="1:14" x14ac:dyDescent="0.75">
      <c r="A19" s="231" t="s">
        <v>492</v>
      </c>
      <c r="B19" s="239" t="s">
        <v>482</v>
      </c>
      <c r="C19" s="225">
        <v>2556</v>
      </c>
      <c r="D19" s="225">
        <v>1300</v>
      </c>
      <c r="E19" s="225">
        <v>5932</v>
      </c>
      <c r="F19" s="225">
        <v>3492</v>
      </c>
      <c r="G19" s="225">
        <v>27178</v>
      </c>
      <c r="H19" s="225">
        <v>4060</v>
      </c>
      <c r="I19" s="225">
        <v>46035</v>
      </c>
      <c r="J19" s="225">
        <v>2722</v>
      </c>
      <c r="K19" s="225">
        <v>277685</v>
      </c>
      <c r="L19" s="225">
        <v>92553</v>
      </c>
      <c r="M19" s="226">
        <v>2037</v>
      </c>
      <c r="N19" s="225" t="s">
        <v>479</v>
      </c>
    </row>
    <row r="20" spans="1:14" x14ac:dyDescent="0.75">
      <c r="A20" s="232" t="s">
        <v>493</v>
      </c>
      <c r="B20" s="239" t="s">
        <v>482</v>
      </c>
      <c r="C20" s="225">
        <v>2535</v>
      </c>
      <c r="D20" s="225">
        <v>1280</v>
      </c>
      <c r="E20" s="225">
        <v>6069</v>
      </c>
      <c r="F20" s="225">
        <v>3629</v>
      </c>
      <c r="G20" s="225">
        <v>27093</v>
      </c>
      <c r="H20" s="225">
        <v>4145</v>
      </c>
      <c r="I20" s="225">
        <v>46526</v>
      </c>
      <c r="J20" s="225">
        <v>2231</v>
      </c>
      <c r="K20" s="225">
        <v>278585</v>
      </c>
      <c r="L20" s="225">
        <v>93453</v>
      </c>
      <c r="M20" s="226">
        <v>2037</v>
      </c>
      <c r="N20" s="225" t="s">
        <v>479</v>
      </c>
    </row>
    <row r="21" spans="1:14" x14ac:dyDescent="0.75">
      <c r="A21" s="233" t="s">
        <v>494</v>
      </c>
      <c r="B21" s="239" t="s">
        <v>482</v>
      </c>
      <c r="C21" s="225">
        <v>2523</v>
      </c>
      <c r="D21" s="225">
        <v>1267</v>
      </c>
      <c r="E21" s="225">
        <v>6159</v>
      </c>
      <c r="F21" s="225">
        <v>3719</v>
      </c>
      <c r="G21" s="225">
        <v>27038</v>
      </c>
      <c r="H21" s="225">
        <v>4200</v>
      </c>
      <c r="I21" s="225">
        <v>46855</v>
      </c>
      <c r="J21" s="225">
        <v>1902</v>
      </c>
      <c r="K21" s="225">
        <v>279207</v>
      </c>
      <c r="L21" s="225">
        <v>94075</v>
      </c>
      <c r="M21" s="226">
        <v>2037</v>
      </c>
      <c r="N21" s="225" t="s">
        <v>479</v>
      </c>
    </row>
    <row r="22" spans="1:14" x14ac:dyDescent="0.75">
      <c r="A22" s="230" t="s">
        <v>398</v>
      </c>
      <c r="B22" s="240" t="s">
        <v>483</v>
      </c>
      <c r="C22" s="225">
        <v>2945</v>
      </c>
      <c r="D22" s="225">
        <v>1689</v>
      </c>
      <c r="E22" s="225">
        <v>6006</v>
      </c>
      <c r="F22" s="225">
        <v>3565</v>
      </c>
      <c r="G22" s="225">
        <v>29811</v>
      </c>
      <c r="H22" s="225">
        <v>1427</v>
      </c>
      <c r="I22" s="225">
        <v>46277</v>
      </c>
      <c r="J22" s="225">
        <v>2480</v>
      </c>
      <c r="K22" s="225">
        <v>263956</v>
      </c>
      <c r="L22" s="225">
        <v>78824</v>
      </c>
      <c r="M22" s="226">
        <v>2038</v>
      </c>
      <c r="N22" s="225" t="s">
        <v>479</v>
      </c>
    </row>
    <row r="23" spans="1:14" x14ac:dyDescent="0.75">
      <c r="A23" s="231" t="s">
        <v>492</v>
      </c>
      <c r="B23" s="240" t="s">
        <v>483</v>
      </c>
      <c r="C23" s="225">
        <v>2958</v>
      </c>
      <c r="D23" s="225">
        <v>1702</v>
      </c>
      <c r="E23" s="225">
        <v>5926</v>
      </c>
      <c r="F23" s="225">
        <v>3486</v>
      </c>
      <c r="G23" s="225">
        <v>29864</v>
      </c>
      <c r="H23" s="225">
        <v>1374</v>
      </c>
      <c r="I23" s="225">
        <v>45993</v>
      </c>
      <c r="J23" s="225">
        <v>2764</v>
      </c>
      <c r="K23" s="225">
        <v>263353</v>
      </c>
      <c r="L23" s="225">
        <v>78221</v>
      </c>
      <c r="M23" s="226">
        <v>2038</v>
      </c>
      <c r="N23" s="225" t="s">
        <v>479</v>
      </c>
    </row>
    <row r="24" spans="1:14" x14ac:dyDescent="0.75">
      <c r="A24" s="232" t="s">
        <v>493</v>
      </c>
      <c r="B24" s="240" t="s">
        <v>483</v>
      </c>
      <c r="C24" s="225">
        <v>2934</v>
      </c>
      <c r="D24" s="225">
        <v>1678</v>
      </c>
      <c r="E24" s="225">
        <v>6060</v>
      </c>
      <c r="F24" s="225">
        <v>3620</v>
      </c>
      <c r="G24" s="225">
        <v>29765</v>
      </c>
      <c r="H24" s="225">
        <v>1473</v>
      </c>
      <c r="I24" s="225">
        <v>46475</v>
      </c>
      <c r="J24" s="225">
        <v>2282</v>
      </c>
      <c r="K24" s="225">
        <v>264333</v>
      </c>
      <c r="L24" s="225">
        <v>79201</v>
      </c>
      <c r="M24" s="226">
        <v>2038</v>
      </c>
      <c r="N24" s="225" t="s">
        <v>479</v>
      </c>
    </row>
    <row r="25" spans="1:14" x14ac:dyDescent="0.75">
      <c r="A25" s="233" t="s">
        <v>494</v>
      </c>
      <c r="B25" s="240" t="s">
        <v>483</v>
      </c>
      <c r="C25" s="225">
        <v>2918</v>
      </c>
      <c r="D25" s="225">
        <v>1663</v>
      </c>
      <c r="E25" s="225">
        <v>6149</v>
      </c>
      <c r="F25" s="225">
        <v>3708</v>
      </c>
      <c r="G25" s="225">
        <v>29701</v>
      </c>
      <c r="H25" s="225">
        <v>1537</v>
      </c>
      <c r="I25" s="225">
        <v>46799</v>
      </c>
      <c r="J25" s="225">
        <v>1958</v>
      </c>
      <c r="K25" s="225">
        <v>265006</v>
      </c>
      <c r="L25" s="225">
        <v>79874</v>
      </c>
      <c r="M25" s="226">
        <v>2038</v>
      </c>
      <c r="N25" s="225" t="s">
        <v>479</v>
      </c>
    </row>
    <row r="26" spans="1:14" x14ac:dyDescent="0.75">
      <c r="A26" s="230" t="s">
        <v>398</v>
      </c>
      <c r="B26" s="234" t="s">
        <v>398</v>
      </c>
      <c r="C26" s="225">
        <v>3193</v>
      </c>
      <c r="D26" s="225">
        <v>1937</v>
      </c>
      <c r="E26" s="225">
        <v>6532</v>
      </c>
      <c r="F26" s="225">
        <v>4092</v>
      </c>
      <c r="G26" s="225">
        <v>31238</v>
      </c>
      <c r="H26" s="225">
        <v>0</v>
      </c>
      <c r="I26" s="225">
        <v>48757</v>
      </c>
      <c r="J26" s="225">
        <v>0</v>
      </c>
      <c r="K26" s="225">
        <v>185132</v>
      </c>
      <c r="L26" s="225">
        <v>0</v>
      </c>
      <c r="M26" s="226">
        <v>2039</v>
      </c>
      <c r="N26" s="225" t="s">
        <v>479</v>
      </c>
    </row>
    <row r="27" spans="1:14" x14ac:dyDescent="0.75">
      <c r="A27" s="231" t="s">
        <v>492</v>
      </c>
      <c r="B27" s="234" t="s">
        <v>398</v>
      </c>
      <c r="C27" s="225">
        <v>3207</v>
      </c>
      <c r="D27" s="225">
        <v>1951</v>
      </c>
      <c r="E27" s="225">
        <v>6450</v>
      </c>
      <c r="F27" s="225">
        <v>4010</v>
      </c>
      <c r="G27" s="225">
        <v>31293</v>
      </c>
      <c r="H27" s="225">
        <v>-55</v>
      </c>
      <c r="I27" s="225">
        <v>48465</v>
      </c>
      <c r="J27" s="225">
        <v>292</v>
      </c>
      <c r="K27" s="225">
        <v>184585</v>
      </c>
      <c r="L27" s="225">
        <v>-547</v>
      </c>
      <c r="M27" s="226">
        <v>2039</v>
      </c>
      <c r="N27" s="225" t="s">
        <v>479</v>
      </c>
    </row>
    <row r="28" spans="1:14" x14ac:dyDescent="0.75">
      <c r="A28" s="232" t="s">
        <v>493</v>
      </c>
      <c r="B28" s="234" t="s">
        <v>398</v>
      </c>
      <c r="C28" s="225">
        <v>3182</v>
      </c>
      <c r="D28" s="225">
        <v>1926</v>
      </c>
      <c r="E28" s="225">
        <v>6589</v>
      </c>
      <c r="F28" s="225">
        <v>4148</v>
      </c>
      <c r="G28" s="225">
        <v>31191</v>
      </c>
      <c r="H28" s="225">
        <v>47</v>
      </c>
      <c r="I28" s="225">
        <v>48960</v>
      </c>
      <c r="J28" s="225">
        <v>-203</v>
      </c>
      <c r="K28" s="225">
        <v>185485</v>
      </c>
      <c r="L28" s="225">
        <v>353</v>
      </c>
      <c r="M28" s="226">
        <v>2039</v>
      </c>
      <c r="N28" s="225" t="s">
        <v>479</v>
      </c>
    </row>
    <row r="29" spans="1:14" x14ac:dyDescent="0.75">
      <c r="A29" s="233" t="s">
        <v>494</v>
      </c>
      <c r="B29" s="234" t="s">
        <v>398</v>
      </c>
      <c r="C29" s="225">
        <v>3166</v>
      </c>
      <c r="D29" s="225">
        <v>1910</v>
      </c>
      <c r="E29" s="225">
        <v>6680</v>
      </c>
      <c r="F29" s="225">
        <v>4240</v>
      </c>
      <c r="G29" s="225">
        <v>31127</v>
      </c>
      <c r="H29" s="225">
        <v>111</v>
      </c>
      <c r="I29" s="225">
        <v>49293</v>
      </c>
      <c r="J29" s="225">
        <v>-536</v>
      </c>
      <c r="K29" s="225">
        <v>186099</v>
      </c>
      <c r="L29" s="225">
        <v>967</v>
      </c>
      <c r="M29" s="226">
        <v>2039</v>
      </c>
      <c r="N29" s="225" t="s">
        <v>479</v>
      </c>
    </row>
  </sheetData>
  <autoFilter ref="A1:N29" xr:uid="{4375FFDD-33E8-4E1D-BAF6-647D82333BF5}">
    <sortState ref="A2:N29">
      <sortCondition ref="B1:B29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sexual_contact_matrix</vt:lpstr>
      <vt:lpstr>sexual_partners_data_raw</vt:lpstr>
      <vt:lpstr>birthrate</vt:lpstr>
      <vt:lpstr>mortality_data_raw</vt:lpstr>
      <vt:lpstr>mortality_rates</vt:lpstr>
      <vt:lpstr>mortality_growth</vt:lpstr>
      <vt:lpstr>mortality_scenarios</vt:lpstr>
      <vt:lpstr>Results_baseline</vt:lpstr>
      <vt:lpstr>Results</vt:lpstr>
      <vt:lpstr>prevalence_data_by_age</vt:lpstr>
      <vt:lpstr>initial_conditions_new</vt:lpstr>
      <vt:lpstr>HCV_deaths</vt:lpstr>
      <vt:lpstr>Population_data_proportion</vt:lpstr>
      <vt:lpstr>Population_data_absolute</vt:lpstr>
      <vt:lpstr>Population_data_raw_2004_2021</vt:lpstr>
      <vt:lpstr>Population_data_UN_proj_22-40</vt:lpstr>
      <vt:lpstr>age_group_convert-del</vt:lpstr>
      <vt:lpstr>total_population_del</vt:lpstr>
      <vt:lpstr>life_expectancy_delete</vt:lpstr>
      <vt:lpstr>life_expectancy_raw_delete</vt:lpstr>
      <vt:lpstr>mortality_rates(from LE)_delete</vt:lpstr>
      <vt:lpstr>contact_delete</vt:lpstr>
      <vt:lpstr>contact2_delete</vt:lpstr>
      <vt:lpstr>age_structure_data_delete</vt:lpstr>
      <vt:lpstr>age_struc_delete</vt:lpstr>
      <vt:lpstr>age_struc_transpose_delete</vt:lpstr>
      <vt:lpstr>age_structure_data_fixed_delete</vt:lpstr>
      <vt:lpstr>age_struc_plots_delete</vt:lpstr>
      <vt:lpstr>pop_by_group_delete</vt:lpstr>
      <vt:lpstr>mortality_delete</vt:lpstr>
      <vt:lpstr>initial_conditions_basic_delete</vt:lpstr>
      <vt:lpstr>initial_conditions_clinical_del</vt:lpstr>
      <vt:lpstr>hcv_prevalance_delete</vt:lpstr>
      <vt:lpstr>initial_conditions_clinical1del</vt:lpstr>
      <vt:lpstr>initial_conditions_basic_del</vt:lpstr>
      <vt:lpstr>prevalence_data_by_age2_del</vt:lpstr>
      <vt:lpstr>Population_growth_del</vt:lpstr>
      <vt:lpstr>mortality_data_manipulated_del</vt:lpstr>
      <vt:lpstr>mortality_raw_del</vt:lpstr>
      <vt:lpstr>prevalence_data_by_age_del</vt:lpstr>
      <vt:lpstr>prev_age_data_for_fit_del</vt:lpstr>
      <vt:lpstr>initial_conditions_new (2)</vt:lpstr>
      <vt:lpstr>initial_conditions_new_forms</vt:lpstr>
      <vt:lpstr>mortality_growth (2)</vt:lpstr>
      <vt:lpstr>initial_conditions_new2</vt:lpstr>
      <vt:lpstr>initial_conditions_old</vt:lpstr>
      <vt:lpstr>Population_data_proportion_old</vt:lpstr>
      <vt:lpstr>Population_data_raw_del</vt:lpstr>
      <vt:lpstr>liver_stage_by_age_del</vt:lpstr>
      <vt:lpstr>prevalence_age_distribution_del</vt:lpstr>
      <vt:lpstr>prevalence_data_raw_del</vt:lpstr>
      <vt:lpstr>sex_ratio_del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Astley</dc:creator>
  <cp:lastModifiedBy>Jennifer Astley</cp:lastModifiedBy>
  <dcterms:created xsi:type="dcterms:W3CDTF">2022-05-03T02:43:04Z</dcterms:created>
  <dcterms:modified xsi:type="dcterms:W3CDTF">2022-08-06T13:57:47Z</dcterms:modified>
</cp:coreProperties>
</file>