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Soupfm-Analise(P220125_0011)\"/>
    </mc:Choice>
  </mc:AlternateContent>
  <xr:revisionPtr revIDLastSave="0" documentId="13_ncr:1_{931A887B-2B68-48C2-A512-0AEA0E5410F2}" xr6:coauthVersionLast="44" xr6:coauthVersionMax="44" xr10:uidLastSave="{00000000-0000-0000-0000-000000000000}"/>
  <bookViews>
    <workbookView xWindow="-120" yWindow="-120" windowWidth="29040" windowHeight="15840" tabRatio="304" firstSheet="1" activeTab="2" xr2:uid="{89E42766-7B63-4A9C-830B-B7B71F3C9249}"/>
  </bookViews>
  <sheets>
    <sheet name="Analise preleminares" sheetId="1" r:id="rId1"/>
    <sheet name="Analise Final (08-03-2022)" sheetId="2" r:id="rId2"/>
    <sheet name="SOUP_AM_PC_20220308.A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2" l="1"/>
  <c r="P33" i="2"/>
  <c r="P9" i="2" l="1"/>
  <c r="N9" i="2"/>
  <c r="N7" i="2"/>
  <c r="M9" i="2"/>
  <c r="L9" i="2"/>
  <c r="K9" i="2"/>
  <c r="I9" i="2"/>
  <c r="M7" i="2" l="1"/>
  <c r="K7" i="2"/>
  <c r="L7" i="2" s="1"/>
  <c r="J7" i="2"/>
  <c r="H7" i="2"/>
  <c r="K6" i="2"/>
  <c r="L6" i="2" s="1"/>
  <c r="J6" i="2"/>
  <c r="G6" i="2"/>
  <c r="H6" i="2" s="1"/>
  <c r="F6" i="2"/>
  <c r="G5" i="2"/>
  <c r="I5" i="2" s="1"/>
  <c r="F5" i="2"/>
  <c r="J5" i="2" l="1"/>
  <c r="K5" i="2"/>
  <c r="M6" i="2"/>
  <c r="N6" i="2" s="1"/>
  <c r="H5" i="2"/>
  <c r="H12" i="1"/>
  <c r="H13" i="1"/>
  <c r="H11" i="1"/>
  <c r="G12" i="1"/>
  <c r="G13" i="1"/>
  <c r="G11" i="1"/>
  <c r="F12" i="1"/>
  <c r="F13" i="1"/>
  <c r="F11" i="1"/>
  <c r="J13" i="1"/>
  <c r="K13" i="1"/>
  <c r="L13" i="1" s="1"/>
  <c r="K12" i="1"/>
  <c r="M12" i="1" s="1"/>
  <c r="N12" i="1" s="1"/>
  <c r="L12" i="1"/>
  <c r="J12" i="1"/>
  <c r="J11" i="1"/>
  <c r="K11" i="1"/>
  <c r="L11" i="1" s="1"/>
  <c r="L5" i="2" l="1"/>
  <c r="M5" i="2"/>
  <c r="N5" i="2" s="1"/>
  <c r="M13" i="1"/>
  <c r="N13" i="1" s="1"/>
  <c r="M11" i="1"/>
  <c r="N11" i="1" s="1"/>
  <c r="M9" i="1" l="1"/>
  <c r="P9" i="1"/>
  <c r="H9" i="1"/>
  <c r="N9" i="1"/>
  <c r="L9" i="1"/>
  <c r="K9" i="1"/>
  <c r="J9" i="1"/>
  <c r="F9" i="1"/>
  <c r="L7" i="1"/>
  <c r="M7" i="1"/>
  <c r="N7" i="1" s="1"/>
  <c r="K7" i="1"/>
  <c r="J7" i="1"/>
  <c r="H7" i="1"/>
  <c r="M5" i="1" l="1"/>
  <c r="M6" i="1"/>
  <c r="G6" i="1"/>
  <c r="H6" i="1" s="1"/>
  <c r="F6" i="1"/>
  <c r="G5" i="1"/>
  <c r="H5" i="1" s="1"/>
  <c r="F5" i="1"/>
  <c r="D16" i="1"/>
  <c r="I5" i="1" l="1"/>
  <c r="J5" i="1" l="1"/>
  <c r="K5" i="1"/>
  <c r="J6" i="1"/>
  <c r="K6" i="1"/>
  <c r="N5" i="1" l="1"/>
  <c r="L5" i="1"/>
  <c r="L6" i="1"/>
  <c r="N6" i="1"/>
</calcChain>
</file>

<file path=xl/sharedStrings.xml><?xml version="1.0" encoding="utf-8"?>
<sst xmlns="http://schemas.openxmlformats.org/spreadsheetml/2006/main" count="91" uniqueCount="45">
  <si>
    <t>Data Escrutínio</t>
  </si>
  <si>
    <t>Nº Sorteio</t>
  </si>
  <si>
    <t>Jogo</t>
  </si>
  <si>
    <t>088/2021</t>
  </si>
  <si>
    <t>Totoloto</t>
  </si>
  <si>
    <t>CDC</t>
  </si>
  <si>
    <t>CDC 0</t>
  </si>
  <si>
    <t>Data Início Vendas</t>
  </si>
  <si>
    <t>Data Fim Vendas</t>
  </si>
  <si>
    <t>Totobola Extra</t>
  </si>
  <si>
    <t>44/2021</t>
  </si>
  <si>
    <t>Data CDC Início Vendas</t>
  </si>
  <si>
    <t>Data CDC Fim Vendas</t>
  </si>
  <si>
    <t>Data CDC Escrutínio</t>
  </si>
  <si>
    <t>CDC 1</t>
  </si>
  <si>
    <t>Data CDC Início Pag.</t>
  </si>
  <si>
    <t>Data Início Pag.</t>
  </si>
  <si>
    <t>42/2021</t>
  </si>
  <si>
    <t>48/2021</t>
  </si>
  <si>
    <t>Data de Caducidade Real</t>
  </si>
  <si>
    <t>Data CDC de  Caducidade Real</t>
  </si>
  <si>
    <t>Data Caducidade (prevista)</t>
  </si>
  <si>
    <t>Data CDC Caducidade (prevista)</t>
  </si>
  <si>
    <t>Yes</t>
  </si>
  <si>
    <t>No</t>
  </si>
  <si>
    <t>No (from purwin)</t>
  </si>
  <si>
    <t>From Record (UPURGE.FIL)</t>
  </si>
  <si>
    <t>Yes (01/03/2022)</t>
  </si>
  <si>
    <t>Data de Venda do Bilhete</t>
  </si>
  <si>
    <t>7491=02/11/2021</t>
  </si>
  <si>
    <t>7490=01/11/2021</t>
  </si>
  <si>
    <t>tap que era supostamente de 01/03/2022 mas que é de 01/02/2022</t>
  </si>
  <si>
    <t>7525=06/12/2021</t>
  </si>
  <si>
    <t>Yes (draw number 320)</t>
  </si>
  <si>
    <t>Wager Serial Number: 3105178</t>
  </si>
  <si>
    <t>G.01</t>
  </si>
  <si>
    <t>P</t>
  </si>
  <si>
    <t>G.02</t>
  </si>
  <si>
    <t>G.03</t>
  </si>
  <si>
    <t>Registo</t>
  </si>
  <si>
    <t>Totobola extra</t>
  </si>
  <si>
    <t>CDC+SALES_INT_SERIAL</t>
  </si>
  <si>
    <t>CDC: 7525</t>
  </si>
  <si>
    <t>INT_SERIAL: 003105178</t>
  </si>
  <si>
    <t>Total Registos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</si>
</sst>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/>
    <xf numFmtId="14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 wrapText="1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16</xdr:row>
      <xdr:rowOff>180975</xdr:rowOff>
    </xdr:from>
    <xdr:to>
      <xdr:col>9</xdr:col>
      <xdr:colOff>867466</xdr:colOff>
      <xdr:row>44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656763-30DE-4DF5-BA72-B5460939E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2276475"/>
          <a:ext cx="9411390" cy="519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1171574</xdr:colOff>
      <xdr:row>16</xdr:row>
      <xdr:rowOff>57150</xdr:rowOff>
    </xdr:from>
    <xdr:to>
      <xdr:col>16</xdr:col>
      <xdr:colOff>27623</xdr:colOff>
      <xdr:row>44</xdr:row>
      <xdr:rowOff>36709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CEABE0-58DB-443F-AA03-3F0072532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599" y="2152650"/>
          <a:ext cx="9295449" cy="53135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15</xdr:col>
      <xdr:colOff>231029</xdr:colOff>
      <xdr:row>69</xdr:row>
      <xdr:rowOff>19664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7C163F-9AA1-48B6-A0DA-FCFB167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6600" y="8763000"/>
          <a:ext cx="17404604" cy="4401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1637109</xdr:colOff>
      <xdr:row>12</xdr:row>
      <xdr:rowOff>29765</xdr:rowOff>
    </xdr:from>
    <xdr:to>
      <xdr:col>6</xdr:col>
      <xdr:colOff>812915</xdr:colOff>
      <xdr:row>38</xdr:row>
      <xdr:rowOff>154299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893A84-FF91-4FF3-B38D-7378C649D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7109" y="2315765"/>
          <a:ext cx="6516009" cy="5077534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12</xdr:row>
      <xdr:rowOff>65484</xdr:rowOff>
    </xdr:from>
    <xdr:to>
      <xdr:col>12</xdr:col>
      <xdr:colOff>743850</xdr:colOff>
      <xdr:row>21</xdr:row>
      <xdr:rowOff>46671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78DA17-E9C6-48BF-A064-38645BCBC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1531" y="2351484"/>
          <a:ext cx="6458851" cy="1695687"/>
        </a:xfrm>
        <a:prstGeom prst="rect">
          <a:avLst/>
        </a:prstGeom>
      </xdr:spPr>
    </xdr:pic>
    <xdr:clientData/>
  </xdr:twoCellAnchor>
  <xdr:twoCellAnchor editAs="oneCell">
    <xdr:from>
      <xdr:col>15</xdr:col>
      <xdr:colOff>1226343</xdr:colOff>
      <xdr:row>7</xdr:row>
      <xdr:rowOff>92966</xdr:rowOff>
    </xdr:from>
    <xdr:to>
      <xdr:col>17</xdr:col>
      <xdr:colOff>69249</xdr:colOff>
      <xdr:row>9</xdr:row>
      <xdr:rowOff>4806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E8199B-419A-4CDF-B9FE-DFD0FD37C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08515" y="1426466"/>
          <a:ext cx="1295594" cy="292840"/>
        </a:xfrm>
        <a:prstGeom prst="rect">
          <a:avLst/>
        </a:prstGeom>
      </xdr:spPr>
    </xdr:pic>
    <xdr:clientData/>
  </xdr:twoCellAnchor>
  <xdr:twoCellAnchor editAs="oneCell">
    <xdr:from>
      <xdr:col>6</xdr:col>
      <xdr:colOff>1053702</xdr:colOff>
      <xdr:row>21</xdr:row>
      <xdr:rowOff>125014</xdr:rowOff>
    </xdr:from>
    <xdr:to>
      <xdr:col>12</xdr:col>
      <xdr:colOff>763164</xdr:colOff>
      <xdr:row>27</xdr:row>
      <xdr:rowOff>1331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637FD8D-71A9-4ED9-8C21-B1BAFA840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3905" y="4125514"/>
          <a:ext cx="6507931" cy="1019317"/>
        </a:xfrm>
        <a:prstGeom prst="rect">
          <a:avLst/>
        </a:prstGeom>
      </xdr:spPr>
    </xdr:pic>
    <xdr:clientData/>
  </xdr:twoCellAnchor>
  <xdr:twoCellAnchor editAs="oneCell">
    <xdr:from>
      <xdr:col>12</xdr:col>
      <xdr:colOff>1309687</xdr:colOff>
      <xdr:row>10</xdr:row>
      <xdr:rowOff>11906</xdr:rowOff>
    </xdr:from>
    <xdr:to>
      <xdr:col>29</xdr:col>
      <xdr:colOff>517555</xdr:colOff>
      <xdr:row>29</xdr:row>
      <xdr:rowOff>2885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F0604A8-9854-4406-96DB-2EAB52203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8359" y="1916906"/>
          <a:ext cx="14441915" cy="3610479"/>
        </a:xfrm>
        <a:prstGeom prst="rect">
          <a:avLst/>
        </a:prstGeom>
      </xdr:spPr>
    </xdr:pic>
    <xdr:clientData/>
  </xdr:twoCellAnchor>
  <xdr:twoCellAnchor editAs="oneCell">
    <xdr:from>
      <xdr:col>15</xdr:col>
      <xdr:colOff>5954</xdr:colOff>
      <xdr:row>33</xdr:row>
      <xdr:rowOff>23812</xdr:rowOff>
    </xdr:from>
    <xdr:to>
      <xdr:col>27</xdr:col>
      <xdr:colOff>7144</xdr:colOff>
      <xdr:row>49</xdr:row>
      <xdr:rowOff>109974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85286DC-D0C5-4C7F-8351-0B6C33F3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39360" y="6310312"/>
          <a:ext cx="8526065" cy="3134162"/>
        </a:xfrm>
        <a:prstGeom prst="rect">
          <a:avLst/>
        </a:prstGeom>
      </xdr:spPr>
    </xdr:pic>
    <xdr:clientData/>
  </xdr:twoCellAnchor>
  <xdr:twoCellAnchor editAs="oneCell">
    <xdr:from>
      <xdr:col>6</xdr:col>
      <xdr:colOff>1059656</xdr:colOff>
      <xdr:row>28</xdr:row>
      <xdr:rowOff>0</xdr:rowOff>
    </xdr:from>
    <xdr:to>
      <xdr:col>12</xdr:col>
      <xdr:colOff>481880</xdr:colOff>
      <xdr:row>39</xdr:row>
      <xdr:rowOff>95556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21BA50E-1423-4190-B4CC-C9E748CB0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99859" y="5334000"/>
          <a:ext cx="6220693" cy="2191056"/>
        </a:xfrm>
        <a:prstGeom prst="rect">
          <a:avLst/>
        </a:prstGeom>
      </xdr:spPr>
    </xdr:pic>
    <xdr:clientData/>
  </xdr:twoCellAnchor>
  <xdr:twoCellAnchor editAs="oneCell">
    <xdr:from>
      <xdr:col>0</xdr:col>
      <xdr:colOff>1637109</xdr:colOff>
      <xdr:row>41</xdr:row>
      <xdr:rowOff>0</xdr:rowOff>
    </xdr:from>
    <xdr:to>
      <xdr:col>11</xdr:col>
      <xdr:colOff>368335</xdr:colOff>
      <xdr:row>54</xdr:row>
      <xdr:rowOff>152767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58D84B0-2666-494B-A444-D87AC71BE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37109" y="7810500"/>
          <a:ext cx="11631648" cy="2629267"/>
        </a:xfrm>
        <a:prstGeom prst="rect">
          <a:avLst/>
        </a:prstGeom>
      </xdr:spPr>
    </xdr:pic>
    <xdr:clientData/>
  </xdr:twoCellAnchor>
  <xdr:twoCellAnchor editAs="oneCell">
    <xdr:from>
      <xdr:col>0</xdr:col>
      <xdr:colOff>1637109</xdr:colOff>
      <xdr:row>56</xdr:row>
      <xdr:rowOff>0</xdr:rowOff>
    </xdr:from>
    <xdr:to>
      <xdr:col>10</xdr:col>
      <xdr:colOff>484898</xdr:colOff>
      <xdr:row>90</xdr:row>
      <xdr:rowOff>29483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03DF4F2-C15A-411F-BE02-69EE5F0E0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7109" y="10668000"/>
          <a:ext cx="10783805" cy="6506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114300</xdr:rowOff>
    </xdr:from>
    <xdr:to>
      <xdr:col>10</xdr:col>
      <xdr:colOff>543000</xdr:colOff>
      <xdr:row>21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542EC77-D8A3-428B-A7A5-AB5CD3C52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4300"/>
          <a:ext cx="6526107" cy="390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533399</xdr:colOff>
      <xdr:row>1</xdr:row>
      <xdr:rowOff>119744</xdr:rowOff>
    </xdr:from>
    <xdr:to>
      <xdr:col>24</xdr:col>
      <xdr:colOff>220136</xdr:colOff>
      <xdr:row>31</xdr:row>
      <xdr:rowOff>63384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5C1D60-0B77-40D4-AEC8-6379A3019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8999" y="310244"/>
          <a:ext cx="7611537" cy="5658640"/>
        </a:xfrm>
        <a:prstGeom prst="rect">
          <a:avLst/>
        </a:prstGeom>
      </xdr:spPr>
    </xdr:pic>
    <xdr:clientData/>
  </xdr:twoCellAnchor>
  <xdr:twoCellAnchor editAs="oneCell">
    <xdr:from>
      <xdr:col>1</xdr:col>
      <xdr:colOff>65315</xdr:colOff>
      <xdr:row>21</xdr:row>
      <xdr:rowOff>141514</xdr:rowOff>
    </xdr:from>
    <xdr:to>
      <xdr:col>5</xdr:col>
      <xdr:colOff>129674</xdr:colOff>
      <xdr:row>23</xdr:row>
      <xdr:rowOff>46304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47CC5BA-DD75-4DDE-9EE0-C436CD5DB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5" y="4142014"/>
          <a:ext cx="2905530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10886</xdr:colOff>
      <xdr:row>0</xdr:row>
      <xdr:rowOff>0</xdr:rowOff>
    </xdr:from>
    <xdr:to>
      <xdr:col>11</xdr:col>
      <xdr:colOff>230502</xdr:colOff>
      <xdr:row>1</xdr:row>
      <xdr:rowOff>142922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F0C02F7-8AF1-49C8-B137-E27B24764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8886" y="0"/>
          <a:ext cx="3877216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6570</xdr:colOff>
      <xdr:row>28</xdr:row>
      <xdr:rowOff>6569</xdr:rowOff>
    </xdr:from>
    <xdr:to>
      <xdr:col>10</xdr:col>
      <xdr:colOff>571500</xdr:colOff>
      <xdr:row>48</xdr:row>
      <xdr:rowOff>28309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5AB1C27-9834-4082-8A12-957A648E5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7484" y="5340569"/>
          <a:ext cx="6463861" cy="3831740"/>
        </a:xfrm>
        <a:prstGeom prst="rect">
          <a:avLst/>
        </a:prstGeom>
      </xdr:spPr>
    </xdr:pic>
    <xdr:clientData/>
  </xdr:twoCellAnchor>
  <xdr:twoCellAnchor editAs="oneCell">
    <xdr:from>
      <xdr:col>1</xdr:col>
      <xdr:colOff>198227</xdr:colOff>
      <xdr:row>55</xdr:row>
      <xdr:rowOff>130219</xdr:rowOff>
    </xdr:from>
    <xdr:to>
      <xdr:col>5</xdr:col>
      <xdr:colOff>11711</xdr:colOff>
      <xdr:row>58</xdr:row>
      <xdr:rowOff>15983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98B2B03-9F5F-482F-8925-BD0201994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3345" y="10607719"/>
          <a:ext cx="2637366" cy="4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140265</xdr:colOff>
      <xdr:row>47</xdr:row>
      <xdr:rowOff>22412</xdr:rowOff>
    </xdr:from>
    <xdr:to>
      <xdr:col>10</xdr:col>
      <xdr:colOff>430444</xdr:colOff>
      <xdr:row>55</xdr:row>
      <xdr:rowOff>22412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C7F0BC0-DFEE-489E-86E7-D1C674D63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5383" y="8975912"/>
          <a:ext cx="6133853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158463</xdr:rowOff>
    </xdr:from>
    <xdr:to>
      <xdr:col>10</xdr:col>
      <xdr:colOff>564930</xdr:colOff>
      <xdr:row>79</xdr:row>
      <xdr:rowOff>166742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06CCBE9-2F05-411D-A0F2-8BCCB1B1C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0914" y="12540963"/>
          <a:ext cx="6463861" cy="28657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3</xdr:col>
      <xdr:colOff>177942</xdr:colOff>
      <xdr:row>81</xdr:row>
      <xdr:rowOff>57185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7B41B90-C815-4095-9642-F391CDD38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914" y="15430500"/>
          <a:ext cx="1800476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7AED-C051-4685-9C0A-881A35AEE298}">
  <dimension ref="A2:Q16"/>
  <sheetViews>
    <sheetView workbookViewId="0">
      <selection sqref="A1:P7"/>
    </sheetView>
  </sheetViews>
  <sheetFormatPr defaultRowHeight="15" x14ac:dyDescent="0.25"/>
  <cols>
    <col min="1" max="1" width="24.5703125" bestFit="1" customWidth="1"/>
    <col min="2" max="2" width="24.5703125" customWidth="1"/>
    <col min="3" max="4" width="17" customWidth="1"/>
    <col min="5" max="5" width="20.28515625" customWidth="1"/>
    <col min="6" max="6" width="20.42578125" customWidth="1"/>
    <col min="7" max="7" width="17" customWidth="1"/>
    <col min="8" max="8" width="20" bestFit="1" customWidth="1"/>
    <col min="9" max="9" width="17" customWidth="1"/>
    <col min="10" max="10" width="18.28515625" bestFit="1" customWidth="1"/>
    <col min="11" max="11" width="14.42578125" bestFit="1" customWidth="1"/>
    <col min="12" max="12" width="18.5703125" bestFit="1" customWidth="1"/>
    <col min="13" max="13" width="25.140625" style="3" bestFit="1" customWidth="1"/>
    <col min="14" max="14" width="29.28515625" style="3" bestFit="1" customWidth="1"/>
    <col min="15" max="15" width="23.140625" bestFit="1" customWidth="1"/>
    <col min="16" max="16" width="27.7109375" bestFit="1" customWidth="1"/>
    <col min="17" max="17" width="38" bestFit="1" customWidth="1"/>
  </cols>
  <sheetData>
    <row r="2" spans="1:17" x14ac:dyDescent="0.25">
      <c r="C2" t="s">
        <v>14</v>
      </c>
      <c r="D2" s="1">
        <v>37012</v>
      </c>
    </row>
    <row r="4" spans="1:17" x14ac:dyDescent="0.25">
      <c r="A4" t="s">
        <v>26</v>
      </c>
      <c r="B4" t="s">
        <v>28</v>
      </c>
      <c r="C4" t="s">
        <v>1</v>
      </c>
      <c r="D4" t="s">
        <v>2</v>
      </c>
      <c r="E4" t="s">
        <v>7</v>
      </c>
      <c r="F4" t="s">
        <v>11</v>
      </c>
      <c r="G4" t="s">
        <v>8</v>
      </c>
      <c r="H4" t="s">
        <v>12</v>
      </c>
      <c r="I4" t="s">
        <v>0</v>
      </c>
      <c r="J4" t="s">
        <v>13</v>
      </c>
      <c r="K4" t="s">
        <v>16</v>
      </c>
      <c r="L4" t="s">
        <v>15</v>
      </c>
      <c r="M4" s="3" t="s">
        <v>21</v>
      </c>
      <c r="N4" s="3" t="s">
        <v>22</v>
      </c>
      <c r="O4" t="s">
        <v>19</v>
      </c>
      <c r="P4" t="s">
        <v>20</v>
      </c>
    </row>
    <row r="5" spans="1:17" x14ac:dyDescent="0.25">
      <c r="A5" t="s">
        <v>23</v>
      </c>
      <c r="C5" t="s">
        <v>3</v>
      </c>
      <c r="D5" t="s">
        <v>4</v>
      </c>
      <c r="E5" s="2">
        <v>44497</v>
      </c>
      <c r="F5">
        <f>E5-$D$2+1</f>
        <v>7486</v>
      </c>
      <c r="G5" s="2">
        <f>E5+6</f>
        <v>44503</v>
      </c>
      <c r="H5">
        <f>G5-$D$2+1</f>
        <v>7492</v>
      </c>
      <c r="I5" s="2">
        <f>G5</f>
        <v>44503</v>
      </c>
      <c r="J5">
        <f>I5-$D$2+1</f>
        <v>7492</v>
      </c>
      <c r="K5" s="2">
        <f>I5+1</f>
        <v>44504</v>
      </c>
      <c r="L5">
        <f>K5-$D$2+1</f>
        <v>7493</v>
      </c>
      <c r="M5" s="4">
        <f>K5+89</f>
        <v>44593</v>
      </c>
      <c r="N5" s="3">
        <f>M5-$D$2+1</f>
        <v>7582</v>
      </c>
    </row>
    <row r="6" spans="1:17" x14ac:dyDescent="0.25">
      <c r="A6" t="s">
        <v>24</v>
      </c>
      <c r="C6" t="s">
        <v>10</v>
      </c>
      <c r="D6" t="s">
        <v>9</v>
      </c>
      <c r="E6" s="2">
        <v>44497</v>
      </c>
      <c r="F6">
        <f>E6-$D$2+1</f>
        <v>7486</v>
      </c>
      <c r="G6" s="2">
        <f>E6+6-1</f>
        <v>44502</v>
      </c>
      <c r="H6">
        <f>G6-$D$2+1</f>
        <v>7491</v>
      </c>
      <c r="I6" s="2">
        <v>44504</v>
      </c>
      <c r="J6">
        <f>I6-$D$2+1</f>
        <v>7493</v>
      </c>
      <c r="K6" s="2">
        <f>I6+1</f>
        <v>44505</v>
      </c>
      <c r="L6">
        <f>K6-$D$2+1</f>
        <v>7494</v>
      </c>
      <c r="M6" s="4">
        <f>K6+89</f>
        <v>44594</v>
      </c>
      <c r="N6" s="3">
        <f>M6-$D$2+1</f>
        <v>7583</v>
      </c>
    </row>
    <row r="7" spans="1:17" x14ac:dyDescent="0.25">
      <c r="A7" t="s">
        <v>24</v>
      </c>
      <c r="C7" t="s">
        <v>17</v>
      </c>
      <c r="D7" t="s">
        <v>9</v>
      </c>
      <c r="E7" s="2"/>
      <c r="G7" s="2">
        <v>44488</v>
      </c>
      <c r="H7">
        <f>G7-$D$2+1</f>
        <v>7477</v>
      </c>
      <c r="I7" s="2">
        <v>44490</v>
      </c>
      <c r="J7">
        <f>I7-$D$2+1</f>
        <v>7479</v>
      </c>
      <c r="K7" s="2">
        <f>I7+1</f>
        <v>44491</v>
      </c>
      <c r="L7">
        <f>K7-$D$2+1</f>
        <v>7480</v>
      </c>
      <c r="M7" s="4">
        <f>K7+89</f>
        <v>44580</v>
      </c>
      <c r="N7" s="3">
        <f>M7-$D$2+1</f>
        <v>7569</v>
      </c>
    </row>
    <row r="8" spans="1:17" x14ac:dyDescent="0.25">
      <c r="E8" s="2"/>
      <c r="G8" s="2"/>
      <c r="I8" s="2"/>
      <c r="K8" s="2"/>
      <c r="M8" s="4"/>
    </row>
    <row r="9" spans="1:17" x14ac:dyDescent="0.25">
      <c r="A9" t="s">
        <v>25</v>
      </c>
      <c r="C9" t="s">
        <v>18</v>
      </c>
      <c r="D9" t="s">
        <v>9</v>
      </c>
      <c r="E9" s="2">
        <v>44525</v>
      </c>
      <c r="F9">
        <f t="shared" ref="F9" si="0">E9-$D$2+1</f>
        <v>7514</v>
      </c>
      <c r="G9" s="2">
        <v>44530</v>
      </c>
      <c r="H9">
        <f t="shared" ref="H9" si="1">G9-$D$2+1</f>
        <v>7519</v>
      </c>
      <c r="I9" s="2">
        <v>44532</v>
      </c>
      <c r="J9">
        <f t="shared" ref="J9:J12" si="2">I9-$D$2+1</f>
        <v>7521</v>
      </c>
      <c r="K9" s="2">
        <f>I9+1</f>
        <v>44533</v>
      </c>
      <c r="L9">
        <f t="shared" ref="L9:L11" si="3">K9-$D$2+1</f>
        <v>7522</v>
      </c>
      <c r="M9" s="4">
        <f>K9+89</f>
        <v>44622</v>
      </c>
      <c r="N9" s="3">
        <f>M9-$D$2+1</f>
        <v>7611</v>
      </c>
      <c r="O9" s="2">
        <v>44621</v>
      </c>
      <c r="P9">
        <f>O9-$D$2+1</f>
        <v>7610</v>
      </c>
    </row>
    <row r="10" spans="1:17" x14ac:dyDescent="0.25">
      <c r="E10" s="2"/>
      <c r="G10" s="2"/>
      <c r="I10" s="2"/>
      <c r="K10" s="2"/>
      <c r="M10" s="4"/>
      <c r="O10" s="2"/>
    </row>
    <row r="11" spans="1:17" x14ac:dyDescent="0.25">
      <c r="A11" t="s">
        <v>27</v>
      </c>
      <c r="B11" t="s">
        <v>29</v>
      </c>
      <c r="C11" t="s">
        <v>10</v>
      </c>
      <c r="D11" t="s">
        <v>9</v>
      </c>
      <c r="E11" s="2">
        <v>44497</v>
      </c>
      <c r="F11">
        <f>E11-$D$2+1</f>
        <v>7486</v>
      </c>
      <c r="G11" s="2">
        <f>E11+6-1</f>
        <v>44502</v>
      </c>
      <c r="H11">
        <f>G11-$D$2+1</f>
        <v>7491</v>
      </c>
      <c r="I11" s="2">
        <v>44504</v>
      </c>
      <c r="J11">
        <f t="shared" si="2"/>
        <v>7493</v>
      </c>
      <c r="K11" s="2">
        <f>I11+1</f>
        <v>44505</v>
      </c>
      <c r="L11">
        <f t="shared" si="3"/>
        <v>7494</v>
      </c>
      <c r="M11" s="4">
        <f>K11+89</f>
        <v>44594</v>
      </c>
      <c r="N11" s="3">
        <f>M11-$D$2+1</f>
        <v>7583</v>
      </c>
      <c r="O11" s="2">
        <v>44593</v>
      </c>
    </row>
    <row r="12" spans="1:17" x14ac:dyDescent="0.25">
      <c r="A12" t="s">
        <v>27</v>
      </c>
      <c r="B12" t="s">
        <v>29</v>
      </c>
      <c r="C12" t="s">
        <v>10</v>
      </c>
      <c r="D12" t="s">
        <v>9</v>
      </c>
      <c r="E12" s="2">
        <v>44497</v>
      </c>
      <c r="F12">
        <f t="shared" ref="F12:F13" si="4">E12-$D$2+1</f>
        <v>7486</v>
      </c>
      <c r="G12" s="2">
        <f t="shared" ref="G12:G13" si="5">E12+6-1</f>
        <v>44502</v>
      </c>
      <c r="H12">
        <f t="shared" ref="H12:H13" si="6">G12-$D$2+1</f>
        <v>7491</v>
      </c>
      <c r="I12" s="2">
        <v>44504</v>
      </c>
      <c r="J12">
        <f t="shared" si="2"/>
        <v>7493</v>
      </c>
      <c r="K12" s="2">
        <f>I12+1</f>
        <v>44505</v>
      </c>
      <c r="L12">
        <f t="shared" ref="L12" si="7">K12-$D$2+1</f>
        <v>7494</v>
      </c>
      <c r="M12" s="4">
        <f>K12+89</f>
        <v>44594</v>
      </c>
      <c r="N12" s="3">
        <f>M12-$D$2+1</f>
        <v>7583</v>
      </c>
      <c r="O12" s="2">
        <v>44593</v>
      </c>
    </row>
    <row r="13" spans="1:17" ht="30" x14ac:dyDescent="0.25">
      <c r="A13" t="s">
        <v>27</v>
      </c>
      <c r="B13" t="s">
        <v>30</v>
      </c>
      <c r="C13" t="s">
        <v>10</v>
      </c>
      <c r="D13" t="s">
        <v>9</v>
      </c>
      <c r="E13" s="2">
        <v>44497</v>
      </c>
      <c r="F13">
        <f t="shared" si="4"/>
        <v>7486</v>
      </c>
      <c r="G13" s="2">
        <f t="shared" si="5"/>
        <v>44502</v>
      </c>
      <c r="H13">
        <f t="shared" si="6"/>
        <v>7491</v>
      </c>
      <c r="I13" s="2">
        <v>44504</v>
      </c>
      <c r="J13">
        <f t="shared" ref="J13" si="8">I13-$D$2+1</f>
        <v>7493</v>
      </c>
      <c r="K13" s="2">
        <f>I13+1</f>
        <v>44505</v>
      </c>
      <c r="L13">
        <f t="shared" ref="L13" si="9">K13-$D$2+1</f>
        <v>7494</v>
      </c>
      <c r="M13" s="4">
        <f>K13+89</f>
        <v>44594</v>
      </c>
      <c r="N13" s="3">
        <f>M13-$D$2+1</f>
        <v>7583</v>
      </c>
      <c r="O13" s="2">
        <v>44593</v>
      </c>
      <c r="Q13" s="5" t="s">
        <v>31</v>
      </c>
    </row>
    <row r="14" spans="1:17" x14ac:dyDescent="0.25">
      <c r="E14" s="2"/>
      <c r="G14" s="2"/>
      <c r="I14" s="2"/>
      <c r="K14" s="2"/>
      <c r="M14" s="4"/>
      <c r="O14" s="2"/>
    </row>
    <row r="15" spans="1:17" x14ac:dyDescent="0.25">
      <c r="C15" t="s">
        <v>6</v>
      </c>
      <c r="D15" s="1">
        <v>37012</v>
      </c>
      <c r="E15" s="1"/>
      <c r="F15" s="1"/>
      <c r="G15" s="1"/>
      <c r="H15" s="1"/>
      <c r="M15" s="4"/>
    </row>
    <row r="16" spans="1:17" x14ac:dyDescent="0.25">
      <c r="C16" t="s">
        <v>5</v>
      </c>
      <c r="D16" s="1">
        <f>D15+7487</f>
        <v>44499</v>
      </c>
      <c r="E16" s="1"/>
      <c r="F16" s="1"/>
      <c r="G16" s="1"/>
      <c r="H1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5992-8E59-4CD7-AAC7-1656CA4A1D7F}">
  <dimension ref="A1:T41"/>
  <sheetViews>
    <sheetView topLeftCell="N31" zoomScale="160" zoomScaleNormal="160" workbookViewId="0">
      <selection activeCell="B57" sqref="B57"/>
    </sheetView>
  </sheetViews>
  <sheetFormatPr defaultRowHeight="15" x14ac:dyDescent="0.25"/>
  <cols>
    <col min="1" max="1" width="24.5703125" bestFit="1" customWidth="1"/>
    <col min="2" max="2" width="23.5703125" style="6" customWidth="1"/>
    <col min="4" max="4" width="13.85546875" bestFit="1" customWidth="1"/>
    <col min="5" max="5" width="17.42578125" bestFit="1" customWidth="1"/>
    <col min="6" max="6" width="21.5703125" bestFit="1" customWidth="1"/>
    <col min="7" max="7" width="15.85546875" bestFit="1" customWidth="1"/>
    <col min="8" max="8" width="20" bestFit="1" customWidth="1"/>
    <col min="9" max="9" width="14.7109375" bestFit="1" customWidth="1"/>
    <col min="10" max="10" width="18.28515625" bestFit="1" customWidth="1"/>
    <col min="11" max="11" width="14.42578125" bestFit="1" customWidth="1"/>
    <col min="12" max="12" width="18.5703125" bestFit="1" customWidth="1"/>
    <col min="13" max="13" width="24.7109375" customWidth="1"/>
    <col min="14" max="14" width="29.28515625" bestFit="1" customWidth="1"/>
    <col min="15" max="15" width="28.42578125" style="6" bestFit="1" customWidth="1"/>
    <col min="16" max="16" width="27.7109375" style="6" bestFit="1" customWidth="1"/>
  </cols>
  <sheetData>
    <row r="1" spans="1:20" x14ac:dyDescent="0.25">
      <c r="M1" s="3"/>
      <c r="N1" s="3"/>
    </row>
    <row r="2" spans="1:20" x14ac:dyDescent="0.25">
      <c r="C2" t="s">
        <v>14</v>
      </c>
      <c r="D2" s="1">
        <v>37012</v>
      </c>
      <c r="M2" s="3"/>
      <c r="N2" s="3"/>
    </row>
    <row r="3" spans="1:20" x14ac:dyDescent="0.25">
      <c r="M3" s="3"/>
      <c r="N3" s="3"/>
    </row>
    <row r="4" spans="1:20" x14ac:dyDescent="0.25">
      <c r="A4" t="s">
        <v>26</v>
      </c>
      <c r="B4" s="6" t="s">
        <v>28</v>
      </c>
      <c r="C4" t="s">
        <v>1</v>
      </c>
      <c r="D4" t="s">
        <v>2</v>
      </c>
      <c r="E4" t="s">
        <v>7</v>
      </c>
      <c r="F4" t="s">
        <v>11</v>
      </c>
      <c r="G4" t="s">
        <v>8</v>
      </c>
      <c r="H4" t="s">
        <v>12</v>
      </c>
      <c r="I4" t="s">
        <v>0</v>
      </c>
      <c r="J4" t="s">
        <v>13</v>
      </c>
      <c r="K4" t="s">
        <v>16</v>
      </c>
      <c r="L4" t="s">
        <v>15</v>
      </c>
      <c r="M4" s="3" t="s">
        <v>21</v>
      </c>
      <c r="N4" s="3" t="s">
        <v>22</v>
      </c>
      <c r="O4" s="6" t="s">
        <v>19</v>
      </c>
      <c r="P4" s="6" t="s">
        <v>20</v>
      </c>
    </row>
    <row r="5" spans="1:20" x14ac:dyDescent="0.25">
      <c r="A5" t="s">
        <v>23</v>
      </c>
      <c r="C5" t="s">
        <v>3</v>
      </c>
      <c r="D5" t="s">
        <v>4</v>
      </c>
      <c r="E5" s="2">
        <v>44497</v>
      </c>
      <c r="F5">
        <f>E5-$D$2+1</f>
        <v>7486</v>
      </c>
      <c r="G5" s="2">
        <f>E5+6</f>
        <v>44503</v>
      </c>
      <c r="H5">
        <f>G5-$D$2+1</f>
        <v>7492</v>
      </c>
      <c r="I5" s="2">
        <f>G5</f>
        <v>44503</v>
      </c>
      <c r="J5">
        <f>I5-$D$2+1</f>
        <v>7492</v>
      </c>
      <c r="K5" s="2">
        <f>I5+1</f>
        <v>44504</v>
      </c>
      <c r="L5">
        <f>K5-$D$2+1</f>
        <v>7493</v>
      </c>
      <c r="M5" s="4">
        <f>K5+89</f>
        <v>44593</v>
      </c>
      <c r="N5" s="3">
        <f>M5-$D$2+1</f>
        <v>7582</v>
      </c>
    </row>
    <row r="6" spans="1:20" x14ac:dyDescent="0.25">
      <c r="A6" t="s">
        <v>24</v>
      </c>
      <c r="C6" t="s">
        <v>10</v>
      </c>
      <c r="D6" t="s">
        <v>9</v>
      </c>
      <c r="E6" s="2">
        <v>44497</v>
      </c>
      <c r="F6">
        <f>E6-$D$2+1</f>
        <v>7486</v>
      </c>
      <c r="G6" s="2">
        <f>E6+6-1</f>
        <v>44502</v>
      </c>
      <c r="H6">
        <f>G6-$D$2+1</f>
        <v>7491</v>
      </c>
      <c r="I6" s="2">
        <v>44504</v>
      </c>
      <c r="J6">
        <f>I6-$D$2+1</f>
        <v>7493</v>
      </c>
      <c r="K6" s="2">
        <f>I6+1</f>
        <v>44505</v>
      </c>
      <c r="L6">
        <f>K6-$D$2+1</f>
        <v>7494</v>
      </c>
      <c r="M6" s="4">
        <f>K6+89</f>
        <v>44594</v>
      </c>
      <c r="N6" s="3">
        <f>M6-$D$2+1</f>
        <v>7583</v>
      </c>
    </row>
    <row r="7" spans="1:20" x14ac:dyDescent="0.25">
      <c r="A7" t="s">
        <v>24</v>
      </c>
      <c r="C7" t="s">
        <v>17</v>
      </c>
      <c r="D7" t="s">
        <v>9</v>
      </c>
      <c r="E7" s="2"/>
      <c r="G7" s="2">
        <v>44488</v>
      </c>
      <c r="H7">
        <f>G7-$D$2+1</f>
        <v>7477</v>
      </c>
      <c r="I7" s="2">
        <v>44490</v>
      </c>
      <c r="J7">
        <f>I7-$D$2+1</f>
        <v>7479</v>
      </c>
      <c r="K7" s="2">
        <f>I7+1</f>
        <v>44491</v>
      </c>
      <c r="L7">
        <f>K7-$D$2+1</f>
        <v>7480</v>
      </c>
      <c r="M7" s="4">
        <f>K7+89</f>
        <v>44580</v>
      </c>
      <c r="N7" s="3">
        <f>M7-$D$2+1</f>
        <v>7569</v>
      </c>
    </row>
    <row r="8" spans="1:20" x14ac:dyDescent="0.25">
      <c r="M8" s="4"/>
      <c r="N8" s="3"/>
    </row>
    <row r="9" spans="1:20" x14ac:dyDescent="0.25">
      <c r="A9" t="s">
        <v>33</v>
      </c>
      <c r="B9" s="6" t="s">
        <v>32</v>
      </c>
      <c r="D9" s="7" t="s">
        <v>9</v>
      </c>
      <c r="E9" s="2"/>
      <c r="G9" s="2"/>
      <c r="I9" s="2">
        <f>D2+J9-1</f>
        <v>44539</v>
      </c>
      <c r="J9">
        <v>7528</v>
      </c>
      <c r="K9" s="2">
        <f>I9+1</f>
        <v>44540</v>
      </c>
      <c r="L9">
        <f>J9+1</f>
        <v>7529</v>
      </c>
      <c r="M9" s="4">
        <f t="shared" ref="M9" si="0">K9+89</f>
        <v>44629</v>
      </c>
      <c r="N9" s="3">
        <f t="shared" ref="N9" si="1">M9-$D$2+1</f>
        <v>7618</v>
      </c>
      <c r="O9" s="8">
        <v>44628</v>
      </c>
      <c r="P9" s="6">
        <f>O9-D2+1</f>
        <v>7617</v>
      </c>
      <c r="T9" s="6">
        <v>7617</v>
      </c>
    </row>
    <row r="10" spans="1:20" x14ac:dyDescent="0.25">
      <c r="N10" s="3">
        <v>7618</v>
      </c>
      <c r="P10" s="6">
        <v>7617</v>
      </c>
    </row>
    <row r="32" spans="16:16" x14ac:dyDescent="0.25">
      <c r="P32" s="8">
        <v>44532</v>
      </c>
    </row>
    <row r="33" spans="13:16" x14ac:dyDescent="0.25">
      <c r="M33">
        <f>7*16</f>
        <v>112</v>
      </c>
      <c r="P33" s="6">
        <f>P32-D2+1</f>
        <v>7521</v>
      </c>
    </row>
    <row r="40" spans="13:16" x14ac:dyDescent="0.25">
      <c r="O40" s="6" t="s">
        <v>34</v>
      </c>
    </row>
    <row r="41" spans="13:16" x14ac:dyDescent="0.25">
      <c r="O41" s="6">
        <v>493362533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2328-7EEA-4BBC-9302-968DCCA8FD0A}">
  <dimension ref="B25:F84"/>
  <sheetViews>
    <sheetView tabSelected="1" topLeftCell="A67" zoomScale="145" zoomScaleNormal="145" workbookViewId="0">
      <selection activeCell="G83" sqref="G83"/>
    </sheetView>
  </sheetViews>
  <sheetFormatPr defaultRowHeight="15" x14ac:dyDescent="0.25"/>
  <cols>
    <col min="3" max="3" width="15.140625" style="11" bestFit="1" customWidth="1"/>
  </cols>
  <sheetData>
    <row r="25" spans="2:3" x14ac:dyDescent="0.25">
      <c r="B25" t="s">
        <v>35</v>
      </c>
      <c r="C25" s="14" t="s">
        <v>36</v>
      </c>
    </row>
    <row r="26" spans="2:3" x14ac:dyDescent="0.25">
      <c r="B26" t="s">
        <v>37</v>
      </c>
      <c r="C26" s="15">
        <v>20220308</v>
      </c>
    </row>
    <row r="27" spans="2:3" x14ac:dyDescent="0.25">
      <c r="B27" t="s">
        <v>38</v>
      </c>
      <c r="C27" s="15">
        <v>20220311</v>
      </c>
    </row>
    <row r="60" spans="2:6" x14ac:dyDescent="0.25">
      <c r="B60" t="s">
        <v>35</v>
      </c>
      <c r="C60" s="14">
        <v>1</v>
      </c>
      <c r="D60" s="9" t="s">
        <v>39</v>
      </c>
      <c r="E60" s="9"/>
      <c r="F60" s="9"/>
    </row>
    <row r="61" spans="2:6" x14ac:dyDescent="0.25">
      <c r="B61" t="s">
        <v>37</v>
      </c>
      <c r="C61" s="12">
        <v>10</v>
      </c>
      <c r="D61" s="10" t="s">
        <v>40</v>
      </c>
      <c r="E61" s="10"/>
      <c r="F61" s="9"/>
    </row>
    <row r="62" spans="2:6" x14ac:dyDescent="0.25">
      <c r="B62" t="s">
        <v>38</v>
      </c>
      <c r="C62" s="12">
        <v>7525003105178</v>
      </c>
      <c r="D62" s="10" t="s">
        <v>41</v>
      </c>
      <c r="E62" s="10"/>
      <c r="F62" s="10"/>
    </row>
    <row r="63" spans="2:6" x14ac:dyDescent="0.25">
      <c r="C63" s="12" t="s">
        <v>42</v>
      </c>
    </row>
    <row r="64" spans="2:6" ht="30" x14ac:dyDescent="0.25">
      <c r="C64" s="13" t="s">
        <v>43</v>
      </c>
    </row>
    <row r="83" spans="2:4" x14ac:dyDescent="0.25">
      <c r="B83" t="s">
        <v>35</v>
      </c>
      <c r="C83" s="14" t="s">
        <v>36</v>
      </c>
      <c r="D83" t="s">
        <v>39</v>
      </c>
    </row>
    <row r="84" spans="2:4" x14ac:dyDescent="0.25">
      <c r="B84" t="s">
        <v>37</v>
      </c>
      <c r="C84" s="12">
        <v>9</v>
      </c>
      <c r="D84" t="s">
        <v>44</v>
      </c>
    </row>
  </sheetData>
  <mergeCells count="2">
    <mergeCell ref="D61:E61"/>
    <mergeCell ref="D62:F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Analise preleminares</vt:lpstr>
      <vt:lpstr>Analise Final (08-03-2022)</vt:lpstr>
      <vt:lpstr>SOUP_AM_PC_20220308.ASC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Manuel Monteiro Bernardo Corte</dc:creator>
  <cp:lastModifiedBy>Henrique Manuel Monteiro Bernardo Corte</cp:lastModifiedBy>
  <dcterms:created xsi:type="dcterms:W3CDTF">2022-03-07T18:03:24Z</dcterms:created>
  <dcterms:modified xsi:type="dcterms:W3CDTF">2022-03-11T10:24:04Z</dcterms:modified>
</cp:coreProperties>
</file>