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.ucl.ac.uk\homeu\zcaphcu\First Year Docs\PHAS 1241 Lab P1\"/>
    </mc:Choice>
  </mc:AlternateContent>
  <bookViews>
    <workbookView xWindow="0" yWindow="0" windowWidth="28800" windowHeight="18000" activeTab="2"/>
  </bookViews>
  <sheets>
    <sheet name="Sheet1" sheetId="1" r:id="rId1"/>
    <sheet name="Printing" sheetId="3" r:id="rId2"/>
    <sheet name="Output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3" l="1"/>
  <c r="N66" i="3"/>
  <c r="G66" i="3"/>
  <c r="D66" i="3"/>
  <c r="F66" i="3"/>
  <c r="H66" i="3"/>
  <c r="K65" i="3"/>
  <c r="M65" i="3"/>
  <c r="N65" i="3"/>
  <c r="G65" i="3"/>
  <c r="D65" i="3"/>
  <c r="F65" i="3"/>
  <c r="H65" i="3"/>
  <c r="K64" i="3"/>
  <c r="M64" i="3"/>
  <c r="N64" i="3"/>
  <c r="G64" i="3"/>
  <c r="D64" i="3"/>
  <c r="F64" i="3"/>
  <c r="H64" i="3"/>
  <c r="M63" i="3"/>
  <c r="N63" i="3"/>
  <c r="G63" i="3"/>
  <c r="D63" i="3"/>
  <c r="F63" i="3"/>
  <c r="H63" i="3"/>
  <c r="K62" i="3"/>
  <c r="M62" i="3"/>
  <c r="N62" i="3"/>
  <c r="G62" i="3"/>
  <c r="D62" i="3"/>
  <c r="F62" i="3"/>
  <c r="H62" i="3"/>
  <c r="K61" i="3"/>
  <c r="M61" i="3"/>
  <c r="N61" i="3"/>
  <c r="G61" i="3"/>
  <c r="D61" i="3"/>
  <c r="F61" i="3"/>
  <c r="H61" i="3"/>
  <c r="M60" i="3"/>
  <c r="N60" i="3"/>
  <c r="G60" i="3"/>
  <c r="D60" i="3"/>
  <c r="F60" i="3"/>
  <c r="H60" i="3"/>
  <c r="M59" i="3"/>
  <c r="N59" i="3"/>
  <c r="G59" i="3"/>
  <c r="D59" i="3"/>
  <c r="F59" i="3"/>
  <c r="H59" i="3"/>
  <c r="M58" i="3"/>
  <c r="N58" i="3"/>
  <c r="G58" i="3"/>
  <c r="D58" i="3"/>
  <c r="F58" i="3"/>
  <c r="H58" i="3"/>
  <c r="K3" i="3"/>
  <c r="M3" i="3"/>
  <c r="K4" i="3"/>
  <c r="M4" i="3"/>
  <c r="K5" i="3"/>
  <c r="M5" i="3"/>
  <c r="K6" i="3"/>
  <c r="M6" i="3"/>
  <c r="K7" i="3"/>
  <c r="M7" i="3"/>
  <c r="K8" i="3"/>
  <c r="M8" i="3"/>
  <c r="M9" i="3"/>
  <c r="K10" i="3"/>
  <c r="M10" i="3"/>
  <c r="K11" i="3"/>
  <c r="M11" i="3"/>
  <c r="K12" i="3"/>
  <c r="M12" i="3"/>
  <c r="K13" i="3"/>
  <c r="M13" i="3"/>
  <c r="K14" i="3"/>
  <c r="I14" i="3"/>
  <c r="M14" i="3"/>
  <c r="K15" i="3"/>
  <c r="I15" i="3"/>
  <c r="M15" i="3"/>
  <c r="N15" i="3"/>
  <c r="G15" i="3"/>
  <c r="D15" i="3"/>
  <c r="F15" i="3"/>
  <c r="H15" i="3"/>
  <c r="N14" i="3"/>
  <c r="G14" i="3"/>
  <c r="D14" i="3"/>
  <c r="F14" i="3"/>
  <c r="H14" i="3"/>
  <c r="C59" i="1"/>
  <c r="C58" i="1"/>
  <c r="E58" i="1"/>
  <c r="G58" i="1"/>
  <c r="H58" i="1"/>
  <c r="I58" i="1"/>
  <c r="E59" i="1"/>
  <c r="G59" i="1"/>
  <c r="H59" i="1"/>
  <c r="I59" i="1"/>
  <c r="L47" i="1"/>
  <c r="J47" i="1"/>
  <c r="C47" i="1"/>
  <c r="N46" i="1"/>
  <c r="O46" i="1"/>
  <c r="P46" i="1"/>
  <c r="N47" i="1"/>
  <c r="O47" i="1"/>
  <c r="P47" i="1"/>
  <c r="L46" i="1"/>
  <c r="J46" i="1"/>
  <c r="E46" i="1"/>
  <c r="G46" i="1"/>
  <c r="H46" i="1"/>
  <c r="I46" i="1"/>
  <c r="E47" i="1"/>
  <c r="G47" i="1"/>
  <c r="H47" i="1"/>
  <c r="I47" i="1"/>
  <c r="C46" i="1"/>
  <c r="L28" i="1"/>
  <c r="J28" i="1"/>
  <c r="J27" i="1"/>
  <c r="N27" i="1"/>
  <c r="O27" i="1"/>
  <c r="P27" i="1"/>
  <c r="N28" i="1"/>
  <c r="O28" i="1"/>
  <c r="P28" i="1"/>
  <c r="L27" i="1"/>
  <c r="C28" i="1"/>
  <c r="E27" i="1"/>
  <c r="G27" i="1"/>
  <c r="H27" i="1"/>
  <c r="I27" i="1"/>
  <c r="E28" i="1"/>
  <c r="G28" i="1"/>
  <c r="H28" i="1"/>
  <c r="I28" i="1"/>
  <c r="C27" i="1"/>
  <c r="L16" i="1"/>
  <c r="J16" i="1"/>
  <c r="C16" i="1"/>
  <c r="J15" i="1"/>
  <c r="L15" i="1"/>
  <c r="N15" i="1"/>
  <c r="O15" i="1"/>
  <c r="P15" i="1"/>
  <c r="N16" i="1"/>
  <c r="O16" i="1"/>
  <c r="P16" i="1"/>
  <c r="E15" i="1"/>
  <c r="G15" i="1"/>
  <c r="H15" i="1"/>
  <c r="I15" i="1"/>
  <c r="E16" i="1"/>
  <c r="G16" i="1"/>
  <c r="H16" i="1"/>
  <c r="I16" i="1"/>
  <c r="C15" i="1"/>
  <c r="L13" i="3"/>
  <c r="J13" i="3"/>
  <c r="N13" i="3"/>
  <c r="G13" i="3"/>
  <c r="D13" i="3"/>
  <c r="F13" i="3"/>
  <c r="H13" i="3"/>
  <c r="N12" i="3"/>
  <c r="G12" i="3"/>
  <c r="D12" i="3"/>
  <c r="F12" i="3"/>
  <c r="H12" i="3"/>
  <c r="L11" i="3"/>
  <c r="J11" i="3"/>
  <c r="N11" i="3"/>
  <c r="G11" i="3"/>
  <c r="D11" i="3"/>
  <c r="F11" i="3"/>
  <c r="H11" i="3"/>
  <c r="J10" i="3"/>
  <c r="N10" i="3"/>
  <c r="G10" i="3"/>
  <c r="D10" i="3"/>
  <c r="F10" i="3"/>
  <c r="H10" i="3"/>
  <c r="J9" i="3"/>
  <c r="N9" i="3"/>
  <c r="G9" i="3"/>
  <c r="D9" i="3"/>
  <c r="F9" i="3"/>
  <c r="H9" i="3"/>
  <c r="J8" i="3"/>
  <c r="N8" i="3"/>
  <c r="G8" i="3"/>
  <c r="D8" i="3"/>
  <c r="F8" i="3"/>
  <c r="H8" i="3"/>
  <c r="J7" i="3"/>
  <c r="N7" i="3"/>
  <c r="G7" i="3"/>
  <c r="D7" i="3"/>
  <c r="F7" i="3"/>
  <c r="H7" i="3"/>
  <c r="J6" i="3"/>
  <c r="N6" i="3"/>
  <c r="G6" i="3"/>
  <c r="D6" i="3"/>
  <c r="F6" i="3"/>
  <c r="H6" i="3"/>
  <c r="J5" i="3"/>
  <c r="N5" i="3"/>
  <c r="G5" i="3"/>
  <c r="D5" i="3"/>
  <c r="F5" i="3"/>
  <c r="H5" i="3"/>
  <c r="N4" i="3"/>
  <c r="G4" i="3"/>
  <c r="D4" i="3"/>
  <c r="F4" i="3"/>
  <c r="H4" i="3"/>
  <c r="N3" i="3"/>
  <c r="G3" i="3"/>
  <c r="D3" i="3"/>
  <c r="F3" i="3"/>
  <c r="H3" i="3"/>
  <c r="H50" i="1"/>
  <c r="E50" i="1"/>
  <c r="G50" i="1"/>
  <c r="I50" i="1"/>
  <c r="H51" i="1"/>
  <c r="E51" i="1"/>
  <c r="G51" i="1"/>
  <c r="I51" i="1"/>
  <c r="H52" i="1"/>
  <c r="E52" i="1"/>
  <c r="G52" i="1"/>
  <c r="I52" i="1"/>
  <c r="H53" i="1"/>
  <c r="E53" i="1"/>
  <c r="G53" i="1"/>
  <c r="I53" i="1"/>
  <c r="H54" i="1"/>
  <c r="E54" i="1"/>
  <c r="G54" i="1"/>
  <c r="I54" i="1"/>
  <c r="H55" i="1"/>
  <c r="E55" i="1"/>
  <c r="G55" i="1"/>
  <c r="I55" i="1"/>
  <c r="H56" i="1"/>
  <c r="E56" i="1"/>
  <c r="G56" i="1"/>
  <c r="I56" i="1"/>
  <c r="H57" i="1"/>
  <c r="E57" i="1"/>
  <c r="G57" i="1"/>
  <c r="I57" i="1"/>
  <c r="H49" i="1"/>
  <c r="E49" i="1"/>
  <c r="G49" i="1"/>
  <c r="I49" i="1"/>
  <c r="E31" i="1"/>
  <c r="H31" i="1"/>
  <c r="G31" i="1"/>
  <c r="I31" i="1"/>
  <c r="E32" i="1"/>
  <c r="H32" i="1"/>
  <c r="G32" i="1"/>
  <c r="I32" i="1"/>
  <c r="E33" i="1"/>
  <c r="H33" i="1"/>
  <c r="G33" i="1"/>
  <c r="I33" i="1"/>
  <c r="E34" i="1"/>
  <c r="H34" i="1"/>
  <c r="G34" i="1"/>
  <c r="I34" i="1"/>
  <c r="E35" i="1"/>
  <c r="H35" i="1"/>
  <c r="G35" i="1"/>
  <c r="I35" i="1"/>
  <c r="E36" i="1"/>
  <c r="H36" i="1"/>
  <c r="G36" i="1"/>
  <c r="I36" i="1"/>
  <c r="E37" i="1"/>
  <c r="H37" i="1"/>
  <c r="G37" i="1"/>
  <c r="I37" i="1"/>
  <c r="H38" i="1"/>
  <c r="E38" i="1"/>
  <c r="G38" i="1"/>
  <c r="I38" i="1"/>
  <c r="E39" i="1"/>
  <c r="H39" i="1"/>
  <c r="G39" i="1"/>
  <c r="I39" i="1"/>
  <c r="E40" i="1"/>
  <c r="H40" i="1"/>
  <c r="G40" i="1"/>
  <c r="I40" i="1"/>
  <c r="E41" i="1"/>
  <c r="H41" i="1"/>
  <c r="G41" i="1"/>
  <c r="I41" i="1"/>
  <c r="E42" i="1"/>
  <c r="H42" i="1"/>
  <c r="G42" i="1"/>
  <c r="I42" i="1"/>
  <c r="E43" i="1"/>
  <c r="H43" i="1"/>
  <c r="G43" i="1"/>
  <c r="I43" i="1"/>
  <c r="E44" i="1"/>
  <c r="H44" i="1"/>
  <c r="G44" i="1"/>
  <c r="I44" i="1"/>
  <c r="E45" i="1"/>
  <c r="H45" i="1"/>
  <c r="G45" i="1"/>
  <c r="I45" i="1"/>
  <c r="H30" i="1"/>
  <c r="E30" i="1"/>
  <c r="G30" i="1"/>
  <c r="I30" i="1"/>
  <c r="E19" i="1"/>
  <c r="H19" i="1"/>
  <c r="G19" i="1"/>
  <c r="I19" i="1"/>
  <c r="E20" i="1"/>
  <c r="H20" i="1"/>
  <c r="G20" i="1"/>
  <c r="I20" i="1"/>
  <c r="E21" i="1"/>
  <c r="H21" i="1"/>
  <c r="G21" i="1"/>
  <c r="I21" i="1"/>
  <c r="E22" i="1"/>
  <c r="H22" i="1"/>
  <c r="G22" i="1"/>
  <c r="I22" i="1"/>
  <c r="E23" i="1"/>
  <c r="H23" i="1"/>
  <c r="G23" i="1"/>
  <c r="I23" i="1"/>
  <c r="E24" i="1"/>
  <c r="H24" i="1"/>
  <c r="G24" i="1"/>
  <c r="I24" i="1"/>
  <c r="E25" i="1"/>
  <c r="H25" i="1"/>
  <c r="G25" i="1"/>
  <c r="I25" i="1"/>
  <c r="E26" i="1"/>
  <c r="H26" i="1"/>
  <c r="G26" i="1"/>
  <c r="I26" i="1"/>
  <c r="H18" i="1"/>
  <c r="E18" i="1"/>
  <c r="G18" i="1"/>
  <c r="I18" i="1"/>
  <c r="H5" i="1"/>
  <c r="E5" i="1"/>
  <c r="G5" i="1"/>
  <c r="I5" i="1"/>
  <c r="H6" i="1"/>
  <c r="E6" i="1"/>
  <c r="G6" i="1"/>
  <c r="I6" i="1"/>
  <c r="H7" i="1"/>
  <c r="E7" i="1"/>
  <c r="G7" i="1"/>
  <c r="I7" i="1"/>
  <c r="H8" i="1"/>
  <c r="E8" i="1"/>
  <c r="G8" i="1"/>
  <c r="I8" i="1"/>
  <c r="H9" i="1"/>
  <c r="E9" i="1"/>
  <c r="G9" i="1"/>
  <c r="I9" i="1"/>
  <c r="H10" i="1"/>
  <c r="E10" i="1"/>
  <c r="G10" i="1"/>
  <c r="I10" i="1"/>
  <c r="H11" i="1"/>
  <c r="E11" i="1"/>
  <c r="G11" i="1"/>
  <c r="I11" i="1"/>
  <c r="H12" i="1"/>
  <c r="E12" i="1"/>
  <c r="G12" i="1"/>
  <c r="I12" i="1"/>
  <c r="H13" i="1"/>
  <c r="E13" i="1"/>
  <c r="G13" i="1"/>
  <c r="I13" i="1"/>
  <c r="H14" i="1"/>
  <c r="E14" i="1"/>
  <c r="G14" i="1"/>
  <c r="I14" i="1"/>
  <c r="G4" i="1"/>
  <c r="E4" i="1"/>
  <c r="H4" i="1"/>
  <c r="I4" i="1"/>
  <c r="L13" i="1"/>
  <c r="C13" i="1"/>
  <c r="K11" i="1"/>
  <c r="L11" i="1"/>
  <c r="N11" i="1"/>
  <c r="O11" i="1"/>
  <c r="P11" i="1"/>
  <c r="L12" i="1"/>
  <c r="N12" i="1"/>
  <c r="O12" i="1"/>
  <c r="M12" i="1"/>
  <c r="K12" i="1"/>
  <c r="P12" i="1"/>
  <c r="N13" i="1"/>
  <c r="O13" i="1"/>
  <c r="P13" i="1"/>
  <c r="C11" i="1"/>
  <c r="L5" i="1"/>
  <c r="L4" i="1"/>
  <c r="N4" i="1"/>
  <c r="P4" i="1"/>
  <c r="N5" i="1"/>
  <c r="P5" i="1"/>
  <c r="O4" i="1"/>
  <c r="O5" i="1"/>
  <c r="C4" i="1"/>
  <c r="C5" i="1"/>
  <c r="L56" i="1"/>
  <c r="L55" i="1"/>
  <c r="L53" i="1"/>
  <c r="L52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L37" i="1"/>
  <c r="N37" i="1"/>
  <c r="P37" i="1"/>
  <c r="L38" i="1"/>
  <c r="N38" i="1"/>
  <c r="P38" i="1"/>
  <c r="L39" i="1"/>
  <c r="N39" i="1"/>
  <c r="P39" i="1"/>
  <c r="L40" i="1"/>
  <c r="N40" i="1"/>
  <c r="P40" i="1"/>
  <c r="L41" i="1"/>
  <c r="N41" i="1"/>
  <c r="P41" i="1"/>
  <c r="L42" i="1"/>
  <c r="N42" i="1"/>
  <c r="P42" i="1"/>
  <c r="L43" i="1"/>
  <c r="N43" i="1"/>
  <c r="P43" i="1"/>
  <c r="L44" i="1"/>
  <c r="N44" i="1"/>
  <c r="P44" i="1"/>
  <c r="L45" i="1"/>
  <c r="N45" i="1"/>
  <c r="P45" i="1"/>
  <c r="L18" i="1"/>
  <c r="N18" i="1"/>
  <c r="P18" i="1"/>
  <c r="L19" i="1"/>
  <c r="N19" i="1"/>
  <c r="P19" i="1"/>
  <c r="L20" i="1"/>
  <c r="N20" i="1"/>
  <c r="P20" i="1"/>
  <c r="L21" i="1"/>
  <c r="N21" i="1"/>
  <c r="P21" i="1"/>
  <c r="L22" i="1"/>
  <c r="N22" i="1"/>
  <c r="P22" i="1"/>
  <c r="L23" i="1"/>
  <c r="N23" i="1"/>
  <c r="P23" i="1"/>
  <c r="L24" i="1"/>
  <c r="N24" i="1"/>
  <c r="P24" i="1"/>
  <c r="L25" i="1"/>
  <c r="N25" i="1"/>
  <c r="P25" i="1"/>
  <c r="L26" i="1"/>
  <c r="N26" i="1"/>
  <c r="P26" i="1"/>
  <c r="L30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L14" i="1"/>
  <c r="N14" i="1"/>
  <c r="M14" i="1"/>
  <c r="K14" i="1"/>
  <c r="P14" i="1"/>
  <c r="L7" i="1"/>
  <c r="N7" i="1"/>
  <c r="K7" i="1"/>
  <c r="P7" i="1"/>
  <c r="L8" i="1"/>
  <c r="N8" i="1"/>
  <c r="K8" i="1"/>
  <c r="P8" i="1"/>
  <c r="L9" i="1"/>
  <c r="N9" i="1"/>
  <c r="K9" i="1"/>
  <c r="P9" i="1"/>
  <c r="N10" i="1"/>
  <c r="K10" i="1"/>
  <c r="P10" i="1"/>
  <c r="L6" i="1"/>
  <c r="N6" i="1"/>
  <c r="K6" i="1"/>
  <c r="P6" i="1"/>
  <c r="O43" i="1"/>
  <c r="O42" i="1"/>
  <c r="O44" i="1"/>
  <c r="O45" i="1"/>
  <c r="C43" i="1"/>
  <c r="C44" i="1"/>
  <c r="C45" i="1"/>
  <c r="O41" i="1"/>
  <c r="O40" i="1"/>
  <c r="C40" i="1"/>
  <c r="C41" i="1"/>
  <c r="C42" i="1"/>
  <c r="O39" i="1"/>
  <c r="C39" i="1"/>
  <c r="O37" i="1"/>
  <c r="C50" i="1"/>
  <c r="C51" i="1"/>
  <c r="C52" i="1"/>
  <c r="C53" i="1"/>
  <c r="C54" i="1"/>
  <c r="C55" i="1"/>
  <c r="C56" i="1"/>
  <c r="C57" i="1"/>
  <c r="O50" i="1"/>
  <c r="O51" i="1"/>
  <c r="O52" i="1"/>
  <c r="O53" i="1"/>
  <c r="O54" i="1"/>
  <c r="O55" i="1"/>
  <c r="O56" i="1"/>
  <c r="O57" i="1"/>
  <c r="O49" i="1"/>
  <c r="C49" i="1"/>
  <c r="O31" i="1"/>
  <c r="O32" i="1"/>
  <c r="O33" i="1"/>
  <c r="O35" i="1"/>
  <c r="O36" i="1"/>
  <c r="O38" i="1"/>
  <c r="C31" i="1"/>
  <c r="C32" i="1"/>
  <c r="C33" i="1"/>
  <c r="C34" i="1"/>
  <c r="C35" i="1"/>
  <c r="C36" i="1"/>
  <c r="C37" i="1"/>
  <c r="C38" i="1"/>
  <c r="O34" i="1"/>
  <c r="O30" i="1"/>
  <c r="C30" i="1"/>
  <c r="O26" i="1"/>
  <c r="C26" i="1"/>
  <c r="O25" i="1"/>
  <c r="O24" i="1"/>
  <c r="O22" i="1"/>
  <c r="O21" i="1"/>
  <c r="O20" i="1"/>
  <c r="O23" i="1"/>
  <c r="O19" i="1"/>
  <c r="C18" i="1"/>
  <c r="C19" i="1"/>
  <c r="C20" i="1"/>
  <c r="C21" i="1"/>
  <c r="C22" i="1"/>
  <c r="C23" i="1"/>
  <c r="C24" i="1"/>
  <c r="C25" i="1"/>
  <c r="C7" i="1"/>
  <c r="C8" i="1"/>
  <c r="C9" i="1"/>
  <c r="C10" i="1"/>
  <c r="C12" i="1"/>
  <c r="C14" i="1"/>
  <c r="C6" i="1"/>
  <c r="O14" i="1"/>
  <c r="O18" i="1"/>
  <c r="O9" i="1"/>
  <c r="O10" i="1"/>
  <c r="O6" i="1"/>
  <c r="O8" i="1"/>
  <c r="O7" i="1"/>
</calcChain>
</file>

<file path=xl/sharedStrings.xml><?xml version="1.0" encoding="utf-8"?>
<sst xmlns="http://schemas.openxmlformats.org/spreadsheetml/2006/main" count="150" uniqueCount="28">
  <si>
    <t>NX 741</t>
  </si>
  <si>
    <t>EXP #</t>
  </si>
  <si>
    <t>FREQ</t>
  </si>
  <si>
    <t>LOG FREQ</t>
  </si>
  <si>
    <t>R1</t>
  </si>
  <si>
    <t>UNC R1</t>
  </si>
  <si>
    <t>R2</t>
  </si>
  <si>
    <t>UNC R2</t>
  </si>
  <si>
    <t>GAIN T</t>
  </si>
  <si>
    <t>UNC GAIN T</t>
  </si>
  <si>
    <t>V IN</t>
  </si>
  <si>
    <t>UNC V IN</t>
  </si>
  <si>
    <t>V OUT</t>
  </si>
  <si>
    <t>UNC V OUT</t>
  </si>
  <si>
    <t>GAIN EX</t>
  </si>
  <si>
    <t>LOG GAIN EX</t>
  </si>
  <si>
    <t>UNC GAIN</t>
  </si>
  <si>
    <t>Hz</t>
  </si>
  <si>
    <t>UNITLESS</t>
  </si>
  <si>
    <t>OHM</t>
  </si>
  <si>
    <t>VOLT</t>
  </si>
  <si>
    <t>CH2 SHAKING</t>
  </si>
  <si>
    <t>STRANGE INCREASE</t>
  </si>
  <si>
    <t>Change:</t>
  </si>
  <si>
    <t>V=10mV</t>
  </si>
  <si>
    <t>shaking</t>
  </si>
  <si>
    <t>significant shaking</t>
  </si>
  <si>
    <t>NOT available to 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</si>
</sst>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11" fontId="0" fillId="3" borderId="0" xfId="0" applyNumberFormat="1" applyFill="1"/>
    <xf numFmtId="0" fontId="0" fillId="3" borderId="0" xfId="0" applyFill="1"/>
    <xf numFmtId="11" fontId="0" fillId="4" borderId="0" xfId="0" applyNumberFormat="1" applyFill="1"/>
    <xf numFmtId="0" fontId="0" fillId="4" borderId="0" xfId="0" applyFill="1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 applyFill="1"/>
    <xf numFmtId="0" fontId="0" fillId="0" borderId="0" xfId="0" applyFill="1"/>
    <xf numFmtId="11" fontId="0" fillId="0" borderId="0" xfId="0" applyNumberFormat="1" applyBorder="1"/>
    <xf numFmtId="11" fontId="0" fillId="0" borderId="1" xfId="0" applyNumberFormat="1" applyFill="1" applyBorder="1"/>
    <xf numFmtId="0" fontId="0" fillId="0" borderId="1" xfId="0" applyFill="1" applyBorder="1"/>
    <xf numFmtId="0" fontId="0" fillId="0" borderId="1" xfId="0" applyNumberFormat="1" applyBorder="1"/>
    <xf numFmtId="0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851620182991"/>
          <c:y val="0.114344959172013"/>
          <c:w val="0.73568013344126404"/>
          <c:h val="0.80403889875498002"/>
        </c:manualLayout>
      </c:layout>
      <c:scatterChart>
        <c:scatterStyle val="lineMarker"/>
        <c:varyColors val="0"/>
        <c:ser>
          <c:idx val="0"/>
          <c:order val="0"/>
          <c:tx>
            <c:v>BETA = 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0.00E+00</c:formatCode>
                <c:ptCount val="13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3.6989700043360187</c:v>
                </c:pt>
                <c:pt idx="4">
                  <c:v>4</c:v>
                </c:pt>
                <c:pt idx="5">
                  <c:v>4.6989700043360187</c:v>
                </c:pt>
                <c:pt idx="6">
                  <c:v>5</c:v>
                </c:pt>
                <c:pt idx="7">
                  <c:v>5.4771212547196626</c:v>
                </c:pt>
                <c:pt idx="8">
                  <c:v>5.6989700043360187</c:v>
                </c:pt>
                <c:pt idx="9">
                  <c:v>5.8450980400142569</c:v>
                </c:pt>
                <c:pt idx="10">
                  <c:v>6</c:v>
                </c:pt>
                <c:pt idx="11">
                  <c:v>6.4771212547196626</c:v>
                </c:pt>
                <c:pt idx="12">
                  <c:v>6.6020599913279625</c:v>
                </c:pt>
              </c:numCache>
            </c:numRef>
          </c:xVal>
          <c:yVal>
            <c:numRef>
              <c:f>Sheet1!$O$4:$O$16</c:f>
              <c:numCache>
                <c:formatCode>0.00E+00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1.9637878273455551</c:v>
                </c:pt>
                <c:pt idx="5">
                  <c:v>1.7634279935629373</c:v>
                </c:pt>
                <c:pt idx="6">
                  <c:v>1.5314789170422551</c:v>
                </c:pt>
                <c:pt idx="7">
                  <c:v>1.0791812460476249</c:v>
                </c:pt>
                <c:pt idx="8">
                  <c:v>0.95424250943932487</c:v>
                </c:pt>
                <c:pt idx="9">
                  <c:v>0.71600334363479923</c:v>
                </c:pt>
                <c:pt idx="10">
                  <c:v>0.83250891270623628</c:v>
                </c:pt>
                <c:pt idx="11">
                  <c:v>0.23408320603336802</c:v>
                </c:pt>
                <c:pt idx="12">
                  <c:v>0.12493873660829993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9-4515-81F7-D7F6CE3D2E68}"/>
            </c:ext>
          </c:extLst>
        </c:ser>
        <c:ser>
          <c:idx val="1"/>
          <c:order val="1"/>
          <c:tx>
            <c:v>BETA =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Sheet1!$C$18:$C$28</c:f>
              <c:numCache>
                <c:formatCode>0.00E+00</c:formatCode>
                <c:ptCount val="1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3.6989700043360187</c:v>
                </c:pt>
                <c:pt idx="4">
                  <c:v>4</c:v>
                </c:pt>
                <c:pt idx="5">
                  <c:v>4.6989700043360187</c:v>
                </c:pt>
                <c:pt idx="6">
                  <c:v>5</c:v>
                </c:pt>
                <c:pt idx="7">
                  <c:v>5.6989700043360187</c:v>
                </c:pt>
                <c:pt idx="8">
                  <c:v>6</c:v>
                </c:pt>
                <c:pt idx="9">
                  <c:v>6.3010299956639813</c:v>
                </c:pt>
                <c:pt idx="10">
                  <c:v>6.4771212547196626</c:v>
                </c:pt>
              </c:numCache>
            </c:numRef>
          </c:xVal>
          <c:yVal>
            <c:numRef>
              <c:f>Sheet1!$O$18:$O$28</c:f>
              <c:numCache>
                <c:formatCode>0.00E+00</c:formatCode>
                <c:ptCount val="11"/>
                <c:pt idx="0">
                  <c:v>1.0211892990699381</c:v>
                </c:pt>
                <c:pt idx="1">
                  <c:v>1</c:v>
                </c:pt>
                <c:pt idx="2">
                  <c:v>1.0170333392987803</c:v>
                </c:pt>
                <c:pt idx="3">
                  <c:v>1.0170333392987803</c:v>
                </c:pt>
                <c:pt idx="4">
                  <c:v>1.0170333392987803</c:v>
                </c:pt>
                <c:pt idx="5">
                  <c:v>1.0086001717619175</c:v>
                </c:pt>
                <c:pt idx="6">
                  <c:v>1</c:v>
                </c:pt>
                <c:pt idx="7">
                  <c:v>0.9661417327390327</c:v>
                </c:pt>
                <c:pt idx="8">
                  <c:v>0.81954393554186866</c:v>
                </c:pt>
                <c:pt idx="9">
                  <c:v>0.18452442659254406</c:v>
                </c:pt>
                <c:pt idx="10">
                  <c:v>6.6946789630613138E-2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29-4515-81F7-D7F6CE3D2E68}"/>
            </c:ext>
          </c:extLst>
        </c:ser>
        <c:ser>
          <c:idx val="2"/>
          <c:order val="2"/>
          <c:tx>
            <c:v>BETA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Sheet1!$C$30:$C$45</c:f>
              <c:numCache>
                <c:formatCode>0.00E+00</c:formatCode>
                <c:ptCount val="16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3.6989700043360187</c:v>
                </c:pt>
                <c:pt idx="4">
                  <c:v>4</c:v>
                </c:pt>
                <c:pt idx="5">
                  <c:v>4.6989700043360187</c:v>
                </c:pt>
                <c:pt idx="6">
                  <c:v>5</c:v>
                </c:pt>
                <c:pt idx="7">
                  <c:v>5.6989700043360187</c:v>
                </c:pt>
                <c:pt idx="8">
                  <c:v>6</c:v>
                </c:pt>
                <c:pt idx="9">
                  <c:v>5.3010299956639813</c:v>
                </c:pt>
                <c:pt idx="10">
                  <c:v>5.4771212547196626</c:v>
                </c:pt>
                <c:pt idx="11">
                  <c:v>5.6020599913279625</c:v>
                </c:pt>
                <c:pt idx="12">
                  <c:v>5.7781512503836439</c:v>
                </c:pt>
                <c:pt idx="13">
                  <c:v>5.8450980400142569</c:v>
                </c:pt>
                <c:pt idx="14">
                  <c:v>5.9030899869919438</c:v>
                </c:pt>
                <c:pt idx="15">
                  <c:v>5.9542425094393252</c:v>
                </c:pt>
              </c:numCache>
            </c:numRef>
          </c:xVal>
          <c:yVal>
            <c:numRef>
              <c:f>Sheet1!$O$30:$O$45</c:f>
              <c:numCache>
                <c:formatCode>General</c:formatCode>
                <c:ptCount val="16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0.32221929473391919</c:v>
                </c:pt>
                <c:pt idx="7">
                  <c:v>1.0791812460476249</c:v>
                </c:pt>
                <c:pt idx="8">
                  <c:v>0.50514997831990605</c:v>
                </c:pt>
                <c:pt idx="9">
                  <c:v>0.4259687322722811</c:v>
                </c:pt>
                <c:pt idx="10">
                  <c:v>0.57723640760293027</c:v>
                </c:pt>
                <c:pt idx="11">
                  <c:v>0.76176083419547436</c:v>
                </c:pt>
                <c:pt idx="12">
                  <c:v>1.1371731930253115</c:v>
                </c:pt>
                <c:pt idx="13">
                  <c:v>0.93785209325115559</c:v>
                </c:pt>
                <c:pt idx="14">
                  <c:v>0.8061799739838873</c:v>
                </c:pt>
                <c:pt idx="15">
                  <c:v>0.64345267648618742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29-4515-81F7-D7F6CE3D2E68}"/>
            </c:ext>
          </c:extLst>
        </c:ser>
        <c:ser>
          <c:idx val="3"/>
          <c:order val="3"/>
          <c:tx>
            <c:v>BETA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Sheet1!$C$49:$C$57</c:f>
              <c:numCache>
                <c:formatCode>0.00E+00</c:formatCode>
                <c:ptCount val="9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3.6989700043360187</c:v>
                </c:pt>
                <c:pt idx="4">
                  <c:v>4</c:v>
                </c:pt>
                <c:pt idx="5">
                  <c:v>4.6989700043360187</c:v>
                </c:pt>
                <c:pt idx="6">
                  <c:v>5</c:v>
                </c:pt>
                <c:pt idx="7">
                  <c:v>5.6989700043360187</c:v>
                </c:pt>
                <c:pt idx="8">
                  <c:v>6</c:v>
                </c:pt>
              </c:numCache>
            </c:numRef>
          </c:xVal>
          <c:yVal>
            <c:numRef>
              <c:f>Sheet1!$O$49:$O$57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2.9542425094393248</c:v>
                </c:pt>
                <c:pt idx="3">
                  <c:v>2.7781512503836434</c:v>
                </c:pt>
                <c:pt idx="4">
                  <c:v>2.5314789170422549</c:v>
                </c:pt>
                <c:pt idx="5">
                  <c:v>1.9030899869919435</c:v>
                </c:pt>
                <c:pt idx="6">
                  <c:v>1.6020599913279623</c:v>
                </c:pt>
                <c:pt idx="7">
                  <c:v>1.0791812460476249</c:v>
                </c:pt>
                <c:pt idx="8">
                  <c:v>0.6020599913279624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29-4515-81F7-D7F6CE3D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73344"/>
        <c:axId val="505573736"/>
      </c:scatterChart>
      <c:valAx>
        <c:axId val="5055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Log(frequency)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3736"/>
        <c:crosses val="autoZero"/>
        <c:crossBetween val="midCat"/>
      </c:valAx>
      <c:valAx>
        <c:axId val="5055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Log(Gain ex)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0437521777803"/>
          <c:y val="0.12328047694081699"/>
          <c:w val="0.114320748898479"/>
          <c:h val="0.116505661884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615949</xdr:colOff>
      <xdr:row>1</xdr:row>
      <xdr:rowOff>157161</xdr:rowOff>
    </xdr:from>
    <xdr:to>
      <xdr:col>30</xdr:col>
      <xdr:colOff>76200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pane ySplit="3" topLeftCell="A26" activePane="bottomLeft" state="frozen"/>
      <selection pane="bottomLeft" activeCell="P4" sqref="P4:P57"/>
    </sheetView>
  </sheetViews>
  <sheetFormatPr defaultColWidth="8.85546875" defaultRowHeight="15" x14ac:dyDescent="0.25"/>
  <cols>
    <col min="1" max="1" width="5.7109375" bestFit="1" customWidth="1"/>
    <col min="2" max="2" width="8.42578125" bestFit="1" customWidth="1"/>
    <col min="3" max="3" width="8.42578125" customWidth="1"/>
    <col min="4" max="4" width="8.42578125" bestFit="1" customWidth="1"/>
    <col min="5" max="5" width="8.42578125" customWidth="1"/>
    <col min="6" max="6" width="8.42578125" bestFit="1" customWidth="1"/>
    <col min="7" max="7" width="8.42578125" customWidth="1"/>
    <col min="9" max="9" width="10" bestFit="1" customWidth="1"/>
    <col min="10" max="10" width="8.42578125" bestFit="1" customWidth="1"/>
    <col min="11" max="11" width="9" bestFit="1" customWidth="1"/>
    <col min="12" max="12" width="8.42578125" bestFit="1" customWidth="1"/>
    <col min="13" max="13" width="10.7109375" bestFit="1" customWidth="1"/>
  </cols>
  <sheetData>
    <row r="1" spans="1:18" x14ac:dyDescent="0.25">
      <c r="A1" s="4" t="s">
        <v>0</v>
      </c>
      <c r="B1" s="4"/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8" x14ac:dyDescent="0.25">
      <c r="B3" t="s">
        <v>17</v>
      </c>
      <c r="C3" t="s">
        <v>18</v>
      </c>
      <c r="D3" t="s">
        <v>19</v>
      </c>
      <c r="E3" t="s">
        <v>19</v>
      </c>
      <c r="F3" t="s">
        <v>19</v>
      </c>
      <c r="G3" t="s">
        <v>19</v>
      </c>
      <c r="H3" t="s">
        <v>18</v>
      </c>
      <c r="I3" t="s">
        <v>18</v>
      </c>
      <c r="J3" t="s">
        <v>20</v>
      </c>
      <c r="K3" t="s">
        <v>20</v>
      </c>
      <c r="L3" t="s">
        <v>20</v>
      </c>
      <c r="M3" t="s">
        <v>20</v>
      </c>
      <c r="N3" t="s">
        <v>18</v>
      </c>
      <c r="O3" t="s">
        <v>18</v>
      </c>
      <c r="P3" t="s">
        <v>18</v>
      </c>
    </row>
    <row r="4" spans="1:18" x14ac:dyDescent="0.25">
      <c r="A4">
        <v>1</v>
      </c>
      <c r="B4">
        <v>100</v>
      </c>
      <c r="C4" s="1">
        <f t="shared" ref="C4:C5" si="0">LOG10(B4)</f>
        <v>2</v>
      </c>
      <c r="D4" s="1">
        <v>100000</v>
      </c>
      <c r="E4" s="1">
        <f>0.01*D4</f>
        <v>1000</v>
      </c>
      <c r="F4" s="1">
        <v>1000</v>
      </c>
      <c r="G4" s="1">
        <f>0.01*F4</f>
        <v>10</v>
      </c>
      <c r="H4" s="1">
        <f t="shared" ref="H4:H5" si="1">(D4+F4)/F4</f>
        <v>101</v>
      </c>
      <c r="I4">
        <f>SQRT(H4^2*((E4/D4)^2+(G4/F4)^2))</f>
        <v>1.4283556979968259</v>
      </c>
      <c r="J4" s="2">
        <v>0.01</v>
      </c>
      <c r="K4" s="2">
        <v>5.0000000000000001E-3</v>
      </c>
      <c r="L4">
        <f>0.2*5</f>
        <v>1</v>
      </c>
      <c r="M4">
        <v>0.02</v>
      </c>
      <c r="N4" s="1">
        <f t="shared" ref="N4:N5" si="2">L4/J4</f>
        <v>100</v>
      </c>
      <c r="O4" s="1">
        <f t="shared" ref="O4:O5" si="3">LOG10(N4)</f>
        <v>2</v>
      </c>
      <c r="P4">
        <f t="shared" ref="P4:P5" si="4">SQRT(N4^2*((M4/L4)^2+(K4/J4)^2))</f>
        <v>50.039984012787215</v>
      </c>
    </row>
    <row r="5" spans="1:18" x14ac:dyDescent="0.25">
      <c r="A5">
        <v>2</v>
      </c>
      <c r="B5">
        <v>500</v>
      </c>
      <c r="C5" s="1">
        <f t="shared" si="0"/>
        <v>2.6989700043360187</v>
      </c>
      <c r="D5" s="1">
        <v>100000</v>
      </c>
      <c r="E5" s="1">
        <f t="shared" ref="E5:E16" si="5">0.01*D5</f>
        <v>1000</v>
      </c>
      <c r="F5" s="1">
        <v>1000</v>
      </c>
      <c r="G5" s="1">
        <f t="shared" ref="G5:G16" si="6">0.01*F5</f>
        <v>10</v>
      </c>
      <c r="H5" s="1">
        <f t="shared" si="1"/>
        <v>101</v>
      </c>
      <c r="I5">
        <f t="shared" ref="I5:I57" si="7">SQRT(H5^2*((E5/D5)^2+(G5/F5)^2))</f>
        <v>1.4283556979968259</v>
      </c>
      <c r="J5" s="2">
        <v>0.01</v>
      </c>
      <c r="K5" s="2">
        <v>5.0000000000000001E-3</v>
      </c>
      <c r="L5">
        <f>0.5*2</f>
        <v>1</v>
      </c>
      <c r="M5">
        <v>0.05</v>
      </c>
      <c r="N5" s="1">
        <f t="shared" si="2"/>
        <v>100</v>
      </c>
      <c r="O5" s="1">
        <f t="shared" si="3"/>
        <v>2</v>
      </c>
      <c r="P5">
        <f t="shared" si="4"/>
        <v>50.24937810560445</v>
      </c>
    </row>
    <row r="6" spans="1:18" x14ac:dyDescent="0.25">
      <c r="A6">
        <v>3</v>
      </c>
      <c r="B6" s="1">
        <v>1000</v>
      </c>
      <c r="C6" s="1">
        <f>LOG10(B6)</f>
        <v>3</v>
      </c>
      <c r="D6" s="1">
        <v>100000</v>
      </c>
      <c r="E6" s="1">
        <f t="shared" si="5"/>
        <v>1000</v>
      </c>
      <c r="F6" s="1">
        <v>1000</v>
      </c>
      <c r="G6" s="1">
        <f t="shared" si="6"/>
        <v>10</v>
      </c>
      <c r="H6" s="1">
        <f>(D6+F6)/F6</f>
        <v>101</v>
      </c>
      <c r="I6">
        <f t="shared" si="7"/>
        <v>1.4283556979968259</v>
      </c>
      <c r="J6" s="2">
        <v>0.1</v>
      </c>
      <c r="K6" s="2">
        <f>0.01</f>
        <v>0.01</v>
      </c>
      <c r="L6" s="1">
        <f>5*2</f>
        <v>10</v>
      </c>
      <c r="M6" s="1">
        <v>0.5</v>
      </c>
      <c r="N6" s="1">
        <f>L6/J6</f>
        <v>100</v>
      </c>
      <c r="O6" s="1">
        <f>LOG10(N6)</f>
        <v>2</v>
      </c>
      <c r="P6">
        <f>SQRT(N6^2*((M6/L6)^2+(K6/J6)^2))</f>
        <v>11.180339887498947</v>
      </c>
    </row>
    <row r="7" spans="1:18" x14ac:dyDescent="0.25">
      <c r="A7">
        <v>4</v>
      </c>
      <c r="B7" s="1">
        <v>5000</v>
      </c>
      <c r="C7" s="1">
        <f t="shared" ref="C7:C47" si="8">LOG10(B7)</f>
        <v>3.6989700043360187</v>
      </c>
      <c r="D7" s="1">
        <v>100000</v>
      </c>
      <c r="E7" s="1">
        <f t="shared" si="5"/>
        <v>1000</v>
      </c>
      <c r="F7" s="1">
        <v>1000</v>
      </c>
      <c r="G7" s="1">
        <f t="shared" si="6"/>
        <v>10</v>
      </c>
      <c r="H7" s="1">
        <f t="shared" ref="H7:H11" si="9">(D7+F7)/F7</f>
        <v>101</v>
      </c>
      <c r="I7">
        <f t="shared" si="7"/>
        <v>1.4283556979968259</v>
      </c>
      <c r="J7" s="2">
        <v>0.1</v>
      </c>
      <c r="K7" s="2">
        <f t="shared" ref="K7:K14" si="10">0.01</f>
        <v>0.01</v>
      </c>
      <c r="L7" s="1">
        <f>5*2</f>
        <v>10</v>
      </c>
      <c r="M7" s="1">
        <v>0.5</v>
      </c>
      <c r="N7" s="1">
        <f t="shared" ref="N7:N49" si="11">L7/J7</f>
        <v>100</v>
      </c>
      <c r="O7" s="1">
        <f t="shared" ref="O7:O57" si="12">LOG10(N7)</f>
        <v>2</v>
      </c>
      <c r="P7">
        <f t="shared" ref="P7:P57" si="13">SQRT(N7^2*((M7/L7)^2+(K7/J7)^2))</f>
        <v>11.180339887498947</v>
      </c>
    </row>
    <row r="8" spans="1:18" x14ac:dyDescent="0.25">
      <c r="A8">
        <v>5</v>
      </c>
      <c r="B8" s="1">
        <v>10000</v>
      </c>
      <c r="C8" s="1">
        <f t="shared" si="8"/>
        <v>4</v>
      </c>
      <c r="D8" s="1">
        <v>100000</v>
      </c>
      <c r="E8" s="1">
        <f t="shared" si="5"/>
        <v>1000</v>
      </c>
      <c r="F8" s="1">
        <v>1000</v>
      </c>
      <c r="G8" s="1">
        <f t="shared" si="6"/>
        <v>10</v>
      </c>
      <c r="H8" s="1">
        <f t="shared" si="9"/>
        <v>101</v>
      </c>
      <c r="I8">
        <f t="shared" si="7"/>
        <v>1.4283556979968259</v>
      </c>
      <c r="J8" s="2">
        <v>0.1</v>
      </c>
      <c r="K8" s="2">
        <f t="shared" si="10"/>
        <v>0.01</v>
      </c>
      <c r="L8" s="1">
        <f>4.6*2</f>
        <v>9.1999999999999993</v>
      </c>
      <c r="M8" s="1">
        <v>0.2</v>
      </c>
      <c r="N8" s="1">
        <f t="shared" si="11"/>
        <v>91.999999999999986</v>
      </c>
      <c r="O8" s="1">
        <f t="shared" si="12"/>
        <v>1.9637878273455551</v>
      </c>
      <c r="P8">
        <f t="shared" si="13"/>
        <v>9.414881836751853</v>
      </c>
    </row>
    <row r="9" spans="1:18" x14ac:dyDescent="0.25">
      <c r="A9">
        <v>6</v>
      </c>
      <c r="B9" s="1">
        <v>50000</v>
      </c>
      <c r="C9" s="1">
        <f t="shared" si="8"/>
        <v>4.6989700043360187</v>
      </c>
      <c r="D9" s="1">
        <v>100000</v>
      </c>
      <c r="E9" s="1">
        <f t="shared" si="5"/>
        <v>1000</v>
      </c>
      <c r="F9" s="1">
        <v>1000</v>
      </c>
      <c r="G9" s="1">
        <f t="shared" si="6"/>
        <v>10</v>
      </c>
      <c r="H9" s="1">
        <f t="shared" si="9"/>
        <v>101</v>
      </c>
      <c r="I9">
        <f t="shared" si="7"/>
        <v>1.4283556979968259</v>
      </c>
      <c r="J9" s="2">
        <v>0.1</v>
      </c>
      <c r="K9" s="2">
        <f t="shared" si="10"/>
        <v>0.01</v>
      </c>
      <c r="L9" s="1">
        <f>2.9*2</f>
        <v>5.8</v>
      </c>
      <c r="M9" s="1">
        <v>0.2</v>
      </c>
      <c r="N9" s="1">
        <f t="shared" si="11"/>
        <v>57.999999999999993</v>
      </c>
      <c r="O9" s="1">
        <f t="shared" si="12"/>
        <v>1.7634279935629373</v>
      </c>
      <c r="P9">
        <f t="shared" si="13"/>
        <v>6.1351446600711856</v>
      </c>
    </row>
    <row r="10" spans="1:18" x14ac:dyDescent="0.25">
      <c r="A10">
        <v>7</v>
      </c>
      <c r="B10" s="1">
        <v>100000</v>
      </c>
      <c r="C10" s="1">
        <f t="shared" si="8"/>
        <v>5</v>
      </c>
      <c r="D10" s="1">
        <v>100000</v>
      </c>
      <c r="E10" s="1">
        <f t="shared" si="5"/>
        <v>1000</v>
      </c>
      <c r="F10" s="1">
        <v>1000</v>
      </c>
      <c r="G10" s="1">
        <f t="shared" si="6"/>
        <v>10</v>
      </c>
      <c r="H10" s="1">
        <f t="shared" si="9"/>
        <v>101</v>
      </c>
      <c r="I10">
        <f t="shared" si="7"/>
        <v>1.4283556979968259</v>
      </c>
      <c r="J10" s="2">
        <v>0.1</v>
      </c>
      <c r="K10" s="2">
        <f t="shared" si="10"/>
        <v>0.01</v>
      </c>
      <c r="L10" s="1">
        <v>3.4</v>
      </c>
      <c r="M10" s="1">
        <v>0.1</v>
      </c>
      <c r="N10" s="1">
        <f t="shared" si="11"/>
        <v>34</v>
      </c>
      <c r="O10" s="1">
        <f t="shared" si="12"/>
        <v>1.5314789170422551</v>
      </c>
      <c r="P10">
        <f t="shared" si="13"/>
        <v>3.5440090293338695</v>
      </c>
    </row>
    <row r="11" spans="1:18" x14ac:dyDescent="0.25">
      <c r="A11">
        <v>8</v>
      </c>
      <c r="B11" s="1">
        <v>300000</v>
      </c>
      <c r="C11" s="1">
        <f t="shared" si="8"/>
        <v>5.4771212547196626</v>
      </c>
      <c r="D11" s="1">
        <v>100000</v>
      </c>
      <c r="E11" s="1">
        <f t="shared" si="5"/>
        <v>1000</v>
      </c>
      <c r="F11" s="1">
        <v>1000</v>
      </c>
      <c r="G11" s="1">
        <f t="shared" si="6"/>
        <v>10</v>
      </c>
      <c r="H11" s="1">
        <f t="shared" si="9"/>
        <v>101</v>
      </c>
      <c r="I11">
        <f t="shared" si="7"/>
        <v>1.4283556979968259</v>
      </c>
      <c r="J11" s="2">
        <v>0.01</v>
      </c>
      <c r="K11" s="2">
        <f>0.005</f>
        <v>5.0000000000000001E-3</v>
      </c>
      <c r="L11">
        <f>2.4*0.05</f>
        <v>0.12</v>
      </c>
      <c r="M11" s="1">
        <v>5.0000000000000001E-3</v>
      </c>
      <c r="N11" s="1">
        <f t="shared" ref="N11:N13" si="14">L11/J11</f>
        <v>12</v>
      </c>
      <c r="O11" s="1">
        <f t="shared" ref="O11:O13" si="15">LOG10(N11)</f>
        <v>1.0791812460476249</v>
      </c>
      <c r="P11">
        <f t="shared" ref="P11:P13" si="16">SQRT(N11^2*((M11/L11)^2+(K11/J11)^2))</f>
        <v>6.0207972893961479</v>
      </c>
      <c r="R11" t="s">
        <v>21</v>
      </c>
    </row>
    <row r="12" spans="1:18" x14ac:dyDescent="0.25">
      <c r="A12">
        <v>9</v>
      </c>
      <c r="B12" s="1">
        <v>500000</v>
      </c>
      <c r="C12" s="1">
        <f>LOG10(B12)</f>
        <v>5.6989700043360187</v>
      </c>
      <c r="D12" s="1">
        <v>100000</v>
      </c>
      <c r="E12" s="1">
        <f t="shared" si="5"/>
        <v>1000</v>
      </c>
      <c r="F12" s="1">
        <v>1000</v>
      </c>
      <c r="G12" s="1">
        <f t="shared" si="6"/>
        <v>10</v>
      </c>
      <c r="H12" s="1">
        <f>(D12+F12)/F12</f>
        <v>101</v>
      </c>
      <c r="I12">
        <f t="shared" si="7"/>
        <v>1.4283556979968259</v>
      </c>
      <c r="J12" s="2">
        <v>0.08</v>
      </c>
      <c r="K12" s="2">
        <f t="shared" si="10"/>
        <v>0.01</v>
      </c>
      <c r="L12" s="1">
        <f>3.6*0.2</f>
        <v>0.72000000000000008</v>
      </c>
      <c r="M12" s="1">
        <f>0.02+0.02</f>
        <v>0.04</v>
      </c>
      <c r="N12" s="1">
        <f t="shared" si="14"/>
        <v>9</v>
      </c>
      <c r="O12" s="1">
        <f t="shared" si="15"/>
        <v>0.95424250943932487</v>
      </c>
      <c r="P12">
        <f t="shared" si="16"/>
        <v>1.231107225224513</v>
      </c>
    </row>
    <row r="13" spans="1:18" x14ac:dyDescent="0.25">
      <c r="A13">
        <v>10</v>
      </c>
      <c r="B13" s="1">
        <v>700000</v>
      </c>
      <c r="C13" s="1">
        <f>LOG10(B13)</f>
        <v>5.8450980400142569</v>
      </c>
      <c r="D13" s="1">
        <v>100000</v>
      </c>
      <c r="E13" s="1">
        <f t="shared" si="5"/>
        <v>1000</v>
      </c>
      <c r="F13" s="1">
        <v>1000</v>
      </c>
      <c r="G13" s="1">
        <f t="shared" si="6"/>
        <v>10</v>
      </c>
      <c r="H13" s="1">
        <f>(D13+F13)/F13</f>
        <v>101</v>
      </c>
      <c r="I13">
        <f t="shared" si="7"/>
        <v>1.4283556979968259</v>
      </c>
      <c r="J13" s="2">
        <v>0.01</v>
      </c>
      <c r="K13">
        <v>5.0000000000000001E-3</v>
      </c>
      <c r="L13">
        <f>2.6*0.02</f>
        <v>5.2000000000000005E-2</v>
      </c>
      <c r="M13" s="1">
        <v>4.0000000000000001E-3</v>
      </c>
      <c r="N13" s="1">
        <f t="shared" si="14"/>
        <v>5.2</v>
      </c>
      <c r="O13" s="1">
        <f t="shared" si="15"/>
        <v>0.71600334363479923</v>
      </c>
      <c r="P13">
        <f t="shared" si="16"/>
        <v>2.6305892875931809</v>
      </c>
    </row>
    <row r="14" spans="1:18" x14ac:dyDescent="0.25">
      <c r="A14">
        <v>11</v>
      </c>
      <c r="B14" s="1">
        <v>1000000</v>
      </c>
      <c r="C14" s="1">
        <f>LOG10(B14)</f>
        <v>6</v>
      </c>
      <c r="D14" s="11">
        <v>100000</v>
      </c>
      <c r="E14" s="11">
        <f t="shared" si="5"/>
        <v>1000</v>
      </c>
      <c r="F14" s="11">
        <v>1000</v>
      </c>
      <c r="G14" s="11">
        <f t="shared" si="6"/>
        <v>10</v>
      </c>
      <c r="H14" s="11">
        <f>(D14+F14)/F14</f>
        <v>101</v>
      </c>
      <c r="I14" s="12">
        <f t="shared" si="7"/>
        <v>1.4283556979968259</v>
      </c>
      <c r="J14" s="2">
        <v>0.05</v>
      </c>
      <c r="K14" s="2">
        <f t="shared" si="10"/>
        <v>0.01</v>
      </c>
      <c r="L14" s="1">
        <f>0.1*3.4</f>
        <v>0.34</v>
      </c>
      <c r="M14" s="1">
        <f>0.01+0.01</f>
        <v>0.02</v>
      </c>
      <c r="N14" s="1">
        <f>L14/J14</f>
        <v>6.8</v>
      </c>
      <c r="O14" s="1">
        <f>LOG10(N14)</f>
        <v>0.83250891270623628</v>
      </c>
      <c r="P14">
        <f>SQRT(N14^2*((M14/L14)^2+(K14/J14)^2))</f>
        <v>1.4176036117335478</v>
      </c>
    </row>
    <row r="15" spans="1:18" x14ac:dyDescent="0.25">
      <c r="A15">
        <v>12</v>
      </c>
      <c r="B15" s="1">
        <v>3000000</v>
      </c>
      <c r="C15" s="1">
        <f>LOG10(B15)</f>
        <v>6.4771212547196626</v>
      </c>
      <c r="D15" s="11">
        <v>100000</v>
      </c>
      <c r="E15" s="11">
        <f t="shared" si="5"/>
        <v>1000</v>
      </c>
      <c r="F15" s="11">
        <v>1000</v>
      </c>
      <c r="G15" s="11">
        <f t="shared" si="6"/>
        <v>10</v>
      </c>
      <c r="H15" s="11">
        <f t="shared" ref="H15:H16" si="17">(D15+F15)/F15</f>
        <v>101</v>
      </c>
      <c r="I15" s="12">
        <f t="shared" ref="I15:I16" si="18">SQRT(H15^2*((E15/D15)^2+(G15/F15)^2))</f>
        <v>1.4283556979968259</v>
      </c>
      <c r="J15" s="2">
        <f>0.005*1.4</f>
        <v>6.9999999999999993E-3</v>
      </c>
      <c r="K15" s="2">
        <v>5.0000000000000001E-4</v>
      </c>
      <c r="L15" s="1">
        <f>0.02*0.6</f>
        <v>1.2E-2</v>
      </c>
      <c r="M15" s="1">
        <v>6.0000000000000001E-3</v>
      </c>
      <c r="N15" s="1">
        <f t="shared" ref="N15:N16" si="19">L15/J15</f>
        <v>1.7142857142857144</v>
      </c>
      <c r="O15" s="1">
        <f t="shared" ref="O15:O16" si="20">LOG10(N15)</f>
        <v>0.23408320603336802</v>
      </c>
      <c r="P15">
        <f t="shared" ref="P15:P16" si="21">SQRT(N15^2*((M15/L15)^2+(K15/J15)^2))</f>
        <v>0.86584503818760938</v>
      </c>
    </row>
    <row r="16" spans="1:18" x14ac:dyDescent="0.25">
      <c r="A16">
        <v>13</v>
      </c>
      <c r="B16" s="1">
        <v>4000000</v>
      </c>
      <c r="C16" s="1">
        <f>LOG10(B16)</f>
        <v>6.6020599913279625</v>
      </c>
      <c r="D16" s="11">
        <v>100000</v>
      </c>
      <c r="E16" s="11">
        <f t="shared" si="5"/>
        <v>1000</v>
      </c>
      <c r="F16" s="11">
        <v>1000</v>
      </c>
      <c r="G16" s="11">
        <f t="shared" si="6"/>
        <v>10</v>
      </c>
      <c r="H16" s="11">
        <f t="shared" si="17"/>
        <v>101</v>
      </c>
      <c r="I16" s="12">
        <f t="shared" si="18"/>
        <v>1.4283556979968259</v>
      </c>
      <c r="J16" s="2">
        <f>1.2*0.005</f>
        <v>6.0000000000000001E-3</v>
      </c>
      <c r="K16" s="2">
        <v>5.0000000000000001E-4</v>
      </c>
      <c r="L16" s="1">
        <f>0.02*0.4</f>
        <v>8.0000000000000002E-3</v>
      </c>
      <c r="M16" s="1">
        <v>0.01</v>
      </c>
      <c r="N16" s="1">
        <f t="shared" si="19"/>
        <v>1.3333333333333333</v>
      </c>
      <c r="O16" s="1">
        <f t="shared" si="20"/>
        <v>0.12493873660829993</v>
      </c>
      <c r="P16">
        <f t="shared" si="21"/>
        <v>1.6703662642636565</v>
      </c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2"/>
      <c r="K17" s="2"/>
      <c r="L17" s="1"/>
      <c r="M17" s="1"/>
      <c r="N17" s="1"/>
      <c r="O17" s="1"/>
    </row>
    <row r="18" spans="1:16" x14ac:dyDescent="0.25">
      <c r="A18">
        <v>14</v>
      </c>
      <c r="B18" s="1">
        <v>100</v>
      </c>
      <c r="C18" s="1">
        <f t="shared" si="8"/>
        <v>2</v>
      </c>
      <c r="D18" s="1">
        <v>100000</v>
      </c>
      <c r="E18" s="1">
        <f>0.01*D18</f>
        <v>1000</v>
      </c>
      <c r="F18" s="1">
        <v>10000</v>
      </c>
      <c r="G18" s="1">
        <f>0.01*F18</f>
        <v>100</v>
      </c>
      <c r="H18" s="1">
        <f>(D18+F18)/F18</f>
        <v>11</v>
      </c>
      <c r="I18" s="1">
        <f t="shared" si="7"/>
        <v>0.15556349186104046</v>
      </c>
      <c r="J18" s="2">
        <v>0.1</v>
      </c>
      <c r="K18" s="2">
        <v>0.01</v>
      </c>
      <c r="L18" s="1">
        <f>0.5*2.1</f>
        <v>1.05</v>
      </c>
      <c r="M18" s="1">
        <v>0.05</v>
      </c>
      <c r="N18" s="1">
        <f t="shared" si="11"/>
        <v>10.5</v>
      </c>
      <c r="O18" s="1">
        <f t="shared" si="12"/>
        <v>1.0211892990699381</v>
      </c>
      <c r="P18">
        <f t="shared" si="13"/>
        <v>1.1629703349613005</v>
      </c>
    </row>
    <row r="19" spans="1:16" x14ac:dyDescent="0.25">
      <c r="A19">
        <v>15</v>
      </c>
      <c r="B19" s="1">
        <v>500</v>
      </c>
      <c r="C19" s="1">
        <f t="shared" si="8"/>
        <v>2.6989700043360187</v>
      </c>
      <c r="D19" s="1">
        <v>100000</v>
      </c>
      <c r="E19" s="1">
        <f t="shared" ref="E19:E47" si="22">0.01*D19</f>
        <v>1000</v>
      </c>
      <c r="F19" s="1">
        <v>10000</v>
      </c>
      <c r="G19" s="1">
        <f t="shared" ref="G19:G28" si="23">0.01*F19</f>
        <v>100</v>
      </c>
      <c r="H19" s="1">
        <f t="shared" ref="H19:H26" si="24">(D19+F19)/F19</f>
        <v>11</v>
      </c>
      <c r="I19" s="1">
        <f t="shared" si="7"/>
        <v>0.15556349186104046</v>
      </c>
      <c r="J19" s="2">
        <v>0.1</v>
      </c>
      <c r="K19" s="2">
        <v>0.01</v>
      </c>
      <c r="L19" s="1">
        <f>0.5*2</f>
        <v>1</v>
      </c>
      <c r="M19" s="1">
        <v>0.05</v>
      </c>
      <c r="N19" s="1">
        <f t="shared" si="11"/>
        <v>10</v>
      </c>
      <c r="O19" s="1">
        <f t="shared" si="12"/>
        <v>1</v>
      </c>
      <c r="P19">
        <f t="shared" si="13"/>
        <v>1.1180339887498949</v>
      </c>
    </row>
    <row r="20" spans="1:16" x14ac:dyDescent="0.25">
      <c r="A20">
        <v>16</v>
      </c>
      <c r="B20" s="1">
        <v>1000</v>
      </c>
      <c r="C20" s="1">
        <f t="shared" si="8"/>
        <v>3</v>
      </c>
      <c r="D20" s="1">
        <v>100000</v>
      </c>
      <c r="E20" s="1">
        <f t="shared" si="22"/>
        <v>1000</v>
      </c>
      <c r="F20" s="1">
        <v>10000</v>
      </c>
      <c r="G20" s="1">
        <f t="shared" si="23"/>
        <v>100</v>
      </c>
      <c r="H20" s="1">
        <f t="shared" si="24"/>
        <v>11</v>
      </c>
      <c r="I20" s="1">
        <f t="shared" si="7"/>
        <v>0.15556349186104046</v>
      </c>
      <c r="J20" s="2">
        <v>0.1</v>
      </c>
      <c r="K20" s="2">
        <v>0.01</v>
      </c>
      <c r="L20" s="1">
        <f>0.2*5.2</f>
        <v>1.04</v>
      </c>
      <c r="M20" s="1">
        <v>0.02</v>
      </c>
      <c r="N20" s="1">
        <f t="shared" si="11"/>
        <v>10.4</v>
      </c>
      <c r="O20" s="1">
        <f t="shared" si="12"/>
        <v>1.0170333392987803</v>
      </c>
      <c r="P20">
        <f t="shared" si="13"/>
        <v>1.0590561835898982</v>
      </c>
    </row>
    <row r="21" spans="1:16" x14ac:dyDescent="0.25">
      <c r="A21">
        <v>17</v>
      </c>
      <c r="B21" s="1">
        <v>5000</v>
      </c>
      <c r="C21" s="1">
        <f t="shared" si="8"/>
        <v>3.6989700043360187</v>
      </c>
      <c r="D21" s="1">
        <v>100000</v>
      </c>
      <c r="E21" s="1">
        <f t="shared" si="22"/>
        <v>1000</v>
      </c>
      <c r="F21" s="1">
        <v>10000</v>
      </c>
      <c r="G21" s="1">
        <f t="shared" si="23"/>
        <v>100</v>
      </c>
      <c r="H21" s="1">
        <f t="shared" si="24"/>
        <v>11</v>
      </c>
      <c r="I21" s="1">
        <f t="shared" si="7"/>
        <v>0.15556349186104046</v>
      </c>
      <c r="J21" s="2">
        <v>0.1</v>
      </c>
      <c r="K21" s="2">
        <v>0.01</v>
      </c>
      <c r="L21" s="1">
        <f>0.2*5.2</f>
        <v>1.04</v>
      </c>
      <c r="M21" s="1">
        <v>0.02</v>
      </c>
      <c r="N21" s="1">
        <f t="shared" si="11"/>
        <v>10.4</v>
      </c>
      <c r="O21" s="1">
        <f t="shared" si="12"/>
        <v>1.0170333392987803</v>
      </c>
      <c r="P21">
        <f t="shared" si="13"/>
        <v>1.0590561835898982</v>
      </c>
    </row>
    <row r="22" spans="1:16" x14ac:dyDescent="0.25">
      <c r="A22">
        <v>18</v>
      </c>
      <c r="B22" s="1">
        <v>10000</v>
      </c>
      <c r="C22" s="1">
        <f t="shared" si="8"/>
        <v>4</v>
      </c>
      <c r="D22" s="1">
        <v>100000</v>
      </c>
      <c r="E22" s="1">
        <f t="shared" si="22"/>
        <v>1000</v>
      </c>
      <c r="F22" s="1">
        <v>10000</v>
      </c>
      <c r="G22" s="1">
        <f t="shared" si="23"/>
        <v>100</v>
      </c>
      <c r="H22" s="1">
        <f t="shared" si="24"/>
        <v>11</v>
      </c>
      <c r="I22" s="1">
        <f t="shared" si="7"/>
        <v>0.15556349186104046</v>
      </c>
      <c r="J22" s="2">
        <v>0.1</v>
      </c>
      <c r="K22" s="2">
        <v>0.01</v>
      </c>
      <c r="L22" s="1">
        <f>0.2*5.2</f>
        <v>1.04</v>
      </c>
      <c r="M22" s="1">
        <v>0.02</v>
      </c>
      <c r="N22" s="1">
        <f t="shared" si="11"/>
        <v>10.4</v>
      </c>
      <c r="O22" s="1">
        <f t="shared" si="12"/>
        <v>1.0170333392987803</v>
      </c>
      <c r="P22">
        <f t="shared" si="13"/>
        <v>1.0590561835898982</v>
      </c>
    </row>
    <row r="23" spans="1:16" x14ac:dyDescent="0.25">
      <c r="A23">
        <v>19</v>
      </c>
      <c r="B23" s="1">
        <v>50000</v>
      </c>
      <c r="C23" s="1">
        <f t="shared" si="8"/>
        <v>4.6989700043360187</v>
      </c>
      <c r="D23" s="1">
        <v>100000</v>
      </c>
      <c r="E23" s="1">
        <f t="shared" si="22"/>
        <v>1000</v>
      </c>
      <c r="F23" s="1">
        <v>10000</v>
      </c>
      <c r="G23" s="1">
        <f t="shared" si="23"/>
        <v>100</v>
      </c>
      <c r="H23" s="1">
        <f t="shared" si="24"/>
        <v>11</v>
      </c>
      <c r="I23" s="1">
        <f t="shared" si="7"/>
        <v>0.15556349186104046</v>
      </c>
      <c r="J23" s="2">
        <v>0.1</v>
      </c>
      <c r="K23" s="2">
        <v>0.01</v>
      </c>
      <c r="L23" s="1">
        <f>0.2*5.1</f>
        <v>1.02</v>
      </c>
      <c r="M23" s="1">
        <v>0.02</v>
      </c>
      <c r="N23" s="1">
        <f t="shared" si="11"/>
        <v>10.199999999999999</v>
      </c>
      <c r="O23" s="1">
        <f t="shared" si="12"/>
        <v>1.0086001717619175</v>
      </c>
      <c r="P23">
        <f t="shared" si="13"/>
        <v>1.0394229168149025</v>
      </c>
    </row>
    <row r="24" spans="1:16" x14ac:dyDescent="0.25">
      <c r="A24">
        <v>20</v>
      </c>
      <c r="B24" s="1">
        <v>100000</v>
      </c>
      <c r="C24" s="1">
        <f t="shared" si="8"/>
        <v>5</v>
      </c>
      <c r="D24" s="1">
        <v>100000</v>
      </c>
      <c r="E24" s="1">
        <f t="shared" si="22"/>
        <v>1000</v>
      </c>
      <c r="F24" s="1">
        <v>10000</v>
      </c>
      <c r="G24" s="1">
        <f t="shared" si="23"/>
        <v>100</v>
      </c>
      <c r="H24" s="1">
        <f t="shared" si="24"/>
        <v>11</v>
      </c>
      <c r="I24" s="1">
        <f t="shared" si="7"/>
        <v>0.15556349186104046</v>
      </c>
      <c r="J24" s="2">
        <v>0.1</v>
      </c>
      <c r="K24" s="2">
        <v>0.01</v>
      </c>
      <c r="L24" s="1">
        <f>0.2*5</f>
        <v>1</v>
      </c>
      <c r="M24" s="1">
        <v>0.02</v>
      </c>
      <c r="N24" s="1">
        <f t="shared" si="11"/>
        <v>10</v>
      </c>
      <c r="O24" s="1">
        <f t="shared" si="12"/>
        <v>1</v>
      </c>
      <c r="P24">
        <f t="shared" si="13"/>
        <v>1.0198039027185568</v>
      </c>
    </row>
    <row r="25" spans="1:16" x14ac:dyDescent="0.25">
      <c r="A25">
        <v>21</v>
      </c>
      <c r="B25" s="1">
        <v>500000</v>
      </c>
      <c r="C25" s="1">
        <f t="shared" si="8"/>
        <v>5.6989700043360187</v>
      </c>
      <c r="D25" s="1">
        <v>100000</v>
      </c>
      <c r="E25" s="1">
        <f t="shared" si="22"/>
        <v>1000</v>
      </c>
      <c r="F25" s="1">
        <v>10000</v>
      </c>
      <c r="G25" s="1">
        <f t="shared" si="23"/>
        <v>100</v>
      </c>
      <c r="H25" s="1">
        <f t="shared" si="24"/>
        <v>11</v>
      </c>
      <c r="I25" s="1">
        <f t="shared" si="7"/>
        <v>0.15556349186104046</v>
      </c>
      <c r="J25" s="2">
        <v>0.08</v>
      </c>
      <c r="K25" s="2">
        <v>0.01</v>
      </c>
      <c r="L25" s="1">
        <f>0.2*3.7</f>
        <v>0.7400000000000001</v>
      </c>
      <c r="M25" s="1">
        <v>0.02</v>
      </c>
      <c r="N25" s="1">
        <f t="shared" si="11"/>
        <v>9.2500000000000018</v>
      </c>
      <c r="O25" s="1">
        <f t="shared" si="12"/>
        <v>0.9661417327390327</v>
      </c>
      <c r="P25">
        <f t="shared" si="13"/>
        <v>1.1829683269217315</v>
      </c>
    </row>
    <row r="26" spans="1:16" x14ac:dyDescent="0.25">
      <c r="A26">
        <v>22</v>
      </c>
      <c r="B26" s="1">
        <v>1000000</v>
      </c>
      <c r="C26" s="1">
        <f t="shared" si="8"/>
        <v>6</v>
      </c>
      <c r="D26" s="5">
        <v>100000</v>
      </c>
      <c r="E26" s="5">
        <f t="shared" si="22"/>
        <v>1000</v>
      </c>
      <c r="F26" s="5">
        <v>10000</v>
      </c>
      <c r="G26" s="5">
        <f t="shared" si="23"/>
        <v>100</v>
      </c>
      <c r="H26" s="5">
        <f t="shared" si="24"/>
        <v>11</v>
      </c>
      <c r="I26" s="6">
        <f t="shared" si="7"/>
        <v>0.15556349186104046</v>
      </c>
      <c r="J26" s="2">
        <v>0.05</v>
      </c>
      <c r="K26" s="2">
        <v>0.01</v>
      </c>
      <c r="L26">
        <f>0.1*3.3</f>
        <v>0.33</v>
      </c>
      <c r="M26" s="1">
        <v>0.01</v>
      </c>
      <c r="N26" s="1">
        <f t="shared" si="11"/>
        <v>6.6</v>
      </c>
      <c r="O26" s="1">
        <f t="shared" si="12"/>
        <v>0.81954393554186866</v>
      </c>
      <c r="P26">
        <f t="shared" si="13"/>
        <v>1.3350655414622907</v>
      </c>
    </row>
    <row r="27" spans="1:16" x14ac:dyDescent="0.25">
      <c r="A27">
        <v>23</v>
      </c>
      <c r="B27" s="1">
        <v>2000000</v>
      </c>
      <c r="C27" s="1">
        <f t="shared" si="8"/>
        <v>6.3010299956639813</v>
      </c>
      <c r="D27" s="5">
        <v>100000</v>
      </c>
      <c r="E27" s="5">
        <f t="shared" si="22"/>
        <v>1000</v>
      </c>
      <c r="F27" s="5">
        <v>10000</v>
      </c>
      <c r="G27" s="5">
        <f t="shared" si="23"/>
        <v>100</v>
      </c>
      <c r="H27" s="5">
        <f t="shared" ref="H27:H28" si="25">(D27+F27)/F27</f>
        <v>11</v>
      </c>
      <c r="I27" s="6">
        <f t="shared" ref="I27:I28" si="26">SQRT(H27^2*((E27/D27)^2+(G27/F27)^2))</f>
        <v>0.15556349186104046</v>
      </c>
      <c r="J27" s="2">
        <f>0.005*1.7</f>
        <v>8.5000000000000006E-3</v>
      </c>
      <c r="K27" s="2">
        <v>5.0000000000000001E-4</v>
      </c>
      <c r="L27">
        <f>0.01*1.3</f>
        <v>1.3000000000000001E-2</v>
      </c>
      <c r="M27" s="1">
        <v>4.0000000000000001E-3</v>
      </c>
      <c r="N27" s="1">
        <f t="shared" ref="N27:N28" si="27">L27/J27</f>
        <v>1.5294117647058825</v>
      </c>
      <c r="O27" s="1">
        <f t="shared" ref="O27:O28" si="28">LOG10(N27)</f>
        <v>0.18452442659254406</v>
      </c>
      <c r="P27">
        <f t="shared" ref="P27:P28" si="29">SQRT(N27^2*((M27/L27)^2+(K27/J27)^2))</f>
        <v>0.47911069704279513</v>
      </c>
    </row>
    <row r="28" spans="1:16" x14ac:dyDescent="0.25">
      <c r="A28">
        <v>24</v>
      </c>
      <c r="B28" s="1">
        <v>3000000</v>
      </c>
      <c r="C28" s="1">
        <f t="shared" si="8"/>
        <v>6.4771212547196626</v>
      </c>
      <c r="D28" s="5">
        <v>100000</v>
      </c>
      <c r="E28" s="5">
        <f t="shared" si="22"/>
        <v>1000</v>
      </c>
      <c r="F28" s="5">
        <v>10000</v>
      </c>
      <c r="G28" s="5">
        <f t="shared" si="23"/>
        <v>100</v>
      </c>
      <c r="H28" s="5">
        <f t="shared" si="25"/>
        <v>11</v>
      </c>
      <c r="I28" s="6">
        <f t="shared" si="26"/>
        <v>0.15556349186104046</v>
      </c>
      <c r="J28" s="2">
        <f>0.005*1.2</f>
        <v>6.0000000000000001E-3</v>
      </c>
      <c r="K28" s="2">
        <v>5.0000000000000001E-4</v>
      </c>
      <c r="L28">
        <f>0.7*0.01</f>
        <v>6.9999999999999993E-3</v>
      </c>
      <c r="M28" s="1">
        <v>4.0000000000000001E-3</v>
      </c>
      <c r="N28" s="1">
        <f t="shared" si="27"/>
        <v>1.1666666666666665</v>
      </c>
      <c r="O28" s="1">
        <f t="shared" si="28"/>
        <v>6.6946789630613138E-2</v>
      </c>
      <c r="P28">
        <f t="shared" si="29"/>
        <v>0.67371849086860569</v>
      </c>
    </row>
    <row r="29" spans="1:16" x14ac:dyDescent="0.25">
      <c r="B29" s="1"/>
      <c r="C29" s="1"/>
      <c r="D29" s="1"/>
      <c r="E29" s="1"/>
      <c r="F29" s="1"/>
      <c r="G29" s="1"/>
      <c r="H29" s="1"/>
      <c r="I29" s="1"/>
      <c r="J29" s="2"/>
      <c r="K29" s="2"/>
      <c r="M29" s="1"/>
      <c r="N29" s="1"/>
      <c r="O29" s="1"/>
    </row>
    <row r="30" spans="1:16" x14ac:dyDescent="0.25">
      <c r="A30">
        <v>25</v>
      </c>
      <c r="B30" s="1">
        <v>100</v>
      </c>
      <c r="C30" s="1">
        <f t="shared" si="8"/>
        <v>2</v>
      </c>
      <c r="D30" s="1">
        <v>100000</v>
      </c>
      <c r="E30" s="1">
        <f>0.01*D30</f>
        <v>1000</v>
      </c>
      <c r="F30" s="1">
        <v>100000</v>
      </c>
      <c r="G30" s="1">
        <f>0.01*F30</f>
        <v>1000</v>
      </c>
      <c r="H30" s="1">
        <f>(D30+F30)/F30</f>
        <v>2</v>
      </c>
      <c r="I30" s="1">
        <f t="shared" si="7"/>
        <v>2.8284271247461901E-2</v>
      </c>
      <c r="J30" s="2">
        <v>0.1</v>
      </c>
      <c r="K30" s="2">
        <v>0.01</v>
      </c>
      <c r="L30">
        <f>0.05*4</f>
        <v>0.2</v>
      </c>
      <c r="M30" s="1">
        <v>5.0000000000000001E-3</v>
      </c>
      <c r="N30">
        <f t="shared" si="11"/>
        <v>2</v>
      </c>
      <c r="O30">
        <f t="shared" si="12"/>
        <v>0.3010299956639812</v>
      </c>
      <c r="P30">
        <f t="shared" si="13"/>
        <v>0.20615528128088301</v>
      </c>
    </row>
    <row r="31" spans="1:16" x14ac:dyDescent="0.25">
      <c r="A31">
        <v>26</v>
      </c>
      <c r="B31" s="1">
        <v>500</v>
      </c>
      <c r="C31" s="1">
        <f t="shared" si="8"/>
        <v>2.6989700043360187</v>
      </c>
      <c r="D31" s="1">
        <v>100000</v>
      </c>
      <c r="E31" s="1">
        <f t="shared" si="22"/>
        <v>1000</v>
      </c>
      <c r="F31" s="1">
        <v>100000</v>
      </c>
      <c r="G31" s="1">
        <f t="shared" ref="G31:G47" si="30">0.01*F31</f>
        <v>1000</v>
      </c>
      <c r="H31" s="1">
        <f t="shared" ref="H31:H49" si="31">(D31+F31)/F31</f>
        <v>2</v>
      </c>
      <c r="I31" s="1">
        <f t="shared" si="7"/>
        <v>2.8284271247461901E-2</v>
      </c>
      <c r="J31" s="2">
        <v>0.1</v>
      </c>
      <c r="K31" s="2">
        <v>0.01</v>
      </c>
      <c r="L31" s="1">
        <v>0.2</v>
      </c>
      <c r="M31" s="1">
        <v>0.01</v>
      </c>
      <c r="N31">
        <f t="shared" si="11"/>
        <v>2</v>
      </c>
      <c r="O31">
        <f t="shared" si="12"/>
        <v>0.3010299956639812</v>
      </c>
      <c r="P31">
        <f t="shared" si="13"/>
        <v>0.22360679774997894</v>
      </c>
    </row>
    <row r="32" spans="1:16" x14ac:dyDescent="0.25">
      <c r="A32">
        <v>27</v>
      </c>
      <c r="B32" s="1">
        <v>1000</v>
      </c>
      <c r="C32" s="1">
        <f t="shared" si="8"/>
        <v>3</v>
      </c>
      <c r="D32" s="1">
        <v>100000</v>
      </c>
      <c r="E32" s="1">
        <f t="shared" si="22"/>
        <v>1000</v>
      </c>
      <c r="F32" s="1">
        <v>100000</v>
      </c>
      <c r="G32" s="1">
        <f t="shared" si="30"/>
        <v>1000</v>
      </c>
      <c r="H32" s="1">
        <f t="shared" si="31"/>
        <v>2</v>
      </c>
      <c r="I32" s="1">
        <f t="shared" si="7"/>
        <v>2.8284271247461901E-2</v>
      </c>
      <c r="J32" s="2">
        <v>0.1</v>
      </c>
      <c r="K32" s="2">
        <v>0.01</v>
      </c>
      <c r="L32" s="1">
        <v>0.2</v>
      </c>
      <c r="M32" s="1">
        <v>0.01</v>
      </c>
      <c r="N32">
        <f t="shared" si="11"/>
        <v>2</v>
      </c>
      <c r="O32">
        <f t="shared" si="12"/>
        <v>0.3010299956639812</v>
      </c>
      <c r="P32">
        <f t="shared" si="13"/>
        <v>0.22360679774997894</v>
      </c>
    </row>
    <row r="33" spans="1:18" x14ac:dyDescent="0.25">
      <c r="A33">
        <v>28</v>
      </c>
      <c r="B33" s="1">
        <v>5000</v>
      </c>
      <c r="C33" s="1">
        <f t="shared" si="8"/>
        <v>3.6989700043360187</v>
      </c>
      <c r="D33" s="1">
        <v>100000</v>
      </c>
      <c r="E33" s="1">
        <f t="shared" si="22"/>
        <v>1000</v>
      </c>
      <c r="F33" s="1">
        <v>100000</v>
      </c>
      <c r="G33" s="1">
        <f t="shared" si="30"/>
        <v>1000</v>
      </c>
      <c r="H33" s="1">
        <f t="shared" si="31"/>
        <v>2</v>
      </c>
      <c r="I33" s="1">
        <f t="shared" si="7"/>
        <v>2.8284271247461901E-2</v>
      </c>
      <c r="J33" s="2">
        <v>0.1</v>
      </c>
      <c r="K33" s="2">
        <v>0.01</v>
      </c>
      <c r="L33" s="1">
        <v>0.2</v>
      </c>
      <c r="M33" s="1">
        <v>0.01</v>
      </c>
      <c r="N33">
        <f t="shared" si="11"/>
        <v>2</v>
      </c>
      <c r="O33">
        <f t="shared" si="12"/>
        <v>0.3010299956639812</v>
      </c>
      <c r="P33">
        <f t="shared" si="13"/>
        <v>0.22360679774997894</v>
      </c>
    </row>
    <row r="34" spans="1:18" x14ac:dyDescent="0.25">
      <c r="A34">
        <v>29</v>
      </c>
      <c r="B34" s="1">
        <v>10000</v>
      </c>
      <c r="C34" s="1">
        <f t="shared" si="8"/>
        <v>4</v>
      </c>
      <c r="D34" s="1">
        <v>100000</v>
      </c>
      <c r="E34" s="1">
        <f t="shared" si="22"/>
        <v>1000</v>
      </c>
      <c r="F34" s="1">
        <v>100000</v>
      </c>
      <c r="G34" s="1">
        <f t="shared" si="30"/>
        <v>1000</v>
      </c>
      <c r="H34" s="1">
        <f t="shared" si="31"/>
        <v>2</v>
      </c>
      <c r="I34" s="1">
        <f t="shared" si="7"/>
        <v>2.8284271247461901E-2</v>
      </c>
      <c r="J34" s="2">
        <v>0.1</v>
      </c>
      <c r="K34" s="2">
        <v>0.01</v>
      </c>
      <c r="L34" s="1">
        <v>0.2</v>
      </c>
      <c r="M34" s="1">
        <v>0.01</v>
      </c>
      <c r="N34">
        <f t="shared" si="11"/>
        <v>2</v>
      </c>
      <c r="O34">
        <f t="shared" si="12"/>
        <v>0.3010299956639812</v>
      </c>
      <c r="P34">
        <f t="shared" si="13"/>
        <v>0.22360679774997894</v>
      </c>
    </row>
    <row r="35" spans="1:18" x14ac:dyDescent="0.25">
      <c r="A35">
        <v>30</v>
      </c>
      <c r="B35" s="1">
        <v>50000</v>
      </c>
      <c r="C35" s="1">
        <f t="shared" si="8"/>
        <v>4.6989700043360187</v>
      </c>
      <c r="D35" s="1">
        <v>100000</v>
      </c>
      <c r="E35" s="1">
        <f t="shared" si="22"/>
        <v>1000</v>
      </c>
      <c r="F35" s="1">
        <v>100000</v>
      </c>
      <c r="G35" s="1">
        <f t="shared" si="30"/>
        <v>1000</v>
      </c>
      <c r="H35" s="1">
        <f t="shared" si="31"/>
        <v>2</v>
      </c>
      <c r="I35" s="1">
        <f t="shared" si="7"/>
        <v>2.8284271247461901E-2</v>
      </c>
      <c r="J35" s="2">
        <v>0.1</v>
      </c>
      <c r="K35" s="2">
        <v>0.01</v>
      </c>
      <c r="L35" s="1">
        <v>0.2</v>
      </c>
      <c r="M35" s="1">
        <v>0.01</v>
      </c>
      <c r="N35">
        <f t="shared" si="11"/>
        <v>2</v>
      </c>
      <c r="O35">
        <f t="shared" si="12"/>
        <v>0.3010299956639812</v>
      </c>
      <c r="P35">
        <f t="shared" si="13"/>
        <v>0.22360679774997894</v>
      </c>
    </row>
    <row r="36" spans="1:18" x14ac:dyDescent="0.25">
      <c r="A36">
        <v>31</v>
      </c>
      <c r="B36" s="1">
        <v>100000</v>
      </c>
      <c r="C36" s="1">
        <f t="shared" si="8"/>
        <v>5</v>
      </c>
      <c r="D36" s="1">
        <v>100000</v>
      </c>
      <c r="E36" s="1">
        <f t="shared" si="22"/>
        <v>1000</v>
      </c>
      <c r="F36" s="1">
        <v>100000</v>
      </c>
      <c r="G36" s="1">
        <f t="shared" si="30"/>
        <v>1000</v>
      </c>
      <c r="H36" s="1">
        <f t="shared" si="31"/>
        <v>2</v>
      </c>
      <c r="I36" s="1">
        <f t="shared" si="7"/>
        <v>2.8284271247461901E-2</v>
      </c>
      <c r="J36" s="2">
        <v>0.1</v>
      </c>
      <c r="K36" s="2">
        <v>0.01</v>
      </c>
      <c r="L36" s="1">
        <v>0.21</v>
      </c>
      <c r="M36" s="1">
        <v>0.01</v>
      </c>
      <c r="N36">
        <f t="shared" si="11"/>
        <v>2.0999999999999996</v>
      </c>
      <c r="O36">
        <f t="shared" si="12"/>
        <v>0.32221929473391919</v>
      </c>
      <c r="P36">
        <f t="shared" si="13"/>
        <v>0.2325940669922601</v>
      </c>
    </row>
    <row r="37" spans="1:18" x14ac:dyDescent="0.25">
      <c r="A37">
        <v>32</v>
      </c>
      <c r="B37" s="1">
        <v>500000</v>
      </c>
      <c r="C37" s="1">
        <f t="shared" si="8"/>
        <v>5.6989700043360187</v>
      </c>
      <c r="D37" s="1">
        <v>100000</v>
      </c>
      <c r="E37" s="1">
        <f t="shared" si="22"/>
        <v>1000</v>
      </c>
      <c r="F37" s="1">
        <v>100000</v>
      </c>
      <c r="G37" s="1">
        <f t="shared" si="30"/>
        <v>1000</v>
      </c>
      <c r="H37" s="1">
        <f t="shared" si="31"/>
        <v>2</v>
      </c>
      <c r="I37" s="1">
        <f t="shared" si="7"/>
        <v>2.8284271247461901E-2</v>
      </c>
      <c r="J37" s="2">
        <v>0.08</v>
      </c>
      <c r="K37" s="2">
        <v>0.01</v>
      </c>
      <c r="L37">
        <f>0.2*4.8</f>
        <v>0.96</v>
      </c>
      <c r="M37" s="1">
        <v>0.02</v>
      </c>
      <c r="N37">
        <f>L37/J37</f>
        <v>12</v>
      </c>
      <c r="O37">
        <f t="shared" si="12"/>
        <v>1.0791812460476249</v>
      </c>
      <c r="P37">
        <f t="shared" si="13"/>
        <v>1.5206906325745548</v>
      </c>
      <c r="R37" t="s">
        <v>22</v>
      </c>
    </row>
    <row r="38" spans="1:18" x14ac:dyDescent="0.25">
      <c r="A38">
        <v>33</v>
      </c>
      <c r="B38" s="1">
        <v>1000000</v>
      </c>
      <c r="C38" s="1">
        <f t="shared" si="8"/>
        <v>6</v>
      </c>
      <c r="D38" s="1">
        <v>100000</v>
      </c>
      <c r="E38" s="1">
        <f>0.01*D38</f>
        <v>1000</v>
      </c>
      <c r="F38" s="1">
        <v>100000</v>
      </c>
      <c r="G38" s="1">
        <f t="shared" si="30"/>
        <v>1000</v>
      </c>
      <c r="H38" s="1">
        <f t="shared" si="31"/>
        <v>2</v>
      </c>
      <c r="I38" s="1">
        <f t="shared" si="7"/>
        <v>2.8284271247461901E-2</v>
      </c>
      <c r="J38" s="2">
        <v>0.05</v>
      </c>
      <c r="K38" s="2">
        <v>0.01</v>
      </c>
      <c r="L38">
        <f>0.2*0.8</f>
        <v>0.16000000000000003</v>
      </c>
      <c r="M38" s="1">
        <v>0.02</v>
      </c>
      <c r="N38">
        <f t="shared" si="11"/>
        <v>3.2000000000000006</v>
      </c>
      <c r="O38">
        <f t="shared" si="12"/>
        <v>0.50514997831990605</v>
      </c>
      <c r="P38">
        <f t="shared" si="13"/>
        <v>0.75471849056452833</v>
      </c>
    </row>
    <row r="39" spans="1:18" x14ac:dyDescent="0.25">
      <c r="A39">
        <v>34</v>
      </c>
      <c r="B39" s="7">
        <v>200000</v>
      </c>
      <c r="C39" s="7">
        <f t="shared" si="8"/>
        <v>5.3010299956639813</v>
      </c>
      <c r="D39" s="7">
        <v>100000</v>
      </c>
      <c r="E39" s="7">
        <f t="shared" si="22"/>
        <v>1000</v>
      </c>
      <c r="F39" s="7">
        <v>100000</v>
      </c>
      <c r="G39" s="7">
        <f t="shared" si="30"/>
        <v>1000</v>
      </c>
      <c r="H39" s="7">
        <f t="shared" ref="H39" si="32">(D39+F39)/F39</f>
        <v>2</v>
      </c>
      <c r="I39" s="7">
        <f t="shared" si="7"/>
        <v>2.8284271247461901E-2</v>
      </c>
      <c r="J39" s="7">
        <v>0.09</v>
      </c>
      <c r="K39" s="7">
        <v>0.01</v>
      </c>
      <c r="L39" s="8">
        <f>0.2*1.2</f>
        <v>0.24</v>
      </c>
      <c r="M39" s="7">
        <v>0.02</v>
      </c>
      <c r="N39" s="8">
        <f t="shared" si="11"/>
        <v>2.6666666666666665</v>
      </c>
      <c r="O39" s="8">
        <f t="shared" si="12"/>
        <v>0.4259687322722811</v>
      </c>
      <c r="P39" s="8">
        <f t="shared" si="13"/>
        <v>0.37037037037037035</v>
      </c>
    </row>
    <row r="40" spans="1:18" x14ac:dyDescent="0.25">
      <c r="A40">
        <v>35</v>
      </c>
      <c r="B40" s="7">
        <v>300000</v>
      </c>
      <c r="C40" s="7">
        <f t="shared" si="8"/>
        <v>5.4771212547196626</v>
      </c>
      <c r="D40" s="7">
        <v>100000</v>
      </c>
      <c r="E40" s="7">
        <f t="shared" si="22"/>
        <v>1000</v>
      </c>
      <c r="F40" s="7">
        <v>100000</v>
      </c>
      <c r="G40" s="7">
        <f t="shared" si="30"/>
        <v>1000</v>
      </c>
      <c r="H40" s="7">
        <f t="shared" ref="H40:H42" si="33">(D40+F40)/F40</f>
        <v>2</v>
      </c>
      <c r="I40" s="7">
        <f t="shared" si="7"/>
        <v>2.8284271247461901E-2</v>
      </c>
      <c r="J40" s="7">
        <v>0.09</v>
      </c>
      <c r="K40" s="7">
        <v>0.01</v>
      </c>
      <c r="L40" s="8">
        <f>1.7*0.2</f>
        <v>0.34</v>
      </c>
      <c r="M40" s="7">
        <v>0.02</v>
      </c>
      <c r="N40" s="8">
        <f t="shared" si="11"/>
        <v>3.7777777777777781</v>
      </c>
      <c r="O40" s="8">
        <f t="shared" si="12"/>
        <v>0.57723640760293027</v>
      </c>
      <c r="P40" s="8">
        <f t="shared" si="13"/>
        <v>0.47494775460916905</v>
      </c>
    </row>
    <row r="41" spans="1:18" x14ac:dyDescent="0.25">
      <c r="A41">
        <v>36</v>
      </c>
      <c r="B41" s="7">
        <v>400000</v>
      </c>
      <c r="C41" s="7">
        <f t="shared" si="8"/>
        <v>5.6020599913279625</v>
      </c>
      <c r="D41" s="7">
        <v>100000</v>
      </c>
      <c r="E41" s="7">
        <f t="shared" si="22"/>
        <v>1000</v>
      </c>
      <c r="F41" s="7">
        <v>100000</v>
      </c>
      <c r="G41" s="7">
        <f t="shared" si="30"/>
        <v>1000</v>
      </c>
      <c r="H41" s="7">
        <f t="shared" si="33"/>
        <v>2</v>
      </c>
      <c r="I41" s="7">
        <f t="shared" si="7"/>
        <v>2.8284271247461901E-2</v>
      </c>
      <c r="J41" s="7">
        <v>0.09</v>
      </c>
      <c r="K41" s="7">
        <v>0.01</v>
      </c>
      <c r="L41" s="8">
        <f>0.2*2.6</f>
        <v>0.52</v>
      </c>
      <c r="M41" s="7">
        <v>0.02</v>
      </c>
      <c r="N41" s="8">
        <f t="shared" si="11"/>
        <v>5.7777777777777786</v>
      </c>
      <c r="O41" s="8">
        <f t="shared" si="12"/>
        <v>0.76176083419547436</v>
      </c>
      <c r="P41" s="8">
        <f t="shared" si="13"/>
        <v>0.67934896257765953</v>
      </c>
    </row>
    <row r="42" spans="1:18" x14ac:dyDescent="0.25">
      <c r="A42">
        <v>37</v>
      </c>
      <c r="B42" s="7">
        <v>600000</v>
      </c>
      <c r="C42" s="7">
        <f t="shared" si="8"/>
        <v>5.7781512503836439</v>
      </c>
      <c r="D42" s="7">
        <v>100000</v>
      </c>
      <c r="E42" s="7">
        <f t="shared" si="22"/>
        <v>1000</v>
      </c>
      <c r="F42" s="7">
        <v>100000</v>
      </c>
      <c r="G42" s="7">
        <f t="shared" si="30"/>
        <v>1000</v>
      </c>
      <c r="H42" s="7">
        <f t="shared" si="33"/>
        <v>2</v>
      </c>
      <c r="I42" s="7">
        <f t="shared" si="7"/>
        <v>2.8284271247461901E-2</v>
      </c>
      <c r="J42" s="7">
        <v>7.0000000000000007E-2</v>
      </c>
      <c r="K42" s="7">
        <v>0.01</v>
      </c>
      <c r="L42" s="8">
        <f>0.2*4.8</f>
        <v>0.96</v>
      </c>
      <c r="M42" s="7">
        <v>0.02</v>
      </c>
      <c r="N42" s="8">
        <f t="shared" ref="N42:N45" si="34">L42/J42</f>
        <v>13.714285714285712</v>
      </c>
      <c r="O42" s="8">
        <f t="shared" si="12"/>
        <v>1.1371731930253115</v>
      </c>
      <c r="P42" s="8">
        <f t="shared" si="13"/>
        <v>1.9799074017363103</v>
      </c>
    </row>
    <row r="43" spans="1:18" x14ac:dyDescent="0.25">
      <c r="A43">
        <v>38</v>
      </c>
      <c r="B43" s="7">
        <v>700000</v>
      </c>
      <c r="C43" s="7">
        <f t="shared" si="8"/>
        <v>5.8450980400142569</v>
      </c>
      <c r="D43" s="7">
        <v>100000</v>
      </c>
      <c r="E43" s="7">
        <f t="shared" si="22"/>
        <v>1000</v>
      </c>
      <c r="F43" s="7">
        <v>100000</v>
      </c>
      <c r="G43" s="7">
        <f t="shared" si="30"/>
        <v>1000</v>
      </c>
      <c r="H43" s="7">
        <f t="shared" ref="H43:H45" si="35">(D43+F43)/F43</f>
        <v>2</v>
      </c>
      <c r="I43" s="7">
        <f t="shared" si="7"/>
        <v>2.8284271247461901E-2</v>
      </c>
      <c r="J43" s="7">
        <v>0.06</v>
      </c>
      <c r="K43" s="7">
        <v>0.01</v>
      </c>
      <c r="L43" s="8">
        <f>0.2*2.6</f>
        <v>0.52</v>
      </c>
      <c r="M43" s="7">
        <v>0.02</v>
      </c>
      <c r="N43" s="8">
        <f t="shared" si="34"/>
        <v>8.6666666666666679</v>
      </c>
      <c r="O43" s="8">
        <f t="shared" si="12"/>
        <v>0.93785209325115559</v>
      </c>
      <c r="P43" s="8">
        <f t="shared" si="13"/>
        <v>1.4824071182362597</v>
      </c>
    </row>
    <row r="44" spans="1:18" x14ac:dyDescent="0.25">
      <c r="A44">
        <v>39</v>
      </c>
      <c r="B44" s="7">
        <v>800000</v>
      </c>
      <c r="C44" s="7">
        <f t="shared" si="8"/>
        <v>5.9030899869919438</v>
      </c>
      <c r="D44" s="7">
        <v>100000</v>
      </c>
      <c r="E44" s="7">
        <f t="shared" si="22"/>
        <v>1000</v>
      </c>
      <c r="F44" s="7">
        <v>100000</v>
      </c>
      <c r="G44" s="7">
        <f t="shared" si="30"/>
        <v>1000</v>
      </c>
      <c r="H44" s="7">
        <f t="shared" si="35"/>
        <v>2</v>
      </c>
      <c r="I44" s="7">
        <f t="shared" si="7"/>
        <v>2.8284271247461901E-2</v>
      </c>
      <c r="J44" s="7">
        <v>0.05</v>
      </c>
      <c r="K44" s="7">
        <v>0.01</v>
      </c>
      <c r="L44" s="8">
        <f>0.2*1.6</f>
        <v>0.32000000000000006</v>
      </c>
      <c r="M44" s="7">
        <v>0.02</v>
      </c>
      <c r="N44" s="8">
        <f t="shared" si="34"/>
        <v>6.4000000000000012</v>
      </c>
      <c r="O44" s="8">
        <f t="shared" si="12"/>
        <v>0.8061799739838873</v>
      </c>
      <c r="P44" s="8">
        <f t="shared" si="13"/>
        <v>1.3410443691392169</v>
      </c>
    </row>
    <row r="45" spans="1:18" x14ac:dyDescent="0.25">
      <c r="A45">
        <v>40</v>
      </c>
      <c r="B45" s="7">
        <v>900000</v>
      </c>
      <c r="C45" s="7">
        <f t="shared" si="8"/>
        <v>5.9542425094393252</v>
      </c>
      <c r="D45" s="7">
        <v>100000</v>
      </c>
      <c r="E45" s="7">
        <f t="shared" si="22"/>
        <v>1000</v>
      </c>
      <c r="F45" s="7">
        <v>100000</v>
      </c>
      <c r="G45" s="7">
        <f t="shared" si="30"/>
        <v>1000</v>
      </c>
      <c r="H45" s="7">
        <f t="shared" si="35"/>
        <v>2</v>
      </c>
      <c r="I45" s="7">
        <f t="shared" si="7"/>
        <v>2.8284271247461901E-2</v>
      </c>
      <c r="J45" s="7">
        <v>0.05</v>
      </c>
      <c r="K45" s="7">
        <v>0.01</v>
      </c>
      <c r="L45" s="8">
        <f>0.2*1.1</f>
        <v>0.22000000000000003</v>
      </c>
      <c r="M45" s="7">
        <v>0.02</v>
      </c>
      <c r="N45" s="8">
        <f t="shared" si="34"/>
        <v>4.4000000000000004</v>
      </c>
      <c r="O45" s="8">
        <f t="shared" si="12"/>
        <v>0.64345267648618742</v>
      </c>
      <c r="P45" s="8">
        <f t="shared" si="13"/>
        <v>0.96664367788756578</v>
      </c>
    </row>
    <row r="46" spans="1:18" x14ac:dyDescent="0.25">
      <c r="A46">
        <v>41</v>
      </c>
      <c r="B46" s="11">
        <v>2000000</v>
      </c>
      <c r="C46" s="11">
        <f t="shared" si="8"/>
        <v>6.3010299956639813</v>
      </c>
      <c r="D46" s="7">
        <v>100000</v>
      </c>
      <c r="E46" s="7">
        <f t="shared" si="22"/>
        <v>1000</v>
      </c>
      <c r="F46" s="7">
        <v>100000</v>
      </c>
      <c r="G46" s="7">
        <f t="shared" si="30"/>
        <v>1000</v>
      </c>
      <c r="H46" s="7">
        <f t="shared" ref="H46:H47" si="36">(D46+F46)/F46</f>
        <v>2</v>
      </c>
      <c r="I46" s="7">
        <f t="shared" ref="I46:I47" si="37">SQRT(H46^2*((E46/D46)^2+(G46/F46)^2))</f>
        <v>2.8284271247461901E-2</v>
      </c>
      <c r="J46" s="11">
        <f>1.8*0.005</f>
        <v>9.0000000000000011E-3</v>
      </c>
      <c r="K46" s="11">
        <v>5.0000000000000001E-4</v>
      </c>
      <c r="L46" s="12">
        <f>0.6*0.02</f>
        <v>1.2E-2</v>
      </c>
      <c r="M46" s="11">
        <v>4.0000000000000001E-3</v>
      </c>
      <c r="N46" s="8">
        <f t="shared" ref="N46:N47" si="38">L46/J46</f>
        <v>1.3333333333333333</v>
      </c>
      <c r="O46" s="8">
        <f t="shared" ref="O46:O47" si="39">LOG10(N46)</f>
        <v>0.12493873660829993</v>
      </c>
      <c r="P46" s="8">
        <f t="shared" ref="P46:P47" si="40">SQRT(N46^2*((M46/L46)^2+(K46/J46)^2))</f>
        <v>0.45057500224431257</v>
      </c>
    </row>
    <row r="47" spans="1:18" x14ac:dyDescent="0.25">
      <c r="A47">
        <v>42</v>
      </c>
      <c r="B47" s="11">
        <v>3000000</v>
      </c>
      <c r="C47" s="11">
        <f t="shared" si="8"/>
        <v>6.4771212547196626</v>
      </c>
      <c r="D47" s="7">
        <v>100000</v>
      </c>
      <c r="E47" s="7">
        <f t="shared" si="22"/>
        <v>1000</v>
      </c>
      <c r="F47" s="7">
        <v>100000</v>
      </c>
      <c r="G47" s="7">
        <f t="shared" si="30"/>
        <v>1000</v>
      </c>
      <c r="H47" s="7">
        <f t="shared" si="36"/>
        <v>2</v>
      </c>
      <c r="I47" s="7">
        <f t="shared" si="37"/>
        <v>2.8284271247461901E-2</v>
      </c>
      <c r="J47" s="11">
        <f>1.4*0.005</f>
        <v>6.9999999999999993E-3</v>
      </c>
      <c r="K47" s="11">
        <v>5.0000000000000001E-4</v>
      </c>
      <c r="L47" s="12">
        <f>0.4*0.02</f>
        <v>8.0000000000000002E-3</v>
      </c>
      <c r="M47" s="11">
        <v>6.0000000000000001E-3</v>
      </c>
      <c r="N47" s="8">
        <f t="shared" si="38"/>
        <v>1.142857142857143</v>
      </c>
      <c r="O47" s="8">
        <f t="shared" si="39"/>
        <v>5.7991946977686816E-2</v>
      </c>
      <c r="P47" s="8">
        <f t="shared" si="40"/>
        <v>0.86102135141750979</v>
      </c>
    </row>
    <row r="48" spans="1:18" x14ac:dyDescent="0.25">
      <c r="C48" t="s">
        <v>23</v>
      </c>
      <c r="D48" t="s">
        <v>24</v>
      </c>
    </row>
    <row r="49" spans="1:18" x14ac:dyDescent="0.25">
      <c r="A49">
        <v>43</v>
      </c>
      <c r="B49" s="1">
        <v>100</v>
      </c>
      <c r="C49" s="1">
        <f>LOG10(B49)</f>
        <v>2</v>
      </c>
      <c r="D49" s="1">
        <v>1000000</v>
      </c>
      <c r="E49" s="1">
        <f>0.01*D49</f>
        <v>10000</v>
      </c>
      <c r="F49" s="1">
        <v>1000</v>
      </c>
      <c r="G49" s="1">
        <f>0.01*F49</f>
        <v>10</v>
      </c>
      <c r="H49" s="1">
        <f t="shared" si="31"/>
        <v>1001</v>
      </c>
      <c r="I49" s="1">
        <f t="shared" si="7"/>
        <v>14.156277759354682</v>
      </c>
      <c r="J49" s="2">
        <v>0.01</v>
      </c>
      <c r="K49" s="2">
        <v>2E-3</v>
      </c>
      <c r="L49" s="2">
        <v>10</v>
      </c>
      <c r="M49" s="1">
        <v>0.5</v>
      </c>
      <c r="N49">
        <f t="shared" si="11"/>
        <v>1000</v>
      </c>
      <c r="O49">
        <f t="shared" si="12"/>
        <v>3</v>
      </c>
      <c r="P49">
        <f t="shared" si="13"/>
        <v>206.15528128088303</v>
      </c>
    </row>
    <row r="50" spans="1:18" x14ac:dyDescent="0.25">
      <c r="A50">
        <v>44</v>
      </c>
      <c r="B50" s="1">
        <v>500</v>
      </c>
      <c r="C50" s="1">
        <f t="shared" ref="C50:C59" si="41">LOG10(B50)</f>
        <v>2.6989700043360187</v>
      </c>
      <c r="D50" s="1">
        <v>1000000</v>
      </c>
      <c r="E50" s="1">
        <f t="shared" ref="E50:E59" si="42">0.01*D50</f>
        <v>10000</v>
      </c>
      <c r="F50" s="1">
        <v>1000</v>
      </c>
      <c r="G50" s="1">
        <f t="shared" ref="G50:G59" si="43">0.01*F50</f>
        <v>10</v>
      </c>
      <c r="H50" s="1">
        <f t="shared" ref="H50:H57" si="44">(D50+F50)/F50</f>
        <v>1001</v>
      </c>
      <c r="I50" s="1">
        <f t="shared" si="7"/>
        <v>14.156277759354682</v>
      </c>
      <c r="J50" s="2">
        <v>0.01</v>
      </c>
      <c r="K50" s="2">
        <v>2E-3</v>
      </c>
      <c r="L50" s="2">
        <v>10</v>
      </c>
      <c r="M50" s="1">
        <v>0.5</v>
      </c>
      <c r="N50">
        <f t="shared" ref="N50:N57" si="45">L50/J50</f>
        <v>1000</v>
      </c>
      <c r="O50">
        <f t="shared" si="12"/>
        <v>3</v>
      </c>
      <c r="P50">
        <f t="shared" si="13"/>
        <v>206.15528128088303</v>
      </c>
    </row>
    <row r="51" spans="1:18" x14ac:dyDescent="0.25">
      <c r="A51">
        <v>45</v>
      </c>
      <c r="B51" s="1">
        <v>1000</v>
      </c>
      <c r="C51" s="1">
        <f t="shared" si="41"/>
        <v>3</v>
      </c>
      <c r="D51" s="1">
        <v>1000000</v>
      </c>
      <c r="E51" s="1">
        <f t="shared" si="42"/>
        <v>10000</v>
      </c>
      <c r="F51" s="1">
        <v>1000</v>
      </c>
      <c r="G51" s="1">
        <f t="shared" si="43"/>
        <v>10</v>
      </c>
      <c r="H51" s="1">
        <f t="shared" si="44"/>
        <v>1001</v>
      </c>
      <c r="I51" s="1">
        <f t="shared" si="7"/>
        <v>14.156277759354682</v>
      </c>
      <c r="J51" s="2">
        <v>0.01</v>
      </c>
      <c r="K51" s="2">
        <v>2E-3</v>
      </c>
      <c r="L51" s="2">
        <v>9</v>
      </c>
      <c r="M51" s="1">
        <v>0.5</v>
      </c>
      <c r="N51">
        <f t="shared" si="45"/>
        <v>900</v>
      </c>
      <c r="O51">
        <f t="shared" si="12"/>
        <v>2.9542425094393248</v>
      </c>
      <c r="P51">
        <f t="shared" si="13"/>
        <v>186.81541692269406</v>
      </c>
    </row>
    <row r="52" spans="1:18" x14ac:dyDescent="0.25">
      <c r="A52">
        <v>46</v>
      </c>
      <c r="B52" s="1">
        <v>5000</v>
      </c>
      <c r="C52" s="1">
        <f t="shared" si="41"/>
        <v>3.6989700043360187</v>
      </c>
      <c r="D52" s="1">
        <v>1000000</v>
      </c>
      <c r="E52" s="1">
        <f t="shared" si="42"/>
        <v>10000</v>
      </c>
      <c r="F52" s="1">
        <v>1000</v>
      </c>
      <c r="G52" s="1">
        <f t="shared" si="43"/>
        <v>10</v>
      </c>
      <c r="H52" s="1">
        <f t="shared" si="44"/>
        <v>1001</v>
      </c>
      <c r="I52" s="1">
        <f t="shared" si="7"/>
        <v>14.156277759354682</v>
      </c>
      <c r="J52" s="2">
        <v>0.01</v>
      </c>
      <c r="K52" s="2">
        <v>2E-3</v>
      </c>
      <c r="L52" s="2">
        <f>1.2*5</f>
        <v>6</v>
      </c>
      <c r="M52" s="1">
        <v>0.5</v>
      </c>
      <c r="N52">
        <f t="shared" si="45"/>
        <v>600</v>
      </c>
      <c r="O52">
        <f t="shared" si="12"/>
        <v>2.7781512503836434</v>
      </c>
      <c r="P52">
        <f t="shared" si="13"/>
        <v>130</v>
      </c>
    </row>
    <row r="53" spans="1:18" x14ac:dyDescent="0.25">
      <c r="A53">
        <v>47</v>
      </c>
      <c r="B53" s="1">
        <v>10000</v>
      </c>
      <c r="C53" s="1">
        <f t="shared" si="41"/>
        <v>4</v>
      </c>
      <c r="D53" s="1">
        <v>1000000</v>
      </c>
      <c r="E53" s="1">
        <f t="shared" si="42"/>
        <v>10000</v>
      </c>
      <c r="F53" s="1">
        <v>1000</v>
      </c>
      <c r="G53" s="1">
        <f t="shared" si="43"/>
        <v>10</v>
      </c>
      <c r="H53" s="1">
        <f t="shared" si="44"/>
        <v>1001</v>
      </c>
      <c r="I53" s="1">
        <f t="shared" si="7"/>
        <v>14.156277759354682</v>
      </c>
      <c r="J53" s="2">
        <v>0.01</v>
      </c>
      <c r="K53" s="2">
        <v>2E-3</v>
      </c>
      <c r="L53" s="2">
        <f>1.7*2</f>
        <v>3.4</v>
      </c>
      <c r="M53" s="1">
        <v>0.2</v>
      </c>
      <c r="N53">
        <f t="shared" si="45"/>
        <v>340</v>
      </c>
      <c r="O53">
        <f t="shared" si="12"/>
        <v>2.5314789170422549</v>
      </c>
      <c r="P53">
        <f t="shared" si="13"/>
        <v>70.880180586677412</v>
      </c>
    </row>
    <row r="54" spans="1:18" x14ac:dyDescent="0.25">
      <c r="A54">
        <v>48</v>
      </c>
      <c r="B54" s="1">
        <v>50000</v>
      </c>
      <c r="C54" s="1">
        <f t="shared" si="41"/>
        <v>4.6989700043360187</v>
      </c>
      <c r="D54" s="1">
        <v>1000000</v>
      </c>
      <c r="E54" s="1">
        <f t="shared" si="42"/>
        <v>10000</v>
      </c>
      <c r="F54" s="1">
        <v>1000</v>
      </c>
      <c r="G54" s="1">
        <f t="shared" si="43"/>
        <v>10</v>
      </c>
      <c r="H54" s="1">
        <f t="shared" si="44"/>
        <v>1001</v>
      </c>
      <c r="I54" s="1">
        <f t="shared" si="7"/>
        <v>14.156277759354682</v>
      </c>
      <c r="J54" s="2">
        <v>0.01</v>
      </c>
      <c r="K54" s="2">
        <v>2E-3</v>
      </c>
      <c r="L54" s="2">
        <v>0.8</v>
      </c>
      <c r="M54" s="1">
        <v>0.3</v>
      </c>
      <c r="N54">
        <f t="shared" si="45"/>
        <v>80</v>
      </c>
      <c r="O54">
        <f t="shared" si="12"/>
        <v>1.9030899869919435</v>
      </c>
      <c r="P54">
        <f t="shared" si="13"/>
        <v>34</v>
      </c>
      <c r="R54" t="s">
        <v>25</v>
      </c>
    </row>
    <row r="55" spans="1:18" x14ac:dyDescent="0.25">
      <c r="A55">
        <v>49</v>
      </c>
      <c r="B55" s="1">
        <v>100000</v>
      </c>
      <c r="C55" s="1">
        <f t="shared" si="41"/>
        <v>5</v>
      </c>
      <c r="D55" s="1">
        <v>1000000</v>
      </c>
      <c r="E55" s="1">
        <f t="shared" si="42"/>
        <v>10000</v>
      </c>
      <c r="F55" s="1">
        <v>1000</v>
      </c>
      <c r="G55" s="1">
        <f t="shared" si="43"/>
        <v>10</v>
      </c>
      <c r="H55" s="1">
        <f t="shared" si="44"/>
        <v>1001</v>
      </c>
      <c r="I55" s="1">
        <f t="shared" si="7"/>
        <v>14.156277759354682</v>
      </c>
      <c r="J55" s="2">
        <v>0.01</v>
      </c>
      <c r="K55" s="2">
        <v>2E-3</v>
      </c>
      <c r="L55" s="2">
        <f>0.5*0.8</f>
        <v>0.4</v>
      </c>
      <c r="M55" s="1">
        <v>0.1</v>
      </c>
      <c r="N55">
        <f t="shared" si="45"/>
        <v>40</v>
      </c>
      <c r="O55">
        <f t="shared" si="12"/>
        <v>1.6020599913279623</v>
      </c>
      <c r="P55">
        <f t="shared" si="13"/>
        <v>12.806248474865697</v>
      </c>
    </row>
    <row r="56" spans="1:18" x14ac:dyDescent="0.25">
      <c r="A56">
        <v>50</v>
      </c>
      <c r="B56" s="1">
        <v>500000</v>
      </c>
      <c r="C56" s="1">
        <f t="shared" si="41"/>
        <v>5.6989700043360187</v>
      </c>
      <c r="D56" s="1">
        <v>1000000</v>
      </c>
      <c r="E56" s="1">
        <f t="shared" si="42"/>
        <v>10000</v>
      </c>
      <c r="F56" s="1">
        <v>1000</v>
      </c>
      <c r="G56" s="1">
        <f t="shared" si="43"/>
        <v>10</v>
      </c>
      <c r="H56" s="1">
        <f t="shared" si="44"/>
        <v>1001</v>
      </c>
      <c r="I56" s="1">
        <f t="shared" si="7"/>
        <v>14.156277759354682</v>
      </c>
      <c r="J56" s="2">
        <v>0.01</v>
      </c>
      <c r="K56" s="2">
        <v>2E-3</v>
      </c>
      <c r="L56" s="2">
        <f>0.6*0.2</f>
        <v>0.12</v>
      </c>
      <c r="M56" s="1">
        <v>0.06</v>
      </c>
      <c r="N56">
        <f t="shared" si="45"/>
        <v>12</v>
      </c>
      <c r="O56">
        <f t="shared" si="12"/>
        <v>1.0791812460476249</v>
      </c>
      <c r="P56">
        <f t="shared" si="13"/>
        <v>6.4621977685614054</v>
      </c>
      <c r="R56" t="s">
        <v>26</v>
      </c>
    </row>
    <row r="57" spans="1:18" x14ac:dyDescent="0.25">
      <c r="A57">
        <v>51</v>
      </c>
      <c r="B57" s="1">
        <v>1000000</v>
      </c>
      <c r="C57" s="1">
        <f t="shared" si="41"/>
        <v>6</v>
      </c>
      <c r="D57" s="5">
        <v>1000000</v>
      </c>
      <c r="E57" s="5">
        <f t="shared" si="42"/>
        <v>10000</v>
      </c>
      <c r="F57" s="5">
        <v>1000</v>
      </c>
      <c r="G57" s="5">
        <f t="shared" si="43"/>
        <v>10</v>
      </c>
      <c r="H57" s="5">
        <f t="shared" si="44"/>
        <v>1001</v>
      </c>
      <c r="I57" s="5">
        <f t="shared" si="7"/>
        <v>14.156277759354682</v>
      </c>
      <c r="J57" s="2">
        <v>0.01</v>
      </c>
      <c r="K57" s="2">
        <v>2E-3</v>
      </c>
      <c r="L57" s="2">
        <v>0.04</v>
      </c>
      <c r="M57" s="1">
        <v>0.02</v>
      </c>
      <c r="N57">
        <f t="shared" si="45"/>
        <v>4</v>
      </c>
      <c r="O57">
        <f t="shared" si="12"/>
        <v>0.6020599913279624</v>
      </c>
      <c r="P57">
        <f t="shared" si="13"/>
        <v>2.1540659228538019</v>
      </c>
    </row>
    <row r="58" spans="1:18" x14ac:dyDescent="0.25">
      <c r="B58" s="1">
        <v>2000000</v>
      </c>
      <c r="C58" s="1">
        <f t="shared" si="41"/>
        <v>6.3010299956639813</v>
      </c>
      <c r="D58" s="5">
        <v>1000000</v>
      </c>
      <c r="E58" s="5">
        <f t="shared" si="42"/>
        <v>10000</v>
      </c>
      <c r="F58" s="5">
        <v>1000</v>
      </c>
      <c r="G58" s="5">
        <f t="shared" si="43"/>
        <v>10</v>
      </c>
      <c r="H58" s="5">
        <f t="shared" ref="H58:H59" si="46">(D58+F58)/F58</f>
        <v>1001</v>
      </c>
      <c r="I58" s="5">
        <f t="shared" ref="I58:I59" si="47">SQRT(H58^2*((E58/D58)^2+(G58/F58)^2))</f>
        <v>14.156277759354682</v>
      </c>
      <c r="J58" s="2"/>
      <c r="K58" s="2"/>
      <c r="L58" s="2"/>
      <c r="M58" s="1"/>
      <c r="R58" t="s">
        <v>27</v>
      </c>
    </row>
    <row r="59" spans="1:18" x14ac:dyDescent="0.25">
      <c r="B59" s="1">
        <v>3000000</v>
      </c>
      <c r="C59" s="1">
        <f t="shared" si="41"/>
        <v>6.4771212547196626</v>
      </c>
      <c r="D59" s="5">
        <v>1000000</v>
      </c>
      <c r="E59" s="5">
        <f t="shared" si="42"/>
        <v>10000</v>
      </c>
      <c r="F59" s="5">
        <v>1000</v>
      </c>
      <c r="G59" s="5">
        <f t="shared" si="43"/>
        <v>10</v>
      </c>
      <c r="H59" s="5">
        <f t="shared" si="46"/>
        <v>1001</v>
      </c>
      <c r="I59" s="5">
        <f t="shared" si="47"/>
        <v>14.156277759354682</v>
      </c>
      <c r="J59" s="2"/>
      <c r="K59" s="2"/>
    </row>
    <row r="60" spans="1:18" x14ac:dyDescent="0.25">
      <c r="D60" s="1"/>
      <c r="E60" s="1"/>
      <c r="F60" s="1"/>
      <c r="G60" s="1"/>
      <c r="J60" s="2"/>
      <c r="K60" s="2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workbookViewId="0">
      <selection activeCell="E27" sqref="E27"/>
    </sheetView>
  </sheetViews>
  <sheetFormatPr defaultRowHeight="15" x14ac:dyDescent="0.25"/>
  <cols>
    <col min="1" max="1" width="5.7109375" bestFit="1" customWidth="1"/>
    <col min="2" max="6" width="8.7109375" bestFit="1" customWidth="1"/>
    <col min="7" max="7" width="9.28515625" bestFit="1" customWidth="1"/>
    <col min="8" max="8" width="11.42578125" bestFit="1" customWidth="1"/>
    <col min="9" max="9" width="8.42578125" bestFit="1" customWidth="1"/>
    <col min="10" max="10" width="9.140625" bestFit="1" customWidth="1"/>
    <col min="11" max="11" width="8.7109375" bestFit="1" customWidth="1"/>
    <col min="12" max="12" width="10.85546875" bestFit="1" customWidth="1"/>
    <col min="13" max="13" width="9.28515625" bestFit="1" customWidth="1"/>
    <col min="14" max="14" width="10" bestFit="1" customWidth="1"/>
  </cols>
  <sheetData>
    <row r="1" spans="1:14" x14ac:dyDescent="0.25">
      <c r="A1" s="10" t="s">
        <v>1</v>
      </c>
      <c r="B1" s="10" t="s">
        <v>2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16</v>
      </c>
    </row>
    <row r="2" spans="1:14" x14ac:dyDescent="0.25">
      <c r="A2" s="10"/>
      <c r="B2" s="10" t="s">
        <v>17</v>
      </c>
      <c r="C2" s="10" t="s">
        <v>19</v>
      </c>
      <c r="D2" s="10" t="s">
        <v>19</v>
      </c>
      <c r="E2" s="10" t="s">
        <v>19</v>
      </c>
      <c r="F2" s="10" t="s">
        <v>19</v>
      </c>
      <c r="G2" s="10" t="s">
        <v>18</v>
      </c>
      <c r="H2" s="10" t="s">
        <v>18</v>
      </c>
      <c r="I2" s="10" t="s">
        <v>20</v>
      </c>
      <c r="J2" s="10" t="s">
        <v>20</v>
      </c>
      <c r="K2" s="10" t="s">
        <v>20</v>
      </c>
      <c r="L2" s="10" t="s">
        <v>20</v>
      </c>
      <c r="M2" s="10" t="s">
        <v>18</v>
      </c>
      <c r="N2" s="10" t="s">
        <v>18</v>
      </c>
    </row>
    <row r="3" spans="1:14" x14ac:dyDescent="0.25">
      <c r="A3" s="16">
        <v>1</v>
      </c>
      <c r="B3" s="10">
        <v>100</v>
      </c>
      <c r="C3" s="10">
        <v>100000</v>
      </c>
      <c r="D3" s="10">
        <f>0.01*C3</f>
        <v>1000</v>
      </c>
      <c r="E3" s="10">
        <v>1000</v>
      </c>
      <c r="F3" s="10">
        <f>0.01*E3</f>
        <v>10</v>
      </c>
      <c r="G3" s="10">
        <f t="shared" ref="G3:G4" si="0">(C3+E3)/E3</f>
        <v>101</v>
      </c>
      <c r="H3" s="10">
        <f>SQRT(G3^2*((D3/C3)^2+(F3/E3)^2))</f>
        <v>1.4283556979968259</v>
      </c>
      <c r="I3" s="10">
        <v>0.01</v>
      </c>
      <c r="J3" s="10">
        <v>5.0000000000000001E-3</v>
      </c>
      <c r="K3" s="10">
        <f>0.2*5</f>
        <v>1</v>
      </c>
      <c r="L3" s="10">
        <v>0.02</v>
      </c>
      <c r="M3" s="10">
        <f t="shared" ref="M3:M4" si="1">K3/I3</f>
        <v>100</v>
      </c>
      <c r="N3" s="10">
        <f t="shared" ref="N3:N4" si="2">SQRT(M3^2*((L3/K3)^2+(J3/I3)^2))</f>
        <v>50.039984012787215</v>
      </c>
    </row>
    <row r="4" spans="1:14" x14ac:dyDescent="0.25">
      <c r="A4" s="16">
        <v>2</v>
      </c>
      <c r="B4" s="10">
        <v>500</v>
      </c>
      <c r="C4" s="10">
        <v>100000</v>
      </c>
      <c r="D4" s="10">
        <f t="shared" ref="D4:D15" si="3">0.01*C4</f>
        <v>1000</v>
      </c>
      <c r="E4" s="10">
        <v>1000</v>
      </c>
      <c r="F4" s="10">
        <f t="shared" ref="F4:F15" si="4">0.01*E4</f>
        <v>10</v>
      </c>
      <c r="G4" s="10">
        <f t="shared" si="0"/>
        <v>101</v>
      </c>
      <c r="H4" s="10">
        <f t="shared" ref="H4:H15" si="5">SQRT(G4^2*((D4/C4)^2+(F4/E4)^2))</f>
        <v>1.4283556979968259</v>
      </c>
      <c r="I4" s="10">
        <v>0.01</v>
      </c>
      <c r="J4" s="10">
        <v>5.0000000000000001E-3</v>
      </c>
      <c r="K4" s="10">
        <f>0.5*2</f>
        <v>1</v>
      </c>
      <c r="L4" s="10">
        <v>0.05</v>
      </c>
      <c r="M4" s="10">
        <f t="shared" si="1"/>
        <v>100</v>
      </c>
      <c r="N4" s="10">
        <f t="shared" si="2"/>
        <v>50.24937810560445</v>
      </c>
    </row>
    <row r="5" spans="1:14" x14ac:dyDescent="0.25">
      <c r="A5" s="16">
        <v>3</v>
      </c>
      <c r="B5" s="10">
        <v>1000</v>
      </c>
      <c r="C5" s="10">
        <v>100000</v>
      </c>
      <c r="D5" s="10">
        <f t="shared" si="3"/>
        <v>1000</v>
      </c>
      <c r="E5" s="10">
        <v>1000</v>
      </c>
      <c r="F5" s="10">
        <f t="shared" si="4"/>
        <v>10</v>
      </c>
      <c r="G5" s="10">
        <f>(C5+E5)/E5</f>
        <v>101</v>
      </c>
      <c r="H5" s="10">
        <f t="shared" si="5"/>
        <v>1.4283556979968259</v>
      </c>
      <c r="I5" s="10">
        <v>0.1</v>
      </c>
      <c r="J5" s="10">
        <f>0.01</f>
        <v>0.01</v>
      </c>
      <c r="K5" s="10">
        <f>5*2</f>
        <v>10</v>
      </c>
      <c r="L5" s="10">
        <v>0.5</v>
      </c>
      <c r="M5" s="10">
        <f>K5/I5</f>
        <v>100</v>
      </c>
      <c r="N5" s="10">
        <f>SQRT(M5^2*((L5/K5)^2+(J5/I5)^2))</f>
        <v>11.180339887498947</v>
      </c>
    </row>
    <row r="6" spans="1:14" x14ac:dyDescent="0.25">
      <c r="A6" s="16">
        <v>4</v>
      </c>
      <c r="B6" s="10">
        <v>5000</v>
      </c>
      <c r="C6" s="10">
        <v>100000</v>
      </c>
      <c r="D6" s="10">
        <f t="shared" si="3"/>
        <v>1000</v>
      </c>
      <c r="E6" s="10">
        <v>1000</v>
      </c>
      <c r="F6" s="10">
        <f t="shared" si="4"/>
        <v>10</v>
      </c>
      <c r="G6" s="10">
        <f t="shared" ref="G6:G10" si="6">(C6+E6)/E6</f>
        <v>101</v>
      </c>
      <c r="H6" s="10">
        <f t="shared" si="5"/>
        <v>1.4283556979968259</v>
      </c>
      <c r="I6" s="10">
        <v>0.1</v>
      </c>
      <c r="J6" s="10">
        <f t="shared" ref="J6:J13" si="7">0.01</f>
        <v>0.01</v>
      </c>
      <c r="K6" s="10">
        <f>5*2</f>
        <v>10</v>
      </c>
      <c r="L6" s="10">
        <v>0.5</v>
      </c>
      <c r="M6" s="10">
        <f t="shared" ref="M6:M12" si="8">K6/I6</f>
        <v>100</v>
      </c>
      <c r="N6" s="10">
        <f t="shared" ref="N6:N12" si="9">SQRT(M6^2*((L6/K6)^2+(J6/I6)^2))</f>
        <v>11.180339887498947</v>
      </c>
    </row>
    <row r="7" spans="1:14" x14ac:dyDescent="0.25">
      <c r="A7" s="16">
        <v>5</v>
      </c>
      <c r="B7" s="10">
        <v>10000</v>
      </c>
      <c r="C7" s="10">
        <v>100000</v>
      </c>
      <c r="D7" s="10">
        <f t="shared" si="3"/>
        <v>1000</v>
      </c>
      <c r="E7" s="10">
        <v>1000</v>
      </c>
      <c r="F7" s="10">
        <f t="shared" si="4"/>
        <v>10</v>
      </c>
      <c r="G7" s="10">
        <f t="shared" si="6"/>
        <v>101</v>
      </c>
      <c r="H7" s="10">
        <f t="shared" si="5"/>
        <v>1.4283556979968259</v>
      </c>
      <c r="I7" s="10">
        <v>0.1</v>
      </c>
      <c r="J7" s="10">
        <f t="shared" si="7"/>
        <v>0.01</v>
      </c>
      <c r="K7" s="10">
        <f>4.6*2</f>
        <v>9.1999999999999993</v>
      </c>
      <c r="L7" s="10">
        <v>0.2</v>
      </c>
      <c r="M7" s="10">
        <f t="shared" si="8"/>
        <v>91.999999999999986</v>
      </c>
      <c r="N7" s="10">
        <f t="shared" si="9"/>
        <v>9.414881836751853</v>
      </c>
    </row>
    <row r="8" spans="1:14" x14ac:dyDescent="0.25">
      <c r="A8" s="16">
        <v>6</v>
      </c>
      <c r="B8" s="10">
        <v>50000</v>
      </c>
      <c r="C8" s="10">
        <v>100000</v>
      </c>
      <c r="D8" s="10">
        <f t="shared" si="3"/>
        <v>1000</v>
      </c>
      <c r="E8" s="10">
        <v>1000</v>
      </c>
      <c r="F8" s="10">
        <f t="shared" si="4"/>
        <v>10</v>
      </c>
      <c r="G8" s="10">
        <f t="shared" si="6"/>
        <v>101</v>
      </c>
      <c r="H8" s="10">
        <f t="shared" si="5"/>
        <v>1.4283556979968259</v>
      </c>
      <c r="I8" s="10">
        <v>0.1</v>
      </c>
      <c r="J8" s="10">
        <f t="shared" si="7"/>
        <v>0.01</v>
      </c>
      <c r="K8" s="10">
        <f>2.9*2</f>
        <v>5.8</v>
      </c>
      <c r="L8" s="10">
        <v>0.2</v>
      </c>
      <c r="M8" s="10">
        <f t="shared" si="8"/>
        <v>57.999999999999993</v>
      </c>
      <c r="N8" s="10">
        <f t="shared" si="9"/>
        <v>6.1351446600711856</v>
      </c>
    </row>
    <row r="9" spans="1:14" x14ac:dyDescent="0.25">
      <c r="A9" s="16">
        <v>7</v>
      </c>
      <c r="B9" s="10">
        <v>100000</v>
      </c>
      <c r="C9" s="10">
        <v>100000</v>
      </c>
      <c r="D9" s="10">
        <f t="shared" si="3"/>
        <v>1000</v>
      </c>
      <c r="E9" s="10">
        <v>1000</v>
      </c>
      <c r="F9" s="10">
        <f t="shared" si="4"/>
        <v>10</v>
      </c>
      <c r="G9" s="10">
        <f t="shared" si="6"/>
        <v>101</v>
      </c>
      <c r="H9" s="10">
        <f t="shared" si="5"/>
        <v>1.4283556979968259</v>
      </c>
      <c r="I9" s="10">
        <v>0.1</v>
      </c>
      <c r="J9" s="10">
        <f t="shared" si="7"/>
        <v>0.01</v>
      </c>
      <c r="K9" s="10">
        <v>3.4</v>
      </c>
      <c r="L9" s="10">
        <v>0.1</v>
      </c>
      <c r="M9" s="10">
        <f t="shared" si="8"/>
        <v>34</v>
      </c>
      <c r="N9" s="10">
        <f t="shared" si="9"/>
        <v>3.5440090293338695</v>
      </c>
    </row>
    <row r="10" spans="1:14" x14ac:dyDescent="0.25">
      <c r="A10" s="16">
        <v>8</v>
      </c>
      <c r="B10" s="10">
        <v>300000</v>
      </c>
      <c r="C10" s="10">
        <v>100000</v>
      </c>
      <c r="D10" s="10">
        <f t="shared" si="3"/>
        <v>1000</v>
      </c>
      <c r="E10" s="10">
        <v>1000</v>
      </c>
      <c r="F10" s="10">
        <f t="shared" si="4"/>
        <v>10</v>
      </c>
      <c r="G10" s="10">
        <f t="shared" si="6"/>
        <v>101</v>
      </c>
      <c r="H10" s="10">
        <f t="shared" si="5"/>
        <v>1.4283556979968259</v>
      </c>
      <c r="I10" s="10">
        <v>0.01</v>
      </c>
      <c r="J10" s="10">
        <f>0.005</f>
        <v>5.0000000000000001E-3</v>
      </c>
      <c r="K10" s="10">
        <f>2.4*0.05</f>
        <v>0.12</v>
      </c>
      <c r="L10" s="10">
        <v>5.0000000000000001E-3</v>
      </c>
      <c r="M10" s="10">
        <f t="shared" si="8"/>
        <v>12</v>
      </c>
      <c r="N10" s="10">
        <f t="shared" si="9"/>
        <v>6.0207972893961479</v>
      </c>
    </row>
    <row r="11" spans="1:14" x14ac:dyDescent="0.25">
      <c r="A11" s="16">
        <v>9</v>
      </c>
      <c r="B11" s="10">
        <v>500000</v>
      </c>
      <c r="C11" s="10">
        <v>100000</v>
      </c>
      <c r="D11" s="10">
        <f t="shared" si="3"/>
        <v>1000</v>
      </c>
      <c r="E11" s="10">
        <v>1000</v>
      </c>
      <c r="F11" s="10">
        <f t="shared" si="4"/>
        <v>10</v>
      </c>
      <c r="G11" s="10">
        <f>(C11+E11)/E11</f>
        <v>101</v>
      </c>
      <c r="H11" s="10">
        <f t="shared" si="5"/>
        <v>1.4283556979968259</v>
      </c>
      <c r="I11" s="10">
        <v>0.08</v>
      </c>
      <c r="J11" s="10">
        <f t="shared" si="7"/>
        <v>0.01</v>
      </c>
      <c r="K11" s="10">
        <f>3.6*0.2</f>
        <v>0.72000000000000008</v>
      </c>
      <c r="L11" s="10">
        <f>0.02+0.02</f>
        <v>0.04</v>
      </c>
      <c r="M11" s="10">
        <f t="shared" si="8"/>
        <v>9</v>
      </c>
      <c r="N11" s="10">
        <f t="shared" si="9"/>
        <v>1.231107225224513</v>
      </c>
    </row>
    <row r="12" spans="1:14" x14ac:dyDescent="0.25">
      <c r="A12" s="16">
        <v>10</v>
      </c>
      <c r="B12" s="10">
        <v>700000</v>
      </c>
      <c r="C12" s="10">
        <v>100000</v>
      </c>
      <c r="D12" s="10">
        <f t="shared" si="3"/>
        <v>1000</v>
      </c>
      <c r="E12" s="10">
        <v>1000</v>
      </c>
      <c r="F12" s="10">
        <f t="shared" si="4"/>
        <v>10</v>
      </c>
      <c r="G12" s="10">
        <f>(C12+E12)/E12</f>
        <v>101</v>
      </c>
      <c r="H12" s="10">
        <f t="shared" si="5"/>
        <v>1.4283556979968259</v>
      </c>
      <c r="I12" s="10">
        <v>0.01</v>
      </c>
      <c r="J12" s="10">
        <v>5.0000000000000001E-3</v>
      </c>
      <c r="K12" s="10">
        <f>2.6*0.02</f>
        <v>5.2000000000000005E-2</v>
      </c>
      <c r="L12" s="10">
        <v>4.0000000000000001E-3</v>
      </c>
      <c r="M12" s="10">
        <f t="shared" si="8"/>
        <v>5.2</v>
      </c>
      <c r="N12" s="10">
        <f t="shared" si="9"/>
        <v>2.6305892875931809</v>
      </c>
    </row>
    <row r="13" spans="1:14" x14ac:dyDescent="0.25">
      <c r="A13" s="16">
        <v>11</v>
      </c>
      <c r="B13" s="10">
        <v>1000000</v>
      </c>
      <c r="C13" s="10">
        <v>100000</v>
      </c>
      <c r="D13" s="10">
        <f t="shared" si="3"/>
        <v>1000</v>
      </c>
      <c r="E13" s="10">
        <v>1000</v>
      </c>
      <c r="F13" s="10">
        <f t="shared" si="4"/>
        <v>10</v>
      </c>
      <c r="G13" s="10">
        <f>(C13+E13)/E13</f>
        <v>101</v>
      </c>
      <c r="H13" s="10">
        <f t="shared" si="5"/>
        <v>1.4283556979968259</v>
      </c>
      <c r="I13" s="10">
        <v>0.05</v>
      </c>
      <c r="J13" s="10">
        <f t="shared" si="7"/>
        <v>0.01</v>
      </c>
      <c r="K13" s="10">
        <f>0.1*3.4</f>
        <v>0.34</v>
      </c>
      <c r="L13" s="10">
        <f>0.01+0.01</f>
        <v>0.02</v>
      </c>
      <c r="M13" s="10">
        <f>K13/I13</f>
        <v>6.8</v>
      </c>
      <c r="N13" s="10">
        <f>SQRT(M13^2*((L13/K13)^2+(J13/I13)^2))</f>
        <v>1.4176036117335478</v>
      </c>
    </row>
    <row r="14" spans="1:14" x14ac:dyDescent="0.25">
      <c r="A14" s="16">
        <v>12</v>
      </c>
      <c r="B14" s="10">
        <v>3000000</v>
      </c>
      <c r="C14" s="14">
        <v>100000</v>
      </c>
      <c r="D14" s="14">
        <f t="shared" si="3"/>
        <v>1000</v>
      </c>
      <c r="E14" s="14">
        <v>1000</v>
      </c>
      <c r="F14" s="14">
        <f t="shared" si="4"/>
        <v>10</v>
      </c>
      <c r="G14" s="14">
        <f t="shared" ref="G14:G15" si="10">(C14+E14)/E14</f>
        <v>101</v>
      </c>
      <c r="H14" s="14">
        <f t="shared" si="5"/>
        <v>1.4283556979968259</v>
      </c>
      <c r="I14" s="10">
        <f>0.005*1.4</f>
        <v>6.9999999999999993E-3</v>
      </c>
      <c r="J14" s="10">
        <v>5.0000000000000001E-4</v>
      </c>
      <c r="K14" s="10">
        <f>0.02*0.6</f>
        <v>1.2E-2</v>
      </c>
      <c r="L14" s="10">
        <v>6.0000000000000001E-3</v>
      </c>
      <c r="M14" s="10">
        <f t="shared" ref="M14:M15" si="11">K14/I14</f>
        <v>1.7142857142857144</v>
      </c>
      <c r="N14" s="10">
        <f t="shared" ref="N14:N15" si="12">SQRT(M14^2*((L14/K14)^2+(J14/I14)^2))</f>
        <v>0.86584503818760938</v>
      </c>
    </row>
    <row r="15" spans="1:14" x14ac:dyDescent="0.25">
      <c r="A15" s="16">
        <v>13</v>
      </c>
      <c r="B15" s="10">
        <v>4000000</v>
      </c>
      <c r="C15" s="14">
        <v>100000</v>
      </c>
      <c r="D15" s="14">
        <f t="shared" si="3"/>
        <v>1000</v>
      </c>
      <c r="E15" s="14">
        <v>1000</v>
      </c>
      <c r="F15" s="14">
        <f t="shared" si="4"/>
        <v>10</v>
      </c>
      <c r="G15" s="14">
        <f t="shared" si="10"/>
        <v>101</v>
      </c>
      <c r="H15" s="14">
        <f t="shared" si="5"/>
        <v>1.4283556979968259</v>
      </c>
      <c r="I15" s="10">
        <f>1.2*0.005</f>
        <v>6.0000000000000001E-3</v>
      </c>
      <c r="J15" s="10">
        <v>5.0000000000000001E-4</v>
      </c>
      <c r="K15" s="10">
        <f>0.02*0.4</f>
        <v>8.0000000000000002E-3</v>
      </c>
      <c r="L15" s="10">
        <v>0.01</v>
      </c>
      <c r="M15" s="10">
        <f t="shared" si="11"/>
        <v>1.3333333333333333</v>
      </c>
      <c r="N15" s="10">
        <f t="shared" si="12"/>
        <v>1.6703662642636565</v>
      </c>
    </row>
    <row r="16" spans="1:14" x14ac:dyDescent="0.25">
      <c r="A16" s="17"/>
      <c r="B16" s="13"/>
      <c r="C16" s="18"/>
      <c r="D16" s="18"/>
      <c r="E16" s="18"/>
      <c r="F16" s="18"/>
      <c r="G16" s="18"/>
      <c r="H16" s="18"/>
      <c r="I16" s="13"/>
      <c r="J16" s="13"/>
      <c r="K16" s="13"/>
      <c r="L16" s="13"/>
      <c r="M16" s="13"/>
      <c r="N16" s="13"/>
    </row>
    <row r="17" spans="1:14" x14ac:dyDescent="0.25">
      <c r="A17" s="17"/>
      <c r="B17" s="13"/>
      <c r="C17" s="18"/>
      <c r="D17" s="18"/>
      <c r="E17" s="18"/>
      <c r="F17" s="18"/>
      <c r="G17" s="18"/>
      <c r="H17" s="18"/>
      <c r="I17" s="13"/>
      <c r="J17" s="13"/>
      <c r="K17" s="13"/>
      <c r="L17" s="13"/>
      <c r="M17" s="13"/>
      <c r="N17" s="13"/>
    </row>
    <row r="18" spans="1:14" x14ac:dyDescent="0.25">
      <c r="A18" s="17"/>
      <c r="B18" s="13"/>
      <c r="C18" s="18"/>
      <c r="D18" s="18"/>
      <c r="E18" s="18"/>
      <c r="F18" s="18"/>
      <c r="G18" s="18"/>
      <c r="H18" s="18"/>
      <c r="I18" s="13"/>
      <c r="J18" s="13"/>
      <c r="K18" s="13"/>
      <c r="L18" s="13"/>
      <c r="M18" s="13"/>
      <c r="N18" s="13"/>
    </row>
    <row r="20" spans="1:14" x14ac:dyDescent="0.25">
      <c r="A20" s="10" t="s">
        <v>1</v>
      </c>
      <c r="B20" s="10" t="s">
        <v>2</v>
      </c>
      <c r="C20" s="10" t="s">
        <v>4</v>
      </c>
      <c r="D20" s="10" t="s">
        <v>5</v>
      </c>
      <c r="E20" s="10" t="s">
        <v>6</v>
      </c>
      <c r="F20" s="10" t="s">
        <v>7</v>
      </c>
      <c r="G20" s="10" t="s">
        <v>8</v>
      </c>
      <c r="H20" s="10" t="s">
        <v>9</v>
      </c>
      <c r="I20" s="10" t="s">
        <v>10</v>
      </c>
      <c r="J20" s="10" t="s">
        <v>11</v>
      </c>
      <c r="K20" s="10" t="s">
        <v>12</v>
      </c>
      <c r="L20" s="10" t="s">
        <v>13</v>
      </c>
      <c r="M20" s="10" t="s">
        <v>14</v>
      </c>
      <c r="N20" s="10" t="s">
        <v>16</v>
      </c>
    </row>
    <row r="21" spans="1:14" x14ac:dyDescent="0.25">
      <c r="A21" s="10"/>
      <c r="B21" s="10" t="s">
        <v>17</v>
      </c>
      <c r="C21" s="10" t="s">
        <v>19</v>
      </c>
      <c r="D21" s="10" t="s">
        <v>19</v>
      </c>
      <c r="E21" s="10" t="s">
        <v>19</v>
      </c>
      <c r="F21" s="10" t="s">
        <v>19</v>
      </c>
      <c r="G21" s="10" t="s">
        <v>18</v>
      </c>
      <c r="H21" s="10" t="s">
        <v>18</v>
      </c>
      <c r="I21" s="10" t="s">
        <v>20</v>
      </c>
      <c r="J21" s="10" t="s">
        <v>20</v>
      </c>
      <c r="K21" s="10" t="s">
        <v>20</v>
      </c>
      <c r="L21" s="10" t="s">
        <v>20</v>
      </c>
      <c r="M21" s="10" t="s">
        <v>18</v>
      </c>
      <c r="N21" s="10" t="s">
        <v>18</v>
      </c>
    </row>
    <row r="22" spans="1:14" x14ac:dyDescent="0.25">
      <c r="A22" s="9">
        <v>14</v>
      </c>
      <c r="B22" s="10">
        <v>100</v>
      </c>
      <c r="C22" s="10">
        <v>100000</v>
      </c>
      <c r="D22" s="10">
        <v>1000</v>
      </c>
      <c r="E22" s="10">
        <v>10000</v>
      </c>
      <c r="F22" s="10">
        <v>100</v>
      </c>
      <c r="G22" s="10">
        <v>11</v>
      </c>
      <c r="H22" s="10">
        <v>0.15556349186104046</v>
      </c>
      <c r="I22" s="10">
        <v>0.1</v>
      </c>
      <c r="J22" s="10">
        <v>0.01</v>
      </c>
      <c r="K22" s="10">
        <v>1.05</v>
      </c>
      <c r="L22" s="10">
        <v>0.05</v>
      </c>
      <c r="M22" s="10">
        <v>10.5</v>
      </c>
      <c r="N22" s="10">
        <v>1.1629703349613005</v>
      </c>
    </row>
    <row r="23" spans="1:14" x14ac:dyDescent="0.25">
      <c r="A23" s="9">
        <v>15</v>
      </c>
      <c r="B23" s="10">
        <v>500</v>
      </c>
      <c r="C23" s="10">
        <v>100000</v>
      </c>
      <c r="D23" s="10">
        <v>1000</v>
      </c>
      <c r="E23" s="10">
        <v>10000</v>
      </c>
      <c r="F23" s="10">
        <v>100</v>
      </c>
      <c r="G23" s="10">
        <v>11</v>
      </c>
      <c r="H23" s="10">
        <v>0.15556349186104046</v>
      </c>
      <c r="I23" s="10">
        <v>0.1</v>
      </c>
      <c r="J23" s="10">
        <v>0.01</v>
      </c>
      <c r="K23" s="10">
        <v>1</v>
      </c>
      <c r="L23" s="10">
        <v>0.05</v>
      </c>
      <c r="M23" s="10">
        <v>10</v>
      </c>
      <c r="N23" s="10">
        <v>1.1180339887498949</v>
      </c>
    </row>
    <row r="24" spans="1:14" x14ac:dyDescent="0.25">
      <c r="A24" s="9">
        <v>16</v>
      </c>
      <c r="B24" s="10">
        <v>1000</v>
      </c>
      <c r="C24" s="10">
        <v>100000</v>
      </c>
      <c r="D24" s="10">
        <v>1000</v>
      </c>
      <c r="E24" s="10">
        <v>10000</v>
      </c>
      <c r="F24" s="10">
        <v>100</v>
      </c>
      <c r="G24" s="10">
        <v>11</v>
      </c>
      <c r="H24" s="10">
        <v>0.15556349186104046</v>
      </c>
      <c r="I24" s="10">
        <v>0.1</v>
      </c>
      <c r="J24" s="10">
        <v>0.01</v>
      </c>
      <c r="K24" s="10">
        <v>1.04</v>
      </c>
      <c r="L24" s="10">
        <v>0.02</v>
      </c>
      <c r="M24" s="10">
        <v>10.4</v>
      </c>
      <c r="N24" s="10">
        <v>1.0590561835898982</v>
      </c>
    </row>
    <row r="25" spans="1:14" x14ac:dyDescent="0.25">
      <c r="A25" s="9">
        <v>17</v>
      </c>
      <c r="B25" s="10">
        <v>5000</v>
      </c>
      <c r="C25" s="10">
        <v>100000</v>
      </c>
      <c r="D25" s="10">
        <v>1000</v>
      </c>
      <c r="E25" s="10">
        <v>10000</v>
      </c>
      <c r="F25" s="10">
        <v>100</v>
      </c>
      <c r="G25" s="10">
        <v>11</v>
      </c>
      <c r="H25" s="10">
        <v>0.15556349186104046</v>
      </c>
      <c r="I25" s="10">
        <v>0.1</v>
      </c>
      <c r="J25" s="10">
        <v>0.01</v>
      </c>
      <c r="K25" s="10">
        <v>1.04</v>
      </c>
      <c r="L25" s="10">
        <v>0.02</v>
      </c>
      <c r="M25" s="10">
        <v>10.4</v>
      </c>
      <c r="N25" s="10">
        <v>1.0590561835898982</v>
      </c>
    </row>
    <row r="26" spans="1:14" x14ac:dyDescent="0.25">
      <c r="A26" s="9">
        <v>18</v>
      </c>
      <c r="B26" s="10">
        <v>10000</v>
      </c>
      <c r="C26" s="10">
        <v>100000</v>
      </c>
      <c r="D26" s="10">
        <v>1000</v>
      </c>
      <c r="E26" s="10">
        <v>10000</v>
      </c>
      <c r="F26" s="10">
        <v>100</v>
      </c>
      <c r="G26" s="10">
        <v>11</v>
      </c>
      <c r="H26" s="10">
        <v>0.15556349186104046</v>
      </c>
      <c r="I26" s="10">
        <v>0.1</v>
      </c>
      <c r="J26" s="10">
        <v>0.01</v>
      </c>
      <c r="K26" s="10">
        <v>1.04</v>
      </c>
      <c r="L26" s="10">
        <v>0.02</v>
      </c>
      <c r="M26" s="10">
        <v>10.4</v>
      </c>
      <c r="N26" s="10">
        <v>1.0590561835898982</v>
      </c>
    </row>
    <row r="27" spans="1:14" x14ac:dyDescent="0.25">
      <c r="A27" s="9">
        <v>19</v>
      </c>
      <c r="B27" s="10">
        <v>50000</v>
      </c>
      <c r="C27" s="10">
        <v>100000</v>
      </c>
      <c r="D27" s="10">
        <v>1000</v>
      </c>
      <c r="E27" s="10">
        <v>10000</v>
      </c>
      <c r="F27" s="10">
        <v>100</v>
      </c>
      <c r="G27" s="10">
        <v>11</v>
      </c>
      <c r="H27" s="10">
        <v>0.15556349186104046</v>
      </c>
      <c r="I27" s="10">
        <v>0.1</v>
      </c>
      <c r="J27" s="10">
        <v>0.01</v>
      </c>
      <c r="K27" s="10">
        <v>1.02</v>
      </c>
      <c r="L27" s="10">
        <v>0.02</v>
      </c>
      <c r="M27" s="10">
        <v>10.199999999999999</v>
      </c>
      <c r="N27" s="10">
        <v>1.0394229168149025</v>
      </c>
    </row>
    <row r="28" spans="1:14" x14ac:dyDescent="0.25">
      <c r="A28" s="9">
        <v>20</v>
      </c>
      <c r="B28" s="10">
        <v>100000</v>
      </c>
      <c r="C28" s="10">
        <v>100000</v>
      </c>
      <c r="D28" s="10">
        <v>1000</v>
      </c>
      <c r="E28" s="10">
        <v>10000</v>
      </c>
      <c r="F28" s="10">
        <v>100</v>
      </c>
      <c r="G28" s="10">
        <v>11</v>
      </c>
      <c r="H28" s="10">
        <v>0.15556349186104046</v>
      </c>
      <c r="I28" s="10">
        <v>0.1</v>
      </c>
      <c r="J28" s="10">
        <v>0.01</v>
      </c>
      <c r="K28" s="10">
        <v>1</v>
      </c>
      <c r="L28" s="10">
        <v>0.02</v>
      </c>
      <c r="M28" s="10">
        <v>10</v>
      </c>
      <c r="N28" s="10">
        <v>1.0198039027185568</v>
      </c>
    </row>
    <row r="29" spans="1:14" x14ac:dyDescent="0.25">
      <c r="A29" s="9">
        <v>21</v>
      </c>
      <c r="B29" s="10">
        <v>500000</v>
      </c>
      <c r="C29" s="10">
        <v>100000</v>
      </c>
      <c r="D29" s="10">
        <v>1000</v>
      </c>
      <c r="E29" s="10">
        <v>10000</v>
      </c>
      <c r="F29" s="10">
        <v>100</v>
      </c>
      <c r="G29" s="10">
        <v>11</v>
      </c>
      <c r="H29" s="10">
        <v>0.15556349186104046</v>
      </c>
      <c r="I29" s="10">
        <v>0.08</v>
      </c>
      <c r="J29" s="10">
        <v>0.01</v>
      </c>
      <c r="K29" s="10">
        <v>0.7400000000000001</v>
      </c>
      <c r="L29" s="10">
        <v>0.02</v>
      </c>
      <c r="M29" s="10">
        <v>9.2500000000000018</v>
      </c>
      <c r="N29" s="10">
        <v>1.1829683269217315</v>
      </c>
    </row>
    <row r="30" spans="1:14" x14ac:dyDescent="0.25">
      <c r="A30" s="9">
        <v>22</v>
      </c>
      <c r="B30" s="10">
        <v>1000000</v>
      </c>
      <c r="C30" s="10">
        <v>100000</v>
      </c>
      <c r="D30" s="10">
        <v>1000</v>
      </c>
      <c r="E30" s="10">
        <v>10000</v>
      </c>
      <c r="F30" s="10">
        <v>100</v>
      </c>
      <c r="G30" s="10">
        <v>11</v>
      </c>
      <c r="H30" s="10">
        <v>0.15556349186104046</v>
      </c>
      <c r="I30" s="10">
        <v>0.05</v>
      </c>
      <c r="J30" s="10">
        <v>0.01</v>
      </c>
      <c r="K30" s="10">
        <v>0.33</v>
      </c>
      <c r="L30" s="10">
        <v>0.01</v>
      </c>
      <c r="M30" s="10">
        <v>6.6</v>
      </c>
      <c r="N30" s="10">
        <v>1.3350655414622907</v>
      </c>
    </row>
    <row r="31" spans="1:14" x14ac:dyDescent="0.25">
      <c r="A31" s="9">
        <v>23</v>
      </c>
      <c r="B31" s="10">
        <v>2000000</v>
      </c>
      <c r="C31" s="10">
        <v>100000</v>
      </c>
      <c r="D31" s="10">
        <v>1000</v>
      </c>
      <c r="E31" s="10">
        <v>10000</v>
      </c>
      <c r="F31" s="10">
        <v>100</v>
      </c>
      <c r="G31" s="10">
        <v>11</v>
      </c>
      <c r="H31" s="10">
        <v>0.15556349186104046</v>
      </c>
      <c r="I31" s="10">
        <v>8.5000000000000006E-3</v>
      </c>
      <c r="J31" s="10">
        <v>5.0000000000000001E-4</v>
      </c>
      <c r="K31" s="10">
        <v>1.3000000000000001E-2</v>
      </c>
      <c r="L31" s="10">
        <v>4.0000000000000001E-3</v>
      </c>
      <c r="M31" s="10">
        <v>1.5294117647058825</v>
      </c>
      <c r="N31" s="10">
        <v>0.47911069704279513</v>
      </c>
    </row>
    <row r="32" spans="1:14" x14ac:dyDescent="0.25">
      <c r="A32" s="9">
        <v>24</v>
      </c>
      <c r="B32" s="10">
        <v>3000000</v>
      </c>
      <c r="C32" s="10">
        <v>100000</v>
      </c>
      <c r="D32" s="10">
        <v>1000</v>
      </c>
      <c r="E32" s="10">
        <v>10000</v>
      </c>
      <c r="F32" s="10">
        <v>100</v>
      </c>
      <c r="G32" s="10">
        <v>11</v>
      </c>
      <c r="H32" s="10">
        <v>0.15556349186104046</v>
      </c>
      <c r="I32" s="10">
        <v>6.0000000000000001E-3</v>
      </c>
      <c r="J32" s="10">
        <v>5.0000000000000001E-4</v>
      </c>
      <c r="K32" s="10">
        <v>6.9999999999999993E-3</v>
      </c>
      <c r="L32" s="10">
        <v>4.0000000000000001E-3</v>
      </c>
      <c r="M32" s="10">
        <v>1.1666666666666665</v>
      </c>
      <c r="N32" s="10">
        <v>0.67371849086860569</v>
      </c>
    </row>
    <row r="35" spans="1:14" x14ac:dyDescent="0.25">
      <c r="A35" s="10" t="s">
        <v>1</v>
      </c>
      <c r="B35" s="10" t="s">
        <v>2</v>
      </c>
      <c r="C35" s="10" t="s">
        <v>4</v>
      </c>
      <c r="D35" s="10" t="s">
        <v>5</v>
      </c>
      <c r="E35" s="10" t="s">
        <v>6</v>
      </c>
      <c r="F35" s="10" t="s">
        <v>7</v>
      </c>
      <c r="G35" s="10" t="s">
        <v>8</v>
      </c>
      <c r="H35" s="10" t="s">
        <v>9</v>
      </c>
      <c r="I35" s="10" t="s">
        <v>10</v>
      </c>
      <c r="J35" s="10" t="s">
        <v>11</v>
      </c>
      <c r="K35" s="10" t="s">
        <v>12</v>
      </c>
      <c r="L35" s="10" t="s">
        <v>13</v>
      </c>
      <c r="M35" s="10" t="s">
        <v>14</v>
      </c>
      <c r="N35" s="10" t="s">
        <v>16</v>
      </c>
    </row>
    <row r="36" spans="1:14" x14ac:dyDescent="0.25">
      <c r="A36" s="10"/>
      <c r="B36" s="10" t="s">
        <v>17</v>
      </c>
      <c r="C36" s="10" t="s">
        <v>19</v>
      </c>
      <c r="D36" s="10" t="s">
        <v>19</v>
      </c>
      <c r="E36" s="10" t="s">
        <v>19</v>
      </c>
      <c r="F36" s="10" t="s">
        <v>19</v>
      </c>
      <c r="G36" s="10" t="s">
        <v>18</v>
      </c>
      <c r="H36" s="10" t="s">
        <v>18</v>
      </c>
      <c r="I36" s="10" t="s">
        <v>20</v>
      </c>
      <c r="J36" s="10" t="s">
        <v>20</v>
      </c>
      <c r="K36" s="10" t="s">
        <v>20</v>
      </c>
      <c r="L36" s="10" t="s">
        <v>20</v>
      </c>
      <c r="M36" s="10" t="s">
        <v>18</v>
      </c>
      <c r="N36" s="10" t="s">
        <v>18</v>
      </c>
    </row>
    <row r="37" spans="1:14" x14ac:dyDescent="0.25">
      <c r="A37" s="9">
        <v>25</v>
      </c>
      <c r="B37" s="10">
        <v>100</v>
      </c>
      <c r="C37" s="10">
        <v>100000</v>
      </c>
      <c r="D37" s="10">
        <v>1000</v>
      </c>
      <c r="E37" s="10">
        <v>100000</v>
      </c>
      <c r="F37" s="10">
        <v>1000</v>
      </c>
      <c r="G37" s="10">
        <v>2</v>
      </c>
      <c r="H37" s="10">
        <v>2.8284271247461901E-2</v>
      </c>
      <c r="I37" s="10">
        <v>0.1</v>
      </c>
      <c r="J37" s="10">
        <v>0.01</v>
      </c>
      <c r="K37" s="10">
        <v>0.2</v>
      </c>
      <c r="L37" s="10">
        <v>5.0000000000000001E-3</v>
      </c>
      <c r="M37" s="10">
        <v>2</v>
      </c>
      <c r="N37" s="10">
        <v>0.20615528128088301</v>
      </c>
    </row>
    <row r="38" spans="1:14" x14ac:dyDescent="0.25">
      <c r="A38" s="9">
        <v>26</v>
      </c>
      <c r="B38" s="10">
        <v>500</v>
      </c>
      <c r="C38" s="10">
        <v>100000</v>
      </c>
      <c r="D38" s="10">
        <v>1000</v>
      </c>
      <c r="E38" s="10">
        <v>100000</v>
      </c>
      <c r="F38" s="10">
        <v>1000</v>
      </c>
      <c r="G38" s="10">
        <v>2</v>
      </c>
      <c r="H38" s="10">
        <v>2.8284271247461901E-2</v>
      </c>
      <c r="I38" s="10">
        <v>0.1</v>
      </c>
      <c r="J38" s="10">
        <v>0.01</v>
      </c>
      <c r="K38" s="10">
        <v>0.2</v>
      </c>
      <c r="L38" s="10">
        <v>0.01</v>
      </c>
      <c r="M38" s="10">
        <v>2</v>
      </c>
      <c r="N38" s="10">
        <v>0.22360679774997894</v>
      </c>
    </row>
    <row r="39" spans="1:14" x14ac:dyDescent="0.25">
      <c r="A39" s="9">
        <v>27</v>
      </c>
      <c r="B39" s="10">
        <v>1000</v>
      </c>
      <c r="C39" s="10">
        <v>100000</v>
      </c>
      <c r="D39" s="10">
        <v>1000</v>
      </c>
      <c r="E39" s="10">
        <v>100000</v>
      </c>
      <c r="F39" s="10">
        <v>1000</v>
      </c>
      <c r="G39" s="10">
        <v>2</v>
      </c>
      <c r="H39" s="10">
        <v>2.8284271247461901E-2</v>
      </c>
      <c r="I39" s="10">
        <v>0.1</v>
      </c>
      <c r="J39" s="10">
        <v>0.01</v>
      </c>
      <c r="K39" s="10">
        <v>0.2</v>
      </c>
      <c r="L39" s="10">
        <v>0.01</v>
      </c>
      <c r="M39" s="10">
        <v>2</v>
      </c>
      <c r="N39" s="10">
        <v>0.22360679774997894</v>
      </c>
    </row>
    <row r="40" spans="1:14" x14ac:dyDescent="0.25">
      <c r="A40" s="9">
        <v>28</v>
      </c>
      <c r="B40" s="10">
        <v>5000</v>
      </c>
      <c r="C40" s="10">
        <v>100000</v>
      </c>
      <c r="D40" s="10">
        <v>1000</v>
      </c>
      <c r="E40" s="10">
        <v>100000</v>
      </c>
      <c r="F40" s="10">
        <v>1000</v>
      </c>
      <c r="G40" s="10">
        <v>2</v>
      </c>
      <c r="H40" s="10">
        <v>2.8284271247461901E-2</v>
      </c>
      <c r="I40" s="10">
        <v>0.1</v>
      </c>
      <c r="J40" s="10">
        <v>0.01</v>
      </c>
      <c r="K40" s="10">
        <v>0.2</v>
      </c>
      <c r="L40" s="10">
        <v>0.01</v>
      </c>
      <c r="M40" s="10">
        <v>2</v>
      </c>
      <c r="N40" s="10">
        <v>0.22360679774997894</v>
      </c>
    </row>
    <row r="41" spans="1:14" x14ac:dyDescent="0.25">
      <c r="A41" s="9">
        <v>29</v>
      </c>
      <c r="B41" s="10">
        <v>10000</v>
      </c>
      <c r="C41" s="10">
        <v>100000</v>
      </c>
      <c r="D41" s="10">
        <v>1000</v>
      </c>
      <c r="E41" s="10">
        <v>100000</v>
      </c>
      <c r="F41" s="10">
        <v>1000</v>
      </c>
      <c r="G41" s="10">
        <v>2</v>
      </c>
      <c r="H41" s="10">
        <v>2.8284271247461901E-2</v>
      </c>
      <c r="I41" s="10">
        <v>0.1</v>
      </c>
      <c r="J41" s="10">
        <v>0.01</v>
      </c>
      <c r="K41" s="10">
        <v>0.2</v>
      </c>
      <c r="L41" s="10">
        <v>0.01</v>
      </c>
      <c r="M41" s="10">
        <v>2</v>
      </c>
      <c r="N41" s="10">
        <v>0.22360679774997894</v>
      </c>
    </row>
    <row r="42" spans="1:14" x14ac:dyDescent="0.25">
      <c r="A42" s="9">
        <v>30</v>
      </c>
      <c r="B42" s="10">
        <v>50000</v>
      </c>
      <c r="C42" s="10">
        <v>100000</v>
      </c>
      <c r="D42" s="10">
        <v>1000</v>
      </c>
      <c r="E42" s="10">
        <v>100000</v>
      </c>
      <c r="F42" s="10">
        <v>1000</v>
      </c>
      <c r="G42" s="10">
        <v>2</v>
      </c>
      <c r="H42" s="10">
        <v>2.8284271247461901E-2</v>
      </c>
      <c r="I42" s="10">
        <v>0.1</v>
      </c>
      <c r="J42" s="10">
        <v>0.01</v>
      </c>
      <c r="K42" s="10">
        <v>0.2</v>
      </c>
      <c r="L42" s="10">
        <v>0.01</v>
      </c>
      <c r="M42" s="10">
        <v>2</v>
      </c>
      <c r="N42" s="10">
        <v>0.22360679774997894</v>
      </c>
    </row>
    <row r="43" spans="1:14" x14ac:dyDescent="0.25">
      <c r="A43" s="9">
        <v>31</v>
      </c>
      <c r="B43" s="10">
        <v>100000</v>
      </c>
      <c r="C43" s="10">
        <v>100000</v>
      </c>
      <c r="D43" s="10">
        <v>1000</v>
      </c>
      <c r="E43" s="10">
        <v>100000</v>
      </c>
      <c r="F43" s="10">
        <v>1000</v>
      </c>
      <c r="G43" s="10">
        <v>2</v>
      </c>
      <c r="H43" s="10">
        <v>2.8284271247461901E-2</v>
      </c>
      <c r="I43" s="10">
        <v>0.1</v>
      </c>
      <c r="J43" s="10">
        <v>0.01</v>
      </c>
      <c r="K43" s="10">
        <v>0.21</v>
      </c>
      <c r="L43" s="10">
        <v>0.01</v>
      </c>
      <c r="M43" s="10">
        <v>2.0999999999999996</v>
      </c>
      <c r="N43" s="10">
        <v>0.2325940669922601</v>
      </c>
    </row>
    <row r="44" spans="1:14" x14ac:dyDescent="0.25">
      <c r="A44" s="9">
        <v>32</v>
      </c>
      <c r="B44" s="10">
        <v>500000</v>
      </c>
      <c r="C44" s="10">
        <v>100000</v>
      </c>
      <c r="D44" s="10">
        <v>1000</v>
      </c>
      <c r="E44" s="10">
        <v>100000</v>
      </c>
      <c r="F44" s="10">
        <v>1000</v>
      </c>
      <c r="G44" s="10">
        <v>2</v>
      </c>
      <c r="H44" s="10">
        <v>2.8284271247461901E-2</v>
      </c>
      <c r="I44" s="10">
        <v>0.08</v>
      </c>
      <c r="J44" s="10">
        <v>0.01</v>
      </c>
      <c r="K44" s="10">
        <v>0.96</v>
      </c>
      <c r="L44" s="10">
        <v>0.02</v>
      </c>
      <c r="M44" s="10">
        <v>12</v>
      </c>
      <c r="N44" s="10">
        <v>1.5206906325745548</v>
      </c>
    </row>
    <row r="45" spans="1:14" x14ac:dyDescent="0.25">
      <c r="A45" s="9">
        <v>33</v>
      </c>
      <c r="B45" s="10">
        <v>1000000</v>
      </c>
      <c r="C45" s="10">
        <v>100000</v>
      </c>
      <c r="D45" s="10">
        <v>1000</v>
      </c>
      <c r="E45" s="10">
        <v>100000</v>
      </c>
      <c r="F45" s="10">
        <v>1000</v>
      </c>
      <c r="G45" s="10">
        <v>2</v>
      </c>
      <c r="H45" s="10">
        <v>2.8284271247461901E-2</v>
      </c>
      <c r="I45" s="10">
        <v>0.05</v>
      </c>
      <c r="J45" s="10">
        <v>0.01</v>
      </c>
      <c r="K45" s="10">
        <v>0.16000000000000003</v>
      </c>
      <c r="L45" s="10">
        <v>0.02</v>
      </c>
      <c r="M45" s="10">
        <v>3.2000000000000006</v>
      </c>
      <c r="N45" s="10">
        <v>0.75471849056452833</v>
      </c>
    </row>
    <row r="46" spans="1:14" x14ac:dyDescent="0.25">
      <c r="A46" s="9">
        <v>34</v>
      </c>
      <c r="B46" s="10">
        <v>200000</v>
      </c>
      <c r="C46" s="10">
        <v>100000</v>
      </c>
      <c r="D46" s="10">
        <v>1000</v>
      </c>
      <c r="E46" s="10">
        <v>100000</v>
      </c>
      <c r="F46" s="10">
        <v>1000</v>
      </c>
      <c r="G46" s="10">
        <v>2</v>
      </c>
      <c r="H46" s="10">
        <v>2.8284271247461901E-2</v>
      </c>
      <c r="I46" s="10">
        <v>0.09</v>
      </c>
      <c r="J46" s="10">
        <v>0.01</v>
      </c>
      <c r="K46" s="10">
        <v>0.24</v>
      </c>
      <c r="L46" s="10">
        <v>0.02</v>
      </c>
      <c r="M46" s="10">
        <v>2.6666666666666665</v>
      </c>
      <c r="N46" s="10">
        <v>0.37037037037037035</v>
      </c>
    </row>
    <row r="47" spans="1:14" x14ac:dyDescent="0.25">
      <c r="A47" s="9">
        <v>35</v>
      </c>
      <c r="B47" s="10">
        <v>300000</v>
      </c>
      <c r="C47" s="10">
        <v>100000</v>
      </c>
      <c r="D47" s="10">
        <v>1000</v>
      </c>
      <c r="E47" s="10">
        <v>100000</v>
      </c>
      <c r="F47" s="10">
        <v>1000</v>
      </c>
      <c r="G47" s="10">
        <v>2</v>
      </c>
      <c r="H47" s="10">
        <v>2.8284271247461901E-2</v>
      </c>
      <c r="I47" s="10">
        <v>0.09</v>
      </c>
      <c r="J47" s="10">
        <v>0.01</v>
      </c>
      <c r="K47" s="10">
        <v>0.34</v>
      </c>
      <c r="L47" s="10">
        <v>0.02</v>
      </c>
      <c r="M47" s="10">
        <v>3.7777777777777781</v>
      </c>
      <c r="N47" s="10">
        <v>0.47494775460916905</v>
      </c>
    </row>
    <row r="48" spans="1:14" x14ac:dyDescent="0.25">
      <c r="A48" s="9">
        <v>36</v>
      </c>
      <c r="B48" s="10">
        <v>400000</v>
      </c>
      <c r="C48" s="10">
        <v>100000</v>
      </c>
      <c r="D48" s="10">
        <v>1000</v>
      </c>
      <c r="E48" s="10">
        <v>100000</v>
      </c>
      <c r="F48" s="10">
        <v>1000</v>
      </c>
      <c r="G48" s="10">
        <v>2</v>
      </c>
      <c r="H48" s="10">
        <v>2.8284271247461901E-2</v>
      </c>
      <c r="I48" s="10">
        <v>0.09</v>
      </c>
      <c r="J48" s="10">
        <v>0.01</v>
      </c>
      <c r="K48" s="10">
        <v>0.52</v>
      </c>
      <c r="L48" s="10">
        <v>0.02</v>
      </c>
      <c r="M48" s="10">
        <v>5.7777777777777786</v>
      </c>
      <c r="N48" s="10">
        <v>0.67934896257765953</v>
      </c>
    </row>
    <row r="49" spans="1:14" x14ac:dyDescent="0.25">
      <c r="A49" s="9">
        <v>37</v>
      </c>
      <c r="B49" s="10">
        <v>600000</v>
      </c>
      <c r="C49" s="10">
        <v>100000</v>
      </c>
      <c r="D49" s="10">
        <v>1000</v>
      </c>
      <c r="E49" s="10">
        <v>100000</v>
      </c>
      <c r="F49" s="10">
        <v>1000</v>
      </c>
      <c r="G49" s="10">
        <v>2</v>
      </c>
      <c r="H49" s="10">
        <v>2.8284271247461901E-2</v>
      </c>
      <c r="I49" s="10">
        <v>7.0000000000000007E-2</v>
      </c>
      <c r="J49" s="10">
        <v>0.01</v>
      </c>
      <c r="K49" s="10">
        <v>0.96</v>
      </c>
      <c r="L49" s="10">
        <v>0.02</v>
      </c>
      <c r="M49" s="10">
        <v>13.714285714285712</v>
      </c>
      <c r="N49" s="10">
        <v>1.9799074017363103</v>
      </c>
    </row>
    <row r="50" spans="1:14" x14ac:dyDescent="0.25">
      <c r="A50" s="9">
        <v>38</v>
      </c>
      <c r="B50" s="10">
        <v>700000</v>
      </c>
      <c r="C50" s="10">
        <v>100000</v>
      </c>
      <c r="D50" s="10">
        <v>1000</v>
      </c>
      <c r="E50" s="10">
        <v>100000</v>
      </c>
      <c r="F50" s="10">
        <v>1000</v>
      </c>
      <c r="G50" s="10">
        <v>2</v>
      </c>
      <c r="H50" s="10">
        <v>2.8284271247461901E-2</v>
      </c>
      <c r="I50" s="10">
        <v>0.06</v>
      </c>
      <c r="J50" s="10">
        <v>0.01</v>
      </c>
      <c r="K50" s="10">
        <v>0.52</v>
      </c>
      <c r="L50" s="10">
        <v>0.02</v>
      </c>
      <c r="M50" s="10">
        <v>8.6666666666666679</v>
      </c>
      <c r="N50" s="10">
        <v>1.4824071182362597</v>
      </c>
    </row>
    <row r="51" spans="1:14" x14ac:dyDescent="0.25">
      <c r="A51" s="9">
        <v>39</v>
      </c>
      <c r="B51" s="10">
        <v>800000</v>
      </c>
      <c r="C51" s="10">
        <v>100000</v>
      </c>
      <c r="D51" s="10">
        <v>1000</v>
      </c>
      <c r="E51" s="10">
        <v>100000</v>
      </c>
      <c r="F51" s="10">
        <v>1000</v>
      </c>
      <c r="G51" s="10">
        <v>2</v>
      </c>
      <c r="H51" s="10">
        <v>2.8284271247461901E-2</v>
      </c>
      <c r="I51" s="10">
        <v>0.05</v>
      </c>
      <c r="J51" s="10">
        <v>0.01</v>
      </c>
      <c r="K51" s="10">
        <v>0.32000000000000006</v>
      </c>
      <c r="L51" s="10">
        <v>0.02</v>
      </c>
      <c r="M51" s="10">
        <v>6.4000000000000012</v>
      </c>
      <c r="N51" s="10">
        <v>1.3410443691392169</v>
      </c>
    </row>
    <row r="52" spans="1:14" x14ac:dyDescent="0.25">
      <c r="A52" s="9">
        <v>40</v>
      </c>
      <c r="B52" s="10">
        <v>900000</v>
      </c>
      <c r="C52" s="10">
        <v>100000</v>
      </c>
      <c r="D52" s="10">
        <v>1000</v>
      </c>
      <c r="E52" s="10">
        <v>100000</v>
      </c>
      <c r="F52" s="10">
        <v>1000</v>
      </c>
      <c r="G52" s="10">
        <v>2</v>
      </c>
      <c r="H52" s="10">
        <v>2.8284271247461901E-2</v>
      </c>
      <c r="I52" s="10">
        <v>0.05</v>
      </c>
      <c r="J52" s="10">
        <v>0.01</v>
      </c>
      <c r="K52" s="10">
        <v>0.22000000000000003</v>
      </c>
      <c r="L52" s="10">
        <v>0.02</v>
      </c>
      <c r="M52" s="10">
        <v>4.4000000000000004</v>
      </c>
      <c r="N52" s="10">
        <v>0.96664367788756578</v>
      </c>
    </row>
    <row r="53" spans="1:14" x14ac:dyDescent="0.25">
      <c r="A53" s="9">
        <v>41</v>
      </c>
      <c r="B53" s="10">
        <v>2000000</v>
      </c>
      <c r="C53" s="10">
        <v>100000</v>
      </c>
      <c r="D53" s="10">
        <v>1000</v>
      </c>
      <c r="E53" s="10">
        <v>100000</v>
      </c>
      <c r="F53" s="10">
        <v>1000</v>
      </c>
      <c r="G53" s="10">
        <v>2</v>
      </c>
      <c r="H53" s="10">
        <v>2.8284271247461901E-2</v>
      </c>
      <c r="I53" s="10">
        <v>9.0000000000000011E-3</v>
      </c>
      <c r="J53" s="10">
        <v>5.0000000000000001E-4</v>
      </c>
      <c r="K53" s="10">
        <v>1.2E-2</v>
      </c>
      <c r="L53" s="10">
        <v>4.0000000000000001E-3</v>
      </c>
      <c r="M53" s="10">
        <v>1.3333333333333333</v>
      </c>
      <c r="N53" s="10">
        <v>0.45057500224431257</v>
      </c>
    </row>
    <row r="54" spans="1:14" x14ac:dyDescent="0.25">
      <c r="A54" s="9">
        <v>42</v>
      </c>
      <c r="B54" s="10">
        <v>3000000</v>
      </c>
      <c r="C54" s="10">
        <v>100000</v>
      </c>
      <c r="D54" s="10">
        <v>1000</v>
      </c>
      <c r="E54" s="10">
        <v>100000</v>
      </c>
      <c r="F54" s="10">
        <v>1000</v>
      </c>
      <c r="G54" s="10">
        <v>2</v>
      </c>
      <c r="H54" s="10">
        <v>2.8284271247461901E-2</v>
      </c>
      <c r="I54" s="10">
        <v>6.9999999999999993E-3</v>
      </c>
      <c r="J54" s="10">
        <v>5.0000000000000001E-4</v>
      </c>
      <c r="K54" s="10">
        <v>8.0000000000000002E-3</v>
      </c>
      <c r="L54" s="10">
        <v>6.0000000000000001E-3</v>
      </c>
      <c r="M54" s="10">
        <v>1.142857142857143</v>
      </c>
      <c r="N54" s="10">
        <v>0.86102135141750979</v>
      </c>
    </row>
    <row r="56" spans="1:14" x14ac:dyDescent="0.25">
      <c r="A56" s="14" t="s">
        <v>1</v>
      </c>
      <c r="B56" s="14" t="s">
        <v>2</v>
      </c>
      <c r="C56" s="14" t="s">
        <v>4</v>
      </c>
      <c r="D56" s="14" t="s">
        <v>5</v>
      </c>
      <c r="E56" s="14" t="s">
        <v>6</v>
      </c>
      <c r="F56" s="14" t="s">
        <v>7</v>
      </c>
      <c r="G56" s="14" t="s">
        <v>8</v>
      </c>
      <c r="H56" s="14" t="s">
        <v>9</v>
      </c>
      <c r="I56" s="14" t="s">
        <v>10</v>
      </c>
      <c r="J56" s="14" t="s">
        <v>11</v>
      </c>
      <c r="K56" s="14" t="s">
        <v>12</v>
      </c>
      <c r="L56" s="14" t="s">
        <v>13</v>
      </c>
      <c r="M56" s="14" t="s">
        <v>14</v>
      </c>
      <c r="N56" s="14" t="s">
        <v>16</v>
      </c>
    </row>
    <row r="57" spans="1:14" x14ac:dyDescent="0.25">
      <c r="A57" s="14"/>
      <c r="B57" s="14" t="s">
        <v>17</v>
      </c>
      <c r="C57" s="14" t="s">
        <v>19</v>
      </c>
      <c r="D57" s="14" t="s">
        <v>19</v>
      </c>
      <c r="E57" s="14" t="s">
        <v>19</v>
      </c>
      <c r="F57" s="14" t="s">
        <v>19</v>
      </c>
      <c r="G57" s="14" t="s">
        <v>18</v>
      </c>
      <c r="H57" s="14" t="s">
        <v>18</v>
      </c>
      <c r="I57" s="14" t="s">
        <v>20</v>
      </c>
      <c r="J57" s="14" t="s">
        <v>20</v>
      </c>
      <c r="K57" s="14" t="s">
        <v>20</v>
      </c>
      <c r="L57" s="14" t="s">
        <v>20</v>
      </c>
      <c r="M57" s="14" t="s">
        <v>18</v>
      </c>
      <c r="N57" s="14" t="s">
        <v>18</v>
      </c>
    </row>
    <row r="58" spans="1:14" x14ac:dyDescent="0.25">
      <c r="A58" s="15">
        <v>43</v>
      </c>
      <c r="B58" s="14">
        <v>100</v>
      </c>
      <c r="C58" s="14">
        <v>1000000</v>
      </c>
      <c r="D58" s="14">
        <f>0.01*C58</f>
        <v>10000</v>
      </c>
      <c r="E58" s="14">
        <v>1000</v>
      </c>
      <c r="F58" s="14">
        <f>0.01*E58</f>
        <v>10</v>
      </c>
      <c r="G58" s="14">
        <f t="shared" ref="G58:G66" si="13">(C58+E58)/E58</f>
        <v>1001</v>
      </c>
      <c r="H58" s="14">
        <f t="shared" ref="H58:H66" si="14">SQRT(G58^2*((D58/C58)^2+(F58/E58)^2))</f>
        <v>14.156277759354682</v>
      </c>
      <c r="I58" s="14">
        <v>0.01</v>
      </c>
      <c r="J58" s="14">
        <v>2E-3</v>
      </c>
      <c r="K58" s="14">
        <v>10</v>
      </c>
      <c r="L58" s="14">
        <v>0.5</v>
      </c>
      <c r="M58" s="14">
        <f t="shared" ref="M58:M66" si="15">K58/I58</f>
        <v>1000</v>
      </c>
      <c r="N58" s="14">
        <f t="shared" ref="N58:N66" si="16">LOG10(M58)</f>
        <v>3</v>
      </c>
    </row>
    <row r="59" spans="1:14" x14ac:dyDescent="0.25">
      <c r="A59" s="15">
        <v>44</v>
      </c>
      <c r="B59" s="14">
        <v>500</v>
      </c>
      <c r="C59" s="14">
        <v>1000000</v>
      </c>
      <c r="D59" s="14">
        <f t="shared" ref="D59:D66" si="17">0.01*C59</f>
        <v>10000</v>
      </c>
      <c r="E59" s="14">
        <v>1000</v>
      </c>
      <c r="F59" s="14">
        <f t="shared" ref="F59:F66" si="18">0.01*E59</f>
        <v>10</v>
      </c>
      <c r="G59" s="14">
        <f t="shared" si="13"/>
        <v>1001</v>
      </c>
      <c r="H59" s="14">
        <f t="shared" si="14"/>
        <v>14.156277759354682</v>
      </c>
      <c r="I59" s="14">
        <v>0.01</v>
      </c>
      <c r="J59" s="14">
        <v>2E-3</v>
      </c>
      <c r="K59" s="14">
        <v>10</v>
      </c>
      <c r="L59" s="14">
        <v>0.5</v>
      </c>
      <c r="M59" s="14">
        <f t="shared" si="15"/>
        <v>1000</v>
      </c>
      <c r="N59" s="14">
        <f t="shared" si="16"/>
        <v>3</v>
      </c>
    </row>
    <row r="60" spans="1:14" x14ac:dyDescent="0.25">
      <c r="A60" s="15">
        <v>45</v>
      </c>
      <c r="B60" s="14">
        <v>1000</v>
      </c>
      <c r="C60" s="14">
        <v>1000000</v>
      </c>
      <c r="D60" s="14">
        <f t="shared" si="17"/>
        <v>10000</v>
      </c>
      <c r="E60" s="14">
        <v>1000</v>
      </c>
      <c r="F60" s="14">
        <f t="shared" si="18"/>
        <v>10</v>
      </c>
      <c r="G60" s="14">
        <f t="shared" si="13"/>
        <v>1001</v>
      </c>
      <c r="H60" s="14">
        <f t="shared" si="14"/>
        <v>14.156277759354682</v>
      </c>
      <c r="I60" s="14">
        <v>0.01</v>
      </c>
      <c r="J60" s="14">
        <v>2E-3</v>
      </c>
      <c r="K60" s="14">
        <v>9</v>
      </c>
      <c r="L60" s="14">
        <v>0.5</v>
      </c>
      <c r="M60" s="14">
        <f t="shared" si="15"/>
        <v>900</v>
      </c>
      <c r="N60" s="14">
        <f t="shared" si="16"/>
        <v>2.9542425094393248</v>
      </c>
    </row>
    <row r="61" spans="1:14" x14ac:dyDescent="0.25">
      <c r="A61" s="15">
        <v>46</v>
      </c>
      <c r="B61" s="14">
        <v>5000</v>
      </c>
      <c r="C61" s="14">
        <v>1000000</v>
      </c>
      <c r="D61" s="14">
        <f t="shared" si="17"/>
        <v>10000</v>
      </c>
      <c r="E61" s="14">
        <v>1000</v>
      </c>
      <c r="F61" s="14">
        <f t="shared" si="18"/>
        <v>10</v>
      </c>
      <c r="G61" s="14">
        <f t="shared" si="13"/>
        <v>1001</v>
      </c>
      <c r="H61" s="14">
        <f t="shared" si="14"/>
        <v>14.156277759354682</v>
      </c>
      <c r="I61" s="14">
        <v>0.01</v>
      </c>
      <c r="J61" s="14">
        <v>2E-3</v>
      </c>
      <c r="K61" s="14">
        <f>1.2*5</f>
        <v>6</v>
      </c>
      <c r="L61" s="14">
        <v>0.5</v>
      </c>
      <c r="M61" s="14">
        <f t="shared" si="15"/>
        <v>600</v>
      </c>
      <c r="N61" s="14">
        <f t="shared" si="16"/>
        <v>2.7781512503836434</v>
      </c>
    </row>
    <row r="62" spans="1:14" x14ac:dyDescent="0.25">
      <c r="A62" s="15">
        <v>47</v>
      </c>
      <c r="B62" s="14">
        <v>10000</v>
      </c>
      <c r="C62" s="14">
        <v>1000000</v>
      </c>
      <c r="D62" s="14">
        <f t="shared" si="17"/>
        <v>10000</v>
      </c>
      <c r="E62" s="14">
        <v>1000</v>
      </c>
      <c r="F62" s="14">
        <f t="shared" si="18"/>
        <v>10</v>
      </c>
      <c r="G62" s="14">
        <f t="shared" si="13"/>
        <v>1001</v>
      </c>
      <c r="H62" s="14">
        <f t="shared" si="14"/>
        <v>14.156277759354682</v>
      </c>
      <c r="I62" s="14">
        <v>0.01</v>
      </c>
      <c r="J62" s="14">
        <v>2E-3</v>
      </c>
      <c r="K62" s="14">
        <f>1.7*2</f>
        <v>3.4</v>
      </c>
      <c r="L62" s="14">
        <v>0.2</v>
      </c>
      <c r="M62" s="14">
        <f t="shared" si="15"/>
        <v>340</v>
      </c>
      <c r="N62" s="14">
        <f t="shared" si="16"/>
        <v>2.5314789170422549</v>
      </c>
    </row>
    <row r="63" spans="1:14" x14ac:dyDescent="0.25">
      <c r="A63" s="15">
        <v>48</v>
      </c>
      <c r="B63" s="14">
        <v>50000</v>
      </c>
      <c r="C63" s="14">
        <v>1000000</v>
      </c>
      <c r="D63" s="14">
        <f t="shared" si="17"/>
        <v>10000</v>
      </c>
      <c r="E63" s="14">
        <v>1000</v>
      </c>
      <c r="F63" s="14">
        <f t="shared" si="18"/>
        <v>10</v>
      </c>
      <c r="G63" s="14">
        <f t="shared" si="13"/>
        <v>1001</v>
      </c>
      <c r="H63" s="14">
        <f t="shared" si="14"/>
        <v>14.156277759354682</v>
      </c>
      <c r="I63" s="14">
        <v>0.01</v>
      </c>
      <c r="J63" s="14">
        <v>2E-3</v>
      </c>
      <c r="K63" s="14">
        <v>0.8</v>
      </c>
      <c r="L63" s="14">
        <v>0.3</v>
      </c>
      <c r="M63" s="14">
        <f t="shared" si="15"/>
        <v>80</v>
      </c>
      <c r="N63" s="14">
        <f t="shared" si="16"/>
        <v>1.9030899869919435</v>
      </c>
    </row>
    <row r="64" spans="1:14" x14ac:dyDescent="0.25">
      <c r="A64" s="15">
        <v>49</v>
      </c>
      <c r="B64" s="14">
        <v>100000</v>
      </c>
      <c r="C64" s="14">
        <v>1000000</v>
      </c>
      <c r="D64" s="14">
        <f t="shared" si="17"/>
        <v>10000</v>
      </c>
      <c r="E64" s="14">
        <v>1000</v>
      </c>
      <c r="F64" s="14">
        <f t="shared" si="18"/>
        <v>10</v>
      </c>
      <c r="G64" s="14">
        <f t="shared" si="13"/>
        <v>1001</v>
      </c>
      <c r="H64" s="14">
        <f t="shared" si="14"/>
        <v>14.156277759354682</v>
      </c>
      <c r="I64" s="14">
        <v>0.01</v>
      </c>
      <c r="J64" s="14">
        <v>2E-3</v>
      </c>
      <c r="K64" s="14">
        <f>0.5*0.8</f>
        <v>0.4</v>
      </c>
      <c r="L64" s="14">
        <v>0.1</v>
      </c>
      <c r="M64" s="14">
        <f t="shared" si="15"/>
        <v>40</v>
      </c>
      <c r="N64" s="14">
        <f t="shared" si="16"/>
        <v>1.6020599913279623</v>
      </c>
    </row>
    <row r="65" spans="1:14" x14ac:dyDescent="0.25">
      <c r="A65" s="15">
        <v>50</v>
      </c>
      <c r="B65" s="14">
        <v>500000</v>
      </c>
      <c r="C65" s="14">
        <v>1000000</v>
      </c>
      <c r="D65" s="14">
        <f t="shared" si="17"/>
        <v>10000</v>
      </c>
      <c r="E65" s="14">
        <v>1000</v>
      </c>
      <c r="F65" s="14">
        <f t="shared" si="18"/>
        <v>10</v>
      </c>
      <c r="G65" s="14">
        <f t="shared" si="13"/>
        <v>1001</v>
      </c>
      <c r="H65" s="14">
        <f t="shared" si="14"/>
        <v>14.156277759354682</v>
      </c>
      <c r="I65" s="14">
        <v>0.01</v>
      </c>
      <c r="J65" s="14">
        <v>2E-3</v>
      </c>
      <c r="K65" s="14">
        <f>0.6*0.2</f>
        <v>0.12</v>
      </c>
      <c r="L65" s="14">
        <v>0.06</v>
      </c>
      <c r="M65" s="14">
        <f t="shared" si="15"/>
        <v>12</v>
      </c>
      <c r="N65" s="14">
        <f t="shared" si="16"/>
        <v>1.0791812460476249</v>
      </c>
    </row>
    <row r="66" spans="1:14" x14ac:dyDescent="0.25">
      <c r="A66" s="15">
        <v>51</v>
      </c>
      <c r="B66" s="14">
        <v>1000000</v>
      </c>
      <c r="C66" s="14">
        <v>1000000</v>
      </c>
      <c r="D66" s="14">
        <f t="shared" si="17"/>
        <v>10000</v>
      </c>
      <c r="E66" s="14">
        <v>1000</v>
      </c>
      <c r="F66" s="14">
        <f t="shared" si="18"/>
        <v>10</v>
      </c>
      <c r="G66" s="14">
        <f t="shared" si="13"/>
        <v>1001</v>
      </c>
      <c r="H66" s="14">
        <f t="shared" si="14"/>
        <v>14.156277759354682</v>
      </c>
      <c r="I66" s="14">
        <v>0.01</v>
      </c>
      <c r="J66" s="14">
        <v>2E-3</v>
      </c>
      <c r="K66" s="14">
        <v>0.04</v>
      </c>
      <c r="L66" s="14">
        <v>0.02</v>
      </c>
      <c r="M66" s="14">
        <f t="shared" si="15"/>
        <v>4</v>
      </c>
      <c r="N66" s="14">
        <f t="shared" si="16"/>
        <v>0.6020599913279624</v>
      </c>
    </row>
  </sheetData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22" workbookViewId="0">
      <selection activeCell="A47" sqref="A47:C55"/>
    </sheetView>
  </sheetViews>
  <sheetFormatPr defaultColWidth="10.85546875" defaultRowHeight="15" x14ac:dyDescent="0.25"/>
  <cols>
    <col min="1" max="16384" width="10.85546875" style="2"/>
  </cols>
  <sheetData>
    <row r="1" spans="1:3" x14ac:dyDescent="0.25">
      <c r="A1" s="2" t="s">
        <v>2</v>
      </c>
      <c r="B1" s="2" t="s">
        <v>14</v>
      </c>
      <c r="C1" s="2" t="s">
        <v>16</v>
      </c>
    </row>
    <row r="2" spans="1:3" x14ac:dyDescent="0.25">
      <c r="A2">
        <v>100</v>
      </c>
      <c r="B2" s="2">
        <v>100</v>
      </c>
      <c r="C2" s="2">
        <v>50.039984012787215</v>
      </c>
    </row>
    <row r="3" spans="1:3" x14ac:dyDescent="0.25">
      <c r="A3">
        <v>500</v>
      </c>
      <c r="B3" s="2">
        <v>100</v>
      </c>
      <c r="C3" s="2">
        <v>50.24937810560445</v>
      </c>
    </row>
    <row r="4" spans="1:3" x14ac:dyDescent="0.25">
      <c r="A4" s="2">
        <v>1000</v>
      </c>
      <c r="B4" s="2">
        <v>100</v>
      </c>
      <c r="C4" s="2">
        <v>11.180339887498947</v>
      </c>
    </row>
    <row r="5" spans="1:3" x14ac:dyDescent="0.25">
      <c r="A5" s="2">
        <v>5000</v>
      </c>
      <c r="B5" s="2">
        <v>100</v>
      </c>
      <c r="C5" s="2">
        <v>11.180339887498947</v>
      </c>
    </row>
    <row r="6" spans="1:3" x14ac:dyDescent="0.25">
      <c r="A6" s="2">
        <v>10000</v>
      </c>
      <c r="B6" s="2">
        <v>91.999999999999986</v>
      </c>
      <c r="C6" s="2">
        <v>9.414881836751853</v>
      </c>
    </row>
    <row r="7" spans="1:3" x14ac:dyDescent="0.25">
      <c r="A7" s="2">
        <v>50000</v>
      </c>
      <c r="B7" s="2">
        <v>57.999999999999993</v>
      </c>
      <c r="C7" s="2">
        <v>6.1351446600711856</v>
      </c>
    </row>
    <row r="8" spans="1:3" x14ac:dyDescent="0.25">
      <c r="A8" s="2">
        <v>100000</v>
      </c>
      <c r="B8" s="2">
        <v>34</v>
      </c>
      <c r="C8" s="2">
        <v>3.5440090293338695</v>
      </c>
    </row>
    <row r="9" spans="1:3" x14ac:dyDescent="0.25">
      <c r="A9" s="2">
        <v>300000</v>
      </c>
      <c r="B9" s="2">
        <v>12</v>
      </c>
      <c r="C9" s="2">
        <v>6.0207972893961479</v>
      </c>
    </row>
    <row r="10" spans="1:3" x14ac:dyDescent="0.25">
      <c r="A10" s="2">
        <v>500000</v>
      </c>
      <c r="B10" s="2">
        <v>9</v>
      </c>
      <c r="C10" s="2">
        <v>1.231107225224513</v>
      </c>
    </row>
    <row r="11" spans="1:3" x14ac:dyDescent="0.25">
      <c r="A11" s="2">
        <v>700000</v>
      </c>
      <c r="B11" s="2">
        <v>5.2</v>
      </c>
      <c r="C11" s="2">
        <v>2.6305892875931809</v>
      </c>
    </row>
    <row r="12" spans="1:3" x14ac:dyDescent="0.25">
      <c r="A12" s="2">
        <v>1000000</v>
      </c>
      <c r="B12" s="2">
        <v>6.8</v>
      </c>
      <c r="C12" s="2">
        <v>1.4176036117335478</v>
      </c>
    </row>
    <row r="13" spans="1:3" x14ac:dyDescent="0.25">
      <c r="A13" s="2">
        <v>3000000</v>
      </c>
      <c r="B13" s="2">
        <v>1.7142857142857144</v>
      </c>
      <c r="C13" s="2">
        <v>0.86584503818760938</v>
      </c>
    </row>
    <row r="14" spans="1:3" x14ac:dyDescent="0.25">
      <c r="A14" s="2">
        <v>4000000</v>
      </c>
      <c r="B14" s="2">
        <v>1.3333333333333333</v>
      </c>
      <c r="C14" s="2">
        <v>1.6703662642636565</v>
      </c>
    </row>
    <row r="16" spans="1:3" x14ac:dyDescent="0.25">
      <c r="A16" s="2">
        <v>100</v>
      </c>
      <c r="B16" s="2">
        <v>10.5</v>
      </c>
      <c r="C16" s="2">
        <v>1.1629703349613005</v>
      </c>
    </row>
    <row r="17" spans="1:3" x14ac:dyDescent="0.25">
      <c r="A17" s="2">
        <v>500</v>
      </c>
      <c r="B17" s="2">
        <v>10</v>
      </c>
      <c r="C17" s="2">
        <v>1.1180339887498949</v>
      </c>
    </row>
    <row r="18" spans="1:3" x14ac:dyDescent="0.25">
      <c r="A18" s="2">
        <v>1000</v>
      </c>
      <c r="B18" s="2">
        <v>10.4</v>
      </c>
      <c r="C18" s="2">
        <v>1.0590561835898982</v>
      </c>
    </row>
    <row r="19" spans="1:3" x14ac:dyDescent="0.25">
      <c r="A19" s="2">
        <v>5000</v>
      </c>
      <c r="B19" s="2">
        <v>10.4</v>
      </c>
      <c r="C19" s="2">
        <v>1.0590561835898982</v>
      </c>
    </row>
    <row r="20" spans="1:3" x14ac:dyDescent="0.25">
      <c r="A20" s="2">
        <v>10000</v>
      </c>
      <c r="B20" s="2">
        <v>10.4</v>
      </c>
      <c r="C20" s="2">
        <v>1.0590561835898982</v>
      </c>
    </row>
    <row r="21" spans="1:3" x14ac:dyDescent="0.25">
      <c r="A21" s="2">
        <v>50000</v>
      </c>
      <c r="B21" s="2">
        <v>10.199999999999999</v>
      </c>
      <c r="C21" s="2">
        <v>1.0394229168149025</v>
      </c>
    </row>
    <row r="22" spans="1:3" x14ac:dyDescent="0.25">
      <c r="A22" s="2">
        <v>100000</v>
      </c>
      <c r="B22" s="2">
        <v>10</v>
      </c>
      <c r="C22" s="2">
        <v>1.0198039027185568</v>
      </c>
    </row>
    <row r="23" spans="1:3" x14ac:dyDescent="0.25">
      <c r="A23" s="2">
        <v>500000</v>
      </c>
      <c r="B23" s="2">
        <v>9.2500000000000018</v>
      </c>
      <c r="C23" s="2">
        <v>1.1829683269217315</v>
      </c>
    </row>
    <row r="24" spans="1:3" x14ac:dyDescent="0.25">
      <c r="A24" s="2">
        <v>1000000</v>
      </c>
      <c r="B24" s="2">
        <v>6.6</v>
      </c>
      <c r="C24" s="2">
        <v>1.3350655414622907</v>
      </c>
    </row>
    <row r="25" spans="1:3" x14ac:dyDescent="0.25">
      <c r="A25" s="2">
        <v>2000000</v>
      </c>
      <c r="B25" s="2">
        <v>1.5294117647058825</v>
      </c>
      <c r="C25" s="2">
        <v>0.47911069704279513</v>
      </c>
    </row>
    <row r="26" spans="1:3" x14ac:dyDescent="0.25">
      <c r="A26" s="2">
        <v>3000000</v>
      </c>
      <c r="B26" s="2">
        <v>1.1666666666666665</v>
      </c>
      <c r="C26" s="2">
        <v>0.67371849086860569</v>
      </c>
    </row>
    <row r="28" spans="1:3" x14ac:dyDescent="0.25">
      <c r="A28" s="2">
        <v>100</v>
      </c>
      <c r="B28" s="2">
        <v>2</v>
      </c>
      <c r="C28" s="2">
        <v>0.20615528128088301</v>
      </c>
    </row>
    <row r="29" spans="1:3" x14ac:dyDescent="0.25">
      <c r="A29" s="2">
        <v>500</v>
      </c>
      <c r="B29" s="2">
        <v>2</v>
      </c>
      <c r="C29" s="2">
        <v>0.22360679774997894</v>
      </c>
    </row>
    <row r="30" spans="1:3" x14ac:dyDescent="0.25">
      <c r="A30" s="2">
        <v>1000</v>
      </c>
      <c r="B30" s="2">
        <v>2</v>
      </c>
      <c r="C30" s="2">
        <v>0.22360679774997894</v>
      </c>
    </row>
    <row r="31" spans="1:3" x14ac:dyDescent="0.25">
      <c r="A31" s="2">
        <v>5000</v>
      </c>
      <c r="B31" s="2">
        <v>2</v>
      </c>
      <c r="C31" s="2">
        <v>0.22360679774997894</v>
      </c>
    </row>
    <row r="32" spans="1:3" x14ac:dyDescent="0.25">
      <c r="A32" s="3">
        <v>10000</v>
      </c>
      <c r="B32" s="2">
        <v>2</v>
      </c>
      <c r="C32" s="2">
        <v>0.22360679774997894</v>
      </c>
    </row>
    <row r="33" spans="1:3" x14ac:dyDescent="0.25">
      <c r="A33" s="3">
        <v>50000</v>
      </c>
      <c r="B33" s="2">
        <v>2</v>
      </c>
      <c r="C33" s="2">
        <v>0.22360679774997894</v>
      </c>
    </row>
    <row r="34" spans="1:3" x14ac:dyDescent="0.25">
      <c r="A34" s="3">
        <v>100000</v>
      </c>
      <c r="B34" s="2">
        <v>2.0999999999999996</v>
      </c>
      <c r="C34" s="2">
        <v>0.2325940669922601</v>
      </c>
    </row>
    <row r="35" spans="1:3" x14ac:dyDescent="0.25">
      <c r="A35" s="3">
        <v>500000</v>
      </c>
      <c r="B35" s="2">
        <v>12</v>
      </c>
      <c r="C35" s="2">
        <v>1.5206906325745548</v>
      </c>
    </row>
    <row r="36" spans="1:3" x14ac:dyDescent="0.25">
      <c r="A36" s="3">
        <v>1000000</v>
      </c>
      <c r="B36" s="2">
        <v>3.2000000000000006</v>
      </c>
      <c r="C36" s="2">
        <v>0.75471849056452833</v>
      </c>
    </row>
    <row r="37" spans="1:3" x14ac:dyDescent="0.25">
      <c r="A37" s="3">
        <v>200000</v>
      </c>
      <c r="B37" s="2">
        <v>2.6666666666666665</v>
      </c>
      <c r="C37" s="2">
        <v>0.37037037037037035</v>
      </c>
    </row>
    <row r="38" spans="1:3" x14ac:dyDescent="0.25">
      <c r="A38" s="3">
        <v>300000</v>
      </c>
      <c r="B38" s="2">
        <v>3.7777777777777781</v>
      </c>
      <c r="C38" s="2">
        <v>0.47494775460916905</v>
      </c>
    </row>
    <row r="39" spans="1:3" x14ac:dyDescent="0.25">
      <c r="A39" s="2">
        <v>400000</v>
      </c>
      <c r="B39" s="2">
        <v>5.7777777777777786</v>
      </c>
      <c r="C39" s="2">
        <v>0.67934896257765953</v>
      </c>
    </row>
    <row r="40" spans="1:3" x14ac:dyDescent="0.25">
      <c r="A40" s="3">
        <v>600000</v>
      </c>
      <c r="B40" s="2">
        <v>13.714285714285712</v>
      </c>
      <c r="C40" s="2">
        <v>1.9799074017363103</v>
      </c>
    </row>
    <row r="41" spans="1:3" x14ac:dyDescent="0.25">
      <c r="A41" s="2">
        <v>700000</v>
      </c>
      <c r="B41" s="2">
        <v>8.6666666666666679</v>
      </c>
      <c r="C41" s="2">
        <v>1.4824071182362597</v>
      </c>
    </row>
    <row r="42" spans="1:3" x14ac:dyDescent="0.25">
      <c r="A42" s="2">
        <v>800000</v>
      </c>
      <c r="B42" s="2">
        <v>6.4000000000000012</v>
      </c>
      <c r="C42" s="2">
        <v>1.3410443691392169</v>
      </c>
    </row>
    <row r="43" spans="1:3" x14ac:dyDescent="0.25">
      <c r="A43" s="2">
        <v>900000</v>
      </c>
      <c r="B43" s="2">
        <v>4.4000000000000004</v>
      </c>
      <c r="C43" s="2">
        <v>0.96664367788756578</v>
      </c>
    </row>
    <row r="44" spans="1:3" x14ac:dyDescent="0.25">
      <c r="A44" s="2">
        <v>2000000</v>
      </c>
      <c r="B44" s="2">
        <v>1.3333333333333333</v>
      </c>
      <c r="C44" s="2">
        <v>0.45057500224431257</v>
      </c>
    </row>
    <row r="45" spans="1:3" x14ac:dyDescent="0.25">
      <c r="A45" s="2">
        <v>3000000</v>
      </c>
      <c r="B45" s="2">
        <v>1.142857142857143</v>
      </c>
      <c r="C45" s="2">
        <v>0.86102135141750979</v>
      </c>
    </row>
    <row r="47" spans="1:3" x14ac:dyDescent="0.25">
      <c r="A47" s="2">
        <v>100</v>
      </c>
      <c r="B47" s="2">
        <v>1000</v>
      </c>
      <c r="C47" s="2">
        <v>206.15528128088303</v>
      </c>
    </row>
    <row r="48" spans="1:3" x14ac:dyDescent="0.25">
      <c r="A48" s="2">
        <v>500</v>
      </c>
      <c r="B48" s="2">
        <v>1000</v>
      </c>
      <c r="C48" s="2">
        <v>206.15528128088303</v>
      </c>
    </row>
    <row r="49" spans="1:3" x14ac:dyDescent="0.25">
      <c r="A49" s="2">
        <v>1000</v>
      </c>
      <c r="B49" s="2">
        <v>900</v>
      </c>
      <c r="C49" s="2">
        <v>186.81541692269406</v>
      </c>
    </row>
    <row r="50" spans="1:3" x14ac:dyDescent="0.25">
      <c r="A50" s="2">
        <v>5000</v>
      </c>
      <c r="B50" s="2">
        <v>600</v>
      </c>
      <c r="C50" s="2">
        <v>130</v>
      </c>
    </row>
    <row r="51" spans="1:3" x14ac:dyDescent="0.25">
      <c r="A51" s="2">
        <v>10000</v>
      </c>
      <c r="B51" s="2">
        <v>340</v>
      </c>
      <c r="C51" s="2">
        <v>70.880180586677412</v>
      </c>
    </row>
    <row r="52" spans="1:3" x14ac:dyDescent="0.25">
      <c r="A52" s="2">
        <v>50000</v>
      </c>
      <c r="B52" s="2">
        <v>80</v>
      </c>
      <c r="C52" s="2">
        <v>34</v>
      </c>
    </row>
    <row r="53" spans="1:3" x14ac:dyDescent="0.25">
      <c r="A53" s="2">
        <v>100000</v>
      </c>
      <c r="B53" s="2">
        <v>40</v>
      </c>
      <c r="C53" s="2">
        <v>12.806248474865697</v>
      </c>
    </row>
    <row r="54" spans="1:3" x14ac:dyDescent="0.25">
      <c r="A54" s="2">
        <v>500000</v>
      </c>
      <c r="B54" s="2">
        <v>12</v>
      </c>
      <c r="C54" s="2">
        <v>6.4621977685614054</v>
      </c>
    </row>
    <row r="55" spans="1:3" x14ac:dyDescent="0.25">
      <c r="A55" s="2">
        <v>1000000</v>
      </c>
      <c r="B55" s="2">
        <v>4</v>
      </c>
      <c r="C55" s="2">
        <v>2.1540659228538019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Printing</vt:lpstr>
      <vt:lpstr>Output</vt:lpstr>
    </vt:vector>
  </TitlesOfParts>
  <Manager/>
  <Company>University College London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Hanfei Cui</dc:creator>
  <cp:keywords/>
  <dc:description/>
  <cp:lastModifiedBy>Hanfei Cui</cp:lastModifiedBy>
  <cp:revision/>
  <cp:lastPrinted>2017-01-16T15:10:18Z</cp:lastPrinted>
  <dcterms:created xsi:type="dcterms:W3CDTF">2017-01-10T14:15:26Z</dcterms:created>
  <dcterms:modified xsi:type="dcterms:W3CDTF">2017-01-16T15:44:07Z</dcterms:modified>
  <cp:category/>
  <cp:contentStatus/>
</cp:coreProperties>
</file>