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5.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xl/tables/table22.xml" ContentType="application/vnd.openxmlformats-officedocument.spreadsheetml.table+xml"/>
  <Override PartName="/xl/tables/table21.xml" ContentType="application/vnd.openxmlformats-officedocument.spreadsheetml.table+xml"/>
  <Override PartName="/xl/tables/table20.xml" ContentType="application/vnd.openxmlformats-officedocument.spreadsheetml.table+xml"/>
  <Override PartName="/xl/tables/table19.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5.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mc:AlternateContent xmlns:mc="http://schemas.openxmlformats.org/markup-compatibility/2006">
    <mc:Choice Requires="x15">
      <x15ac:absPath xmlns:x15ac="http://schemas.microsoft.com/office/spreadsheetml/2010/11/ac" url="F:\ResearchFish Raw Data\Ad-Hoc Data\"/>
    </mc:Choice>
  </mc:AlternateContent>
  <xr:revisionPtr revIDLastSave="0" documentId="8_{222B5D14-DF3F-4026-8498-458D43C9102E}" xr6:coauthVersionLast="34" xr6:coauthVersionMax="34" xr10:uidLastSave="{00000000-0000-0000-0000-000000000000}"/>
  <bookViews>
    <workbookView xWindow="0" yWindow="0" windowWidth="28800" windowHeight="12135" tabRatio="860" xr2:uid="{00000000-000D-0000-FFFF-FFFF00000000}"/>
  </bookViews>
  <sheets>
    <sheet name="Awards" sheetId="21" r:id="rId1"/>
    <sheet name="Intro" sheetId="1" r:id="rId2"/>
    <sheet name="Publications" sheetId="29" r:id="rId3"/>
    <sheet name="Collaborations" sheetId="3" r:id="rId4"/>
    <sheet name="Funding" sheetId="4" r:id="rId5"/>
    <sheet name="Destinations" sheetId="5" r:id="rId6"/>
    <sheet name="Skills" sheetId="6" r:id="rId7"/>
    <sheet name="Secondments" sheetId="26" r:id="rId8"/>
    <sheet name="Dissemination" sheetId="8" r:id="rId9"/>
    <sheet name="Policy" sheetId="7" r:id="rId10"/>
    <sheet name="Tools" sheetId="9" r:id="rId11"/>
    <sheet name="Databases" sheetId="23" r:id="rId12"/>
    <sheet name="Software" sheetId="24" r:id="rId13"/>
    <sheet name="Artistic" sheetId="25" r:id="rId14"/>
    <sheet name="IP" sheetId="10" r:id="rId15"/>
    <sheet name="Products" sheetId="13" r:id="rId16"/>
    <sheet name="Spin Outs" sheetId="11" r:id="rId17"/>
    <sheet name="Recognition" sheetId="12" r:id="rId18"/>
    <sheet name="Facilities" sheetId="15" r:id="rId19"/>
    <sheet name="Other" sheetId="22" r:id="rId20"/>
    <sheet name="Key Findings" sheetId="30" r:id="rId21"/>
    <sheet name="Narrative" sheetId="31" r:id="rId22"/>
    <sheet name="NPRI" sheetId="32" r:id="rId23"/>
  </sheets>
  <calcPr calcId="179017"/>
</workbook>
</file>

<file path=xl/calcChain.xml><?xml version="1.0" encoding="utf-8"?>
<calcChain xmlns="http://schemas.openxmlformats.org/spreadsheetml/2006/main">
  <c r="AD5" i="21" l="1"/>
  <c r="AD6" i="21"/>
  <c r="AD7" i="21"/>
  <c r="AD8" i="21"/>
  <c r="AD9" i="21"/>
  <c r="AD10" i="21"/>
  <c r="AD11" i="21"/>
  <c r="AD12" i="21"/>
  <c r="AD13" i="21"/>
  <c r="AD14" i="21"/>
  <c r="AD15" i="21"/>
  <c r="AD16" i="21"/>
  <c r="AD17" i="21"/>
  <c r="AD18" i="21"/>
  <c r="AD19" i="21"/>
  <c r="AD20" i="21"/>
  <c r="AD21" i="21"/>
  <c r="AD22" i="21"/>
  <c r="AD23" i="21"/>
  <c r="AD24" i="21"/>
  <c r="AD25" i="21"/>
  <c r="AD26" i="21"/>
  <c r="AD27" i="21"/>
  <c r="AD28" i="21"/>
  <c r="AD29" i="21"/>
  <c r="AD30" i="21"/>
  <c r="AD31" i="21"/>
  <c r="AD32" i="21"/>
  <c r="AD33" i="21"/>
  <c r="AD34" i="21"/>
  <c r="AD35" i="21"/>
  <c r="AD36" i="21"/>
  <c r="AD37" i="21"/>
  <c r="AD38" i="21"/>
  <c r="AD39" i="21"/>
  <c r="AD40" i="21"/>
  <c r="AD41" i="21"/>
  <c r="AD42" i="21"/>
  <c r="AD43" i="21"/>
  <c r="AD44" i="21"/>
  <c r="AD45" i="21"/>
  <c r="AE5" i="21"/>
  <c r="AE6" i="21"/>
  <c r="AE7" i="21"/>
  <c r="AE8" i="21"/>
  <c r="AE9" i="21"/>
  <c r="AE10" i="21"/>
  <c r="AE11" i="21"/>
  <c r="AE12" i="21"/>
  <c r="AE13" i="21"/>
  <c r="AE14" i="21"/>
  <c r="AE15" i="21"/>
  <c r="AE16" i="21"/>
  <c r="AE17" i="21"/>
  <c r="AE18" i="21"/>
  <c r="AE19" i="21"/>
  <c r="AE20" i="21"/>
  <c r="AE21" i="21"/>
  <c r="AE22" i="21"/>
  <c r="AE23" i="21"/>
  <c r="AE24" i="21"/>
  <c r="AE25" i="21"/>
  <c r="AE26" i="21"/>
  <c r="AE27" i="21"/>
  <c r="AE28" i="21"/>
  <c r="AE29" i="21"/>
  <c r="AE30" i="21"/>
  <c r="AE31" i="21"/>
  <c r="AE32" i="21"/>
  <c r="AE33" i="21"/>
  <c r="AE34" i="21"/>
  <c r="AE35" i="21"/>
  <c r="AE36" i="21"/>
  <c r="AE37" i="21"/>
  <c r="AE38" i="21"/>
  <c r="AE39" i="21"/>
  <c r="AE40" i="21"/>
  <c r="AE41" i="21"/>
  <c r="AE42" i="21"/>
  <c r="AE43" i="21"/>
  <c r="AE44" i="21"/>
  <c r="AE45" i="21"/>
  <c r="AF5" i="21"/>
  <c r="AF6" i="21"/>
  <c r="AF7" i="21"/>
  <c r="AF8" i="21"/>
  <c r="AF9" i="21"/>
  <c r="AF10" i="21"/>
  <c r="AF11" i="21"/>
  <c r="AF12" i="21"/>
  <c r="AF13" i="21"/>
  <c r="AF14" i="21"/>
  <c r="AF15" i="21"/>
  <c r="AF16" i="21"/>
  <c r="AF17" i="21"/>
  <c r="AF18" i="21"/>
  <c r="AF19" i="21"/>
  <c r="AF20" i="21"/>
  <c r="AF21" i="21"/>
  <c r="AF22" i="21"/>
  <c r="AF23" i="21"/>
  <c r="AF24" i="21"/>
  <c r="AF25" i="21"/>
  <c r="AF26" i="21"/>
  <c r="AF27" i="21"/>
  <c r="AF28" i="21"/>
  <c r="AF29" i="21"/>
  <c r="AF30" i="21"/>
  <c r="AF31" i="21"/>
  <c r="AF32" i="21"/>
  <c r="AF33" i="21"/>
  <c r="AF34" i="21"/>
  <c r="AF35" i="21"/>
  <c r="AF36" i="21"/>
  <c r="AF37" i="21"/>
  <c r="AF38" i="21"/>
  <c r="AF39" i="21"/>
  <c r="AF40" i="21"/>
  <c r="AF41" i="21"/>
  <c r="AF42" i="21"/>
  <c r="AF43" i="21"/>
  <c r="AF44" i="21"/>
  <c r="AF45" i="21"/>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H5" i="21"/>
  <c r="AH6" i="21"/>
  <c r="AH7" i="21"/>
  <c r="AH8" i="21"/>
  <c r="AH9" i="21"/>
  <c r="AH10" i="21"/>
  <c r="AH11" i="21"/>
  <c r="AH12" i="21"/>
  <c r="AH13" i="21"/>
  <c r="AH14" i="21"/>
  <c r="AH15" i="21"/>
  <c r="AH16" i="21"/>
  <c r="AH17" i="21"/>
  <c r="AH18" i="21"/>
  <c r="AH19" i="21"/>
  <c r="AH20" i="21"/>
  <c r="AH21" i="21"/>
  <c r="AH22" i="21"/>
  <c r="AH23" i="21"/>
  <c r="AH24" i="21"/>
  <c r="AH25" i="21"/>
  <c r="AH26" i="21"/>
  <c r="AH27" i="21"/>
  <c r="AH28" i="21"/>
  <c r="AH29" i="21"/>
  <c r="AH30" i="21"/>
  <c r="AH31" i="21"/>
  <c r="AH32" i="21"/>
  <c r="AH33" i="21"/>
  <c r="AH34" i="21"/>
  <c r="AH35" i="21"/>
  <c r="AH36" i="21"/>
  <c r="AH37" i="21"/>
  <c r="AH38" i="21"/>
  <c r="AH39" i="21"/>
  <c r="AH40" i="21"/>
  <c r="AH41" i="21"/>
  <c r="AH42" i="21"/>
  <c r="AH43" i="21"/>
  <c r="AH44" i="21"/>
  <c r="AH45" i="21"/>
  <c r="AI5" i="21"/>
  <c r="AI6" i="21"/>
  <c r="AI7" i="21"/>
  <c r="AI8" i="21"/>
  <c r="AI9" i="21"/>
  <c r="AI10" i="21"/>
  <c r="AI11" i="21"/>
  <c r="AI12" i="21"/>
  <c r="AI13" i="21"/>
  <c r="AI14" i="21"/>
  <c r="AI15" i="21"/>
  <c r="AI16" i="21"/>
  <c r="AI17" i="21"/>
  <c r="AI18" i="21"/>
  <c r="AI19" i="21"/>
  <c r="AI20" i="21"/>
  <c r="AI21" i="21"/>
  <c r="AI22" i="21"/>
  <c r="AI23" i="21"/>
  <c r="AI24" i="21"/>
  <c r="AI25" i="21"/>
  <c r="AI26" i="21"/>
  <c r="AI27" i="21"/>
  <c r="AI28" i="21"/>
  <c r="AI29" i="21"/>
  <c r="AI30" i="21"/>
  <c r="AI31" i="21"/>
  <c r="AI32" i="21"/>
  <c r="AI33" i="21"/>
  <c r="AI34" i="21"/>
  <c r="AI35" i="21"/>
  <c r="AI36" i="21"/>
  <c r="AI37" i="21"/>
  <c r="AI38" i="21"/>
  <c r="AI39" i="21"/>
  <c r="AI40" i="21"/>
  <c r="AI41" i="21"/>
  <c r="AI42" i="21"/>
  <c r="AI43" i="21"/>
  <c r="AI44" i="21"/>
  <c r="AI45" i="21"/>
  <c r="AJ5" i="21"/>
  <c r="AJ6" i="21"/>
  <c r="AJ7" i="21"/>
  <c r="AJ8" i="21"/>
  <c r="AJ9" i="21"/>
  <c r="AJ10" i="21"/>
  <c r="AJ11" i="21"/>
  <c r="AJ12" i="21"/>
  <c r="AJ13" i="21"/>
  <c r="AJ14" i="21"/>
  <c r="AJ15" i="21"/>
  <c r="AJ16" i="21"/>
  <c r="AJ17" i="21"/>
  <c r="AJ18" i="21"/>
  <c r="AJ19" i="21"/>
  <c r="AJ20" i="21"/>
  <c r="AJ21" i="21"/>
  <c r="AJ22" i="21"/>
  <c r="AJ23" i="21"/>
  <c r="AJ24" i="21"/>
  <c r="AJ25" i="21"/>
  <c r="AJ26" i="21"/>
  <c r="AJ27" i="21"/>
  <c r="AJ28" i="21"/>
  <c r="AJ29" i="21"/>
  <c r="AJ30" i="21"/>
  <c r="AJ31" i="21"/>
  <c r="AJ32" i="21"/>
  <c r="AJ33" i="21"/>
  <c r="AJ34" i="21"/>
  <c r="AJ35" i="21"/>
  <c r="AJ36" i="21"/>
  <c r="AJ37" i="21"/>
  <c r="AJ38" i="21"/>
  <c r="AJ39" i="21"/>
  <c r="AJ40" i="21"/>
  <c r="AJ41" i="21"/>
  <c r="AJ42" i="21"/>
  <c r="AJ43" i="21"/>
  <c r="AJ44" i="21"/>
  <c r="AJ45" i="21"/>
  <c r="AK5" i="21"/>
  <c r="AK6" i="21"/>
  <c r="AK7" i="21"/>
  <c r="AK8" i="21"/>
  <c r="AK9" i="21"/>
  <c r="AK10" i="21"/>
  <c r="AK11" i="21"/>
  <c r="AK12" i="21"/>
  <c r="AK13" i="21"/>
  <c r="AK14" i="21"/>
  <c r="AK15" i="21"/>
  <c r="AK16" i="21"/>
  <c r="AK17" i="21"/>
  <c r="AK18" i="21"/>
  <c r="AK19" i="21"/>
  <c r="AK20" i="21"/>
  <c r="AK21" i="21"/>
  <c r="AK22" i="21"/>
  <c r="AK23" i="21"/>
  <c r="AK24" i="21"/>
  <c r="AK25" i="21"/>
  <c r="AK26" i="21"/>
  <c r="AK27" i="21"/>
  <c r="AK28" i="21"/>
  <c r="AK29" i="21"/>
  <c r="AK30" i="21"/>
  <c r="AK31" i="21"/>
  <c r="AK32" i="21"/>
  <c r="AK33" i="21"/>
  <c r="AK34" i="21"/>
  <c r="AK35" i="21"/>
  <c r="AK36" i="21"/>
  <c r="AK37" i="21"/>
  <c r="AK38" i="21"/>
  <c r="AK39" i="21"/>
  <c r="AK40" i="21"/>
  <c r="AK41" i="21"/>
  <c r="AK42" i="21"/>
  <c r="AK43" i="21"/>
  <c r="AK44" i="21"/>
  <c r="AK45" i="21"/>
  <c r="AL5" i="21"/>
  <c r="AL6" i="21"/>
  <c r="AL7" i="21"/>
  <c r="AL8" i="21"/>
  <c r="AL9" i="21"/>
  <c r="AL10" i="21"/>
  <c r="AL11" i="21"/>
  <c r="AL12" i="21"/>
  <c r="AL13" i="21"/>
  <c r="AL14" i="21"/>
  <c r="AL15" i="21"/>
  <c r="AL16" i="21"/>
  <c r="AL17" i="21"/>
  <c r="AL18" i="21"/>
  <c r="AL19" i="21"/>
  <c r="AL20" i="21"/>
  <c r="AL21" i="21"/>
  <c r="AL22" i="21"/>
  <c r="AL23" i="21"/>
  <c r="AL24" i="21"/>
  <c r="AL25" i="21"/>
  <c r="AL26" i="21"/>
  <c r="AL27" i="21"/>
  <c r="AL28" i="21"/>
  <c r="AL29" i="21"/>
  <c r="AL30" i="21"/>
  <c r="AL31" i="21"/>
  <c r="AL32" i="21"/>
  <c r="AL33" i="21"/>
  <c r="AL34" i="21"/>
  <c r="AL35" i="21"/>
  <c r="AL36" i="21"/>
  <c r="AL37" i="21"/>
  <c r="AL38" i="21"/>
  <c r="AL39" i="21"/>
  <c r="AL40" i="21"/>
  <c r="AL41" i="21"/>
  <c r="AL42" i="21"/>
  <c r="AL43" i="21"/>
  <c r="AL44" i="21"/>
  <c r="AL45" i="21"/>
  <c r="AM5" i="21"/>
  <c r="AM6" i="21"/>
  <c r="AM7" i="21"/>
  <c r="AM8" i="21"/>
  <c r="AM9" i="21"/>
  <c r="AM10" i="21"/>
  <c r="AM11" i="21"/>
  <c r="AM12" i="21"/>
  <c r="AM13" i="21"/>
  <c r="AM14" i="21"/>
  <c r="AM15" i="21"/>
  <c r="AM16" i="21"/>
  <c r="AM17" i="21"/>
  <c r="AM18" i="21"/>
  <c r="AM19" i="21"/>
  <c r="AM20" i="21"/>
  <c r="AM21" i="21"/>
  <c r="AM22" i="21"/>
  <c r="AM23" i="21"/>
  <c r="AM24" i="21"/>
  <c r="AM25" i="21"/>
  <c r="AM26" i="21"/>
  <c r="AM27" i="21"/>
  <c r="AM28" i="21"/>
  <c r="AM29" i="21"/>
  <c r="AM30" i="21"/>
  <c r="AM31" i="21"/>
  <c r="AM32" i="21"/>
  <c r="AM33" i="21"/>
  <c r="AM34" i="21"/>
  <c r="AM35" i="21"/>
  <c r="AM36" i="21"/>
  <c r="AM37" i="21"/>
  <c r="AM38" i="21"/>
  <c r="AM39" i="21"/>
  <c r="AM40" i="21"/>
  <c r="AM41" i="21"/>
  <c r="AM42" i="21"/>
  <c r="AM43" i="21"/>
  <c r="AM44" i="21"/>
  <c r="AM45" i="21"/>
  <c r="AN5" i="21"/>
  <c r="AN6" i="21"/>
  <c r="AN7" i="21"/>
  <c r="AN8" i="21"/>
  <c r="AN9" i="21"/>
  <c r="AN10" i="21"/>
  <c r="AN11" i="21"/>
  <c r="AN12" i="21"/>
  <c r="AN13" i="21"/>
  <c r="AN14" i="21"/>
  <c r="AN15" i="21"/>
  <c r="AN16" i="21"/>
  <c r="AN17" i="21"/>
  <c r="AN18" i="21"/>
  <c r="AN19" i="21"/>
  <c r="AN20" i="21"/>
  <c r="AN21" i="21"/>
  <c r="AN22" i="21"/>
  <c r="AN23" i="21"/>
  <c r="AN24" i="21"/>
  <c r="AN25" i="21"/>
  <c r="AN26" i="21"/>
  <c r="AN27" i="21"/>
  <c r="AN28" i="21"/>
  <c r="AN29" i="21"/>
  <c r="AN30" i="21"/>
  <c r="AN31" i="21"/>
  <c r="AN32" i="21"/>
  <c r="AN33" i="21"/>
  <c r="AN34" i="21"/>
  <c r="AN35" i="21"/>
  <c r="AN36" i="21"/>
  <c r="AN37" i="21"/>
  <c r="AN38" i="21"/>
  <c r="AN39" i="21"/>
  <c r="AN40" i="21"/>
  <c r="AN41" i="21"/>
  <c r="AN42" i="21"/>
  <c r="AN43" i="21"/>
  <c r="AN44" i="21"/>
  <c r="AN45" i="21"/>
  <c r="AO5" i="21"/>
  <c r="AO6" i="21"/>
  <c r="AO7" i="21"/>
  <c r="AO8" i="21"/>
  <c r="AO9" i="21"/>
  <c r="AO10" i="21"/>
  <c r="AO11" i="21"/>
  <c r="AO12" i="21"/>
  <c r="AO13" i="21"/>
  <c r="AO14" i="21"/>
  <c r="AO15" i="21"/>
  <c r="AO16" i="21"/>
  <c r="AO17" i="21"/>
  <c r="AO18" i="21"/>
  <c r="AO19" i="21"/>
  <c r="AO20" i="21"/>
  <c r="AO21" i="21"/>
  <c r="AO22" i="21"/>
  <c r="AO23" i="21"/>
  <c r="AO24" i="21"/>
  <c r="AO25" i="21"/>
  <c r="AO26" i="21"/>
  <c r="AO27" i="21"/>
  <c r="AO28" i="21"/>
  <c r="AO29" i="21"/>
  <c r="AO30" i="21"/>
  <c r="AO31" i="21"/>
  <c r="AO32" i="21"/>
  <c r="AO33" i="21"/>
  <c r="AO34" i="21"/>
  <c r="AO35" i="21"/>
  <c r="AO36" i="21"/>
  <c r="AO37" i="21"/>
  <c r="AO38" i="21"/>
  <c r="AO39" i="21"/>
  <c r="AO40" i="21"/>
  <c r="AO41" i="21"/>
  <c r="AO42" i="21"/>
  <c r="AO43" i="21"/>
  <c r="AO44" i="21"/>
  <c r="AO45" i="21"/>
  <c r="AP5" i="21"/>
  <c r="AP6" i="21"/>
  <c r="AP7" i="21"/>
  <c r="AP8" i="21"/>
  <c r="AP9" i="21"/>
  <c r="AP10" i="21"/>
  <c r="AP11" i="21"/>
  <c r="AP12" i="21"/>
  <c r="AP13" i="21"/>
  <c r="AP14" i="21"/>
  <c r="AP15" i="21"/>
  <c r="AP16" i="21"/>
  <c r="AP17" i="21"/>
  <c r="AP18" i="21"/>
  <c r="AP19" i="21"/>
  <c r="AP20" i="21"/>
  <c r="AP21" i="21"/>
  <c r="AP22" i="21"/>
  <c r="AP23" i="21"/>
  <c r="AP24" i="21"/>
  <c r="AP25" i="21"/>
  <c r="AP26" i="21"/>
  <c r="AP27" i="21"/>
  <c r="AP28" i="21"/>
  <c r="AP29" i="21"/>
  <c r="AP30" i="21"/>
  <c r="AP31" i="21"/>
  <c r="AP32" i="21"/>
  <c r="AP33" i="21"/>
  <c r="AP34" i="21"/>
  <c r="AP35" i="21"/>
  <c r="AP36" i="21"/>
  <c r="AP37" i="21"/>
  <c r="AP38" i="21"/>
  <c r="AP39" i="21"/>
  <c r="AP40" i="21"/>
  <c r="AP41" i="21"/>
  <c r="AP42" i="21"/>
  <c r="AP43" i="21"/>
  <c r="AP44" i="21"/>
  <c r="AP45" i="21"/>
  <c r="AQ5" i="21"/>
  <c r="AQ6" i="21"/>
  <c r="AQ7" i="21"/>
  <c r="AQ8" i="21"/>
  <c r="AQ9" i="21"/>
  <c r="AQ10" i="21"/>
  <c r="AQ11" i="21"/>
  <c r="AQ12" i="21"/>
  <c r="AQ13" i="21"/>
  <c r="AQ14" i="21"/>
  <c r="AQ15" i="21"/>
  <c r="AQ16" i="21"/>
  <c r="AQ17" i="21"/>
  <c r="AQ18" i="21"/>
  <c r="AQ19" i="21"/>
  <c r="AQ20" i="21"/>
  <c r="AQ21" i="21"/>
  <c r="AQ22" i="21"/>
  <c r="AQ23" i="21"/>
  <c r="AQ24" i="21"/>
  <c r="AQ25" i="21"/>
  <c r="AQ26" i="21"/>
  <c r="AQ27" i="21"/>
  <c r="AQ28" i="21"/>
  <c r="AQ29" i="21"/>
  <c r="AQ30" i="21"/>
  <c r="AQ31" i="21"/>
  <c r="AQ32" i="21"/>
  <c r="AQ33" i="21"/>
  <c r="AQ34" i="21"/>
  <c r="AQ35" i="21"/>
  <c r="AQ36" i="21"/>
  <c r="AQ37" i="21"/>
  <c r="AQ38" i="21"/>
  <c r="AQ39" i="21"/>
  <c r="AQ40" i="21"/>
  <c r="AQ41" i="21"/>
  <c r="AQ42" i="21"/>
  <c r="AQ43" i="21"/>
  <c r="AQ44" i="21"/>
  <c r="AQ45" i="21"/>
  <c r="AR5" i="21"/>
  <c r="AR6" i="21"/>
  <c r="AR7" i="21"/>
  <c r="AR8" i="21"/>
  <c r="AR9" i="21"/>
  <c r="AR10" i="21"/>
  <c r="AR11" i="21"/>
  <c r="AR12" i="21"/>
  <c r="AR13" i="21"/>
  <c r="AR14" i="21"/>
  <c r="AR15" i="21"/>
  <c r="AR16" i="21"/>
  <c r="AR17" i="21"/>
  <c r="AR18" i="21"/>
  <c r="AR19" i="21"/>
  <c r="AR20" i="21"/>
  <c r="AR21" i="21"/>
  <c r="AR22" i="21"/>
  <c r="AR23" i="21"/>
  <c r="AR24" i="21"/>
  <c r="AR25" i="21"/>
  <c r="AR26" i="21"/>
  <c r="AR27" i="21"/>
  <c r="AR28" i="21"/>
  <c r="AR29" i="21"/>
  <c r="AR30" i="21"/>
  <c r="AR31" i="21"/>
  <c r="AR32" i="21"/>
  <c r="AR33" i="21"/>
  <c r="AR34" i="21"/>
  <c r="AR35" i="21"/>
  <c r="AR36" i="21"/>
  <c r="AR37" i="21"/>
  <c r="AR38" i="21"/>
  <c r="AR39" i="21"/>
  <c r="AR40" i="21"/>
  <c r="AR41" i="21"/>
  <c r="AR42" i="21"/>
  <c r="AR43" i="21"/>
  <c r="AR44" i="21"/>
  <c r="AR45" i="21"/>
  <c r="AS5" i="21"/>
  <c r="AS6" i="21"/>
  <c r="AS7" i="21"/>
  <c r="AS8" i="21"/>
  <c r="AS9" i="21"/>
  <c r="AS10" i="21"/>
  <c r="AS11" i="21"/>
  <c r="AS12" i="21"/>
  <c r="AS13" i="21"/>
  <c r="AS14" i="21"/>
  <c r="AS15" i="21"/>
  <c r="AS16" i="21"/>
  <c r="AS17" i="21"/>
  <c r="AS18" i="21"/>
  <c r="AS19" i="21"/>
  <c r="AS20" i="21"/>
  <c r="AS21" i="21"/>
  <c r="AS22" i="21"/>
  <c r="AS23" i="21"/>
  <c r="AS24" i="21"/>
  <c r="AS25" i="21"/>
  <c r="AS26" i="21"/>
  <c r="AS27" i="21"/>
  <c r="AS28" i="21"/>
  <c r="AS29" i="21"/>
  <c r="AS30" i="21"/>
  <c r="AS31" i="21"/>
  <c r="AS32" i="21"/>
  <c r="AS33" i="21"/>
  <c r="AS34" i="21"/>
  <c r="AS35" i="21"/>
  <c r="AS36" i="21"/>
  <c r="AS37" i="21"/>
  <c r="AS38" i="21"/>
  <c r="AS39" i="21"/>
  <c r="AS40" i="21"/>
  <c r="AS41" i="21"/>
  <c r="AS42" i="21"/>
  <c r="AS43" i="21"/>
  <c r="AS44" i="21"/>
  <c r="AS45" i="21"/>
  <c r="AT5" i="21"/>
  <c r="AT6" i="21"/>
  <c r="AT7" i="21"/>
  <c r="AT8" i="21"/>
  <c r="AT9" i="21"/>
  <c r="AT10" i="21"/>
  <c r="AT11" i="21"/>
  <c r="AT12" i="21"/>
  <c r="AT13" i="21"/>
  <c r="AT14" i="21"/>
  <c r="AT15" i="21"/>
  <c r="AT16" i="21"/>
  <c r="AT17" i="21"/>
  <c r="AT18" i="21"/>
  <c r="AT19" i="21"/>
  <c r="AT20" i="21"/>
  <c r="AT21" i="21"/>
  <c r="AT22" i="21"/>
  <c r="AT23" i="21"/>
  <c r="AT24" i="21"/>
  <c r="AT25" i="21"/>
  <c r="AT26" i="21"/>
  <c r="AT27" i="21"/>
  <c r="AT28" i="21"/>
  <c r="AT29" i="21"/>
  <c r="AT30" i="21"/>
  <c r="AT31" i="21"/>
  <c r="AT32" i="21"/>
  <c r="AT33" i="21"/>
  <c r="AT34" i="21"/>
  <c r="AT35" i="21"/>
  <c r="AT36" i="21"/>
  <c r="AT37" i="21"/>
  <c r="AT38" i="21"/>
  <c r="AT39" i="21"/>
  <c r="AT40" i="21"/>
  <c r="AT41" i="21"/>
  <c r="AT42" i="21"/>
  <c r="AT43" i="21"/>
  <c r="AT44" i="21"/>
  <c r="AT45" i="21"/>
  <c r="AU5" i="21"/>
  <c r="AU6" i="21"/>
  <c r="AU7" i="21"/>
  <c r="AU8" i="21"/>
  <c r="AU9" i="21"/>
  <c r="AU10" i="21"/>
  <c r="AU11" i="21"/>
  <c r="AU12" i="21"/>
  <c r="AU13" i="21"/>
  <c r="AU14" i="21"/>
  <c r="AU15" i="21"/>
  <c r="AU16" i="21"/>
  <c r="AU17" i="21"/>
  <c r="AU18" i="21"/>
  <c r="AU19" i="21"/>
  <c r="AU20" i="21"/>
  <c r="AU21" i="21"/>
  <c r="AU22" i="21"/>
  <c r="AU23" i="21"/>
  <c r="AU24" i="21"/>
  <c r="AU25" i="21"/>
  <c r="AU26" i="21"/>
  <c r="AU27" i="21"/>
  <c r="AU28" i="21"/>
  <c r="AU29" i="21"/>
  <c r="AU30" i="21"/>
  <c r="AU31" i="21"/>
  <c r="AU32" i="21"/>
  <c r="AU33" i="21"/>
  <c r="AU34" i="21"/>
  <c r="AU35" i="21"/>
  <c r="AU36" i="21"/>
  <c r="AU37" i="21"/>
  <c r="AU38" i="21"/>
  <c r="AU39" i="21"/>
  <c r="AU40" i="21"/>
  <c r="AU41" i="21"/>
  <c r="AU42" i="21"/>
  <c r="AU43" i="21"/>
  <c r="AU44" i="21"/>
  <c r="AU45" i="21"/>
  <c r="AV5" i="21"/>
  <c r="AV6" i="21"/>
  <c r="AV7" i="21"/>
  <c r="AV8" i="21"/>
  <c r="AV9" i="21"/>
  <c r="AV10" i="21"/>
  <c r="AV11" i="21"/>
  <c r="AV12" i="21"/>
  <c r="AV13" i="21"/>
  <c r="AV14" i="21"/>
  <c r="AV15" i="21"/>
  <c r="AV16" i="21"/>
  <c r="AV17" i="21"/>
  <c r="AV18" i="21"/>
  <c r="AV19" i="21"/>
  <c r="AV20" i="21"/>
  <c r="AV21" i="21"/>
  <c r="AV22" i="21"/>
  <c r="AV23" i="21"/>
  <c r="AV24" i="21"/>
  <c r="AV25" i="21"/>
  <c r="AV26" i="21"/>
  <c r="AV27" i="21"/>
  <c r="AV28" i="21"/>
  <c r="AV29" i="21"/>
  <c r="AV30" i="21"/>
  <c r="AV31" i="21"/>
  <c r="AV32" i="21"/>
  <c r="AV33" i="21"/>
  <c r="AV34" i="21"/>
  <c r="AV35" i="21"/>
  <c r="AV36" i="21"/>
  <c r="AV37" i="21"/>
  <c r="AV38" i="21"/>
  <c r="AV39" i="21"/>
  <c r="AV40" i="21"/>
  <c r="AV41" i="21"/>
  <c r="AV42" i="21"/>
  <c r="AV43" i="21"/>
  <c r="AV44" i="21"/>
  <c r="AV45" i="21"/>
  <c r="AW5" i="21"/>
  <c r="AW6" i="21"/>
  <c r="AW7" i="21"/>
  <c r="AW8" i="21"/>
  <c r="AW9" i="21"/>
  <c r="AW10" i="21"/>
  <c r="AW11" i="21"/>
  <c r="AW12" i="21"/>
  <c r="AW13" i="21"/>
  <c r="AW14" i="21"/>
  <c r="AW15" i="21"/>
  <c r="AW16" i="21"/>
  <c r="AW17" i="21"/>
  <c r="AW18" i="21"/>
  <c r="AW19" i="21"/>
  <c r="AW20" i="21"/>
  <c r="AW21" i="21"/>
  <c r="AW22" i="21"/>
  <c r="AW23" i="21"/>
  <c r="AW24" i="21"/>
  <c r="AW25" i="21"/>
  <c r="AW26" i="21"/>
  <c r="AW27" i="21"/>
  <c r="AW28" i="21"/>
  <c r="AW29" i="21"/>
  <c r="AW30" i="21"/>
  <c r="AW31" i="21"/>
  <c r="AW32" i="21"/>
  <c r="AW33" i="21"/>
  <c r="AW34" i="21"/>
  <c r="AW35" i="21"/>
  <c r="AW36" i="21"/>
  <c r="AW37" i="21"/>
  <c r="AW38" i="21"/>
  <c r="AW39" i="21"/>
  <c r="AW40" i="21"/>
  <c r="AW41" i="21"/>
  <c r="AW42" i="21"/>
  <c r="AW43" i="21"/>
  <c r="AW44" i="21"/>
  <c r="AW45" i="21"/>
  <c r="T5" i="22"/>
  <c r="T6" i="22"/>
  <c r="T7" i="22"/>
  <c r="T8" i="22"/>
  <c r="T9" i="22"/>
  <c r="T10" i="22"/>
  <c r="AA5" i="15"/>
  <c r="AA6" i="15"/>
  <c r="AA7" i="15"/>
  <c r="AA8" i="15"/>
  <c r="AA9" i="15"/>
  <c r="AA10" i="15"/>
  <c r="AA11" i="15"/>
  <c r="AA12" i="15"/>
  <c r="AA13" i="15"/>
  <c r="AA14" i="15"/>
  <c r="AA15" i="15"/>
  <c r="AA16" i="15"/>
  <c r="AA17" i="15"/>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Y5" i="24"/>
  <c r="Y6" i="24"/>
  <c r="Y7" i="24"/>
  <c r="Y8" i="24"/>
  <c r="Y9" i="24"/>
  <c r="Y10" i="24"/>
  <c r="Y11" i="24"/>
  <c r="Y12" i="24"/>
  <c r="Y13" i="24"/>
  <c r="Y14" i="24"/>
  <c r="W5" i="23"/>
  <c r="W6" i="23"/>
  <c r="W7" i="23"/>
  <c r="W8" i="23"/>
  <c r="W9" i="23"/>
  <c r="W10" i="23"/>
  <c r="W11" i="23"/>
  <c r="W12" i="23"/>
  <c r="W13" i="23"/>
  <c r="W14" i="23"/>
  <c r="W15" i="23"/>
  <c r="W16" i="23"/>
  <c r="W17" i="23"/>
  <c r="W18" i="23"/>
  <c r="W19" i="23"/>
  <c r="W20" i="23"/>
  <c r="W21" i="23"/>
  <c r="AO5" i="7"/>
  <c r="AO6" i="7"/>
  <c r="AO7" i="7"/>
  <c r="AO8" i="7"/>
  <c r="AO9" i="7"/>
  <c r="AO10" i="7"/>
  <c r="AO11" i="7"/>
  <c r="AO12" i="7"/>
  <c r="AO13" i="7"/>
  <c r="AO14" i="7"/>
  <c r="AO15" i="7"/>
  <c r="AO16" i="7"/>
  <c r="AO17" i="7"/>
  <c r="AO18" i="7"/>
  <c r="AO19" i="7"/>
  <c r="AO20" i="7"/>
  <c r="AO21" i="7"/>
  <c r="AO22" i="7"/>
  <c r="AO23" i="7"/>
  <c r="AO24" i="7"/>
  <c r="AO25" i="7"/>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Q74" i="8"/>
  <c r="AQ75" i="8"/>
  <c r="AQ76" i="8"/>
  <c r="AQ77" i="8"/>
  <c r="AQ78" i="8"/>
  <c r="AQ79" i="8"/>
  <c r="AQ80" i="8"/>
  <c r="AQ81" i="8"/>
  <c r="AQ82" i="8"/>
  <c r="AQ83" i="8"/>
  <c r="AQ84" i="8"/>
  <c r="AQ85" i="8"/>
  <c r="AQ86" i="8"/>
  <c r="AQ87" i="8"/>
  <c r="AQ88" i="8"/>
  <c r="AQ89" i="8"/>
  <c r="AQ90" i="8"/>
  <c r="AQ91" i="8"/>
  <c r="AQ92" i="8"/>
  <c r="AQ93" i="8"/>
  <c r="AQ94" i="8"/>
  <c r="AQ95" i="8"/>
  <c r="AQ96" i="8"/>
  <c r="AQ97" i="8"/>
  <c r="AQ98" i="8"/>
  <c r="AQ99" i="8"/>
  <c r="AQ100" i="8"/>
  <c r="AQ101" i="8"/>
  <c r="AQ102" i="8"/>
  <c r="AQ103" i="8"/>
  <c r="AQ104" i="8"/>
  <c r="AQ105" i="8"/>
  <c r="AQ106" i="8"/>
  <c r="AQ107" i="8"/>
  <c r="AQ108" i="8"/>
  <c r="AQ109" i="8"/>
  <c r="AQ110" i="8"/>
  <c r="AQ111" i="8"/>
  <c r="AQ112" i="8"/>
  <c r="AQ113" i="8"/>
  <c r="AQ114" i="8"/>
  <c r="AQ115" i="8"/>
  <c r="AQ116" i="8"/>
  <c r="AQ117" i="8"/>
  <c r="AQ118" i="8"/>
  <c r="AQ119" i="8"/>
  <c r="AQ120" i="8"/>
  <c r="AQ121" i="8"/>
  <c r="AQ122" i="8"/>
  <c r="AQ123" i="8"/>
  <c r="AQ124" i="8"/>
  <c r="AQ125" i="8"/>
  <c r="AQ126" i="8"/>
  <c r="AQ127" i="8"/>
  <c r="AQ128" i="8"/>
  <c r="AQ129" i="8"/>
  <c r="AQ130" i="8"/>
  <c r="AQ131" i="8"/>
  <c r="AQ132" i="8"/>
  <c r="AQ133" i="8"/>
  <c r="AQ134" i="8"/>
  <c r="AQ135" i="8"/>
  <c r="AQ136" i="8"/>
  <c r="AQ137" i="8"/>
  <c r="AQ138" i="8"/>
  <c r="AQ139" i="8"/>
  <c r="AQ140" i="8"/>
  <c r="AQ141" i="8"/>
  <c r="AQ142" i="8"/>
  <c r="AQ143" i="8"/>
  <c r="AQ144" i="8"/>
  <c r="AQ145" i="8"/>
  <c r="AQ146" i="8"/>
  <c r="AQ147" i="8"/>
  <c r="AQ148" i="8"/>
  <c r="AQ149" i="8"/>
  <c r="AQ150" i="8"/>
  <c r="AQ151" i="8"/>
  <c r="AQ152" i="8"/>
  <c r="AQ153" i="8"/>
  <c r="AQ154" i="8"/>
  <c r="AQ155" i="8"/>
  <c r="AQ156" i="8"/>
  <c r="AQ157" i="8"/>
  <c r="AQ158" i="8"/>
  <c r="AQ159" i="8"/>
  <c r="AQ160" i="8"/>
  <c r="AQ161" i="8"/>
  <c r="AQ162" i="8"/>
  <c r="AQ163" i="8"/>
  <c r="AQ164" i="8"/>
  <c r="AQ165" i="8"/>
  <c r="AQ166" i="8"/>
  <c r="AQ167" i="8"/>
  <c r="AQ168" i="8"/>
  <c r="AQ169" i="8"/>
  <c r="AQ170" i="8"/>
  <c r="AQ171" i="8"/>
  <c r="AQ172" i="8"/>
  <c r="AQ173" i="8"/>
  <c r="AQ174" i="8"/>
  <c r="AQ175" i="8"/>
  <c r="AQ176" i="8"/>
  <c r="AQ177" i="8"/>
  <c r="AQ178" i="8"/>
  <c r="AQ179" i="8"/>
  <c r="AQ180" i="8"/>
  <c r="AQ181" i="8"/>
  <c r="AQ182" i="8"/>
  <c r="AQ183" i="8"/>
  <c r="AQ184" i="8"/>
  <c r="AQ185" i="8"/>
  <c r="AQ186" i="8"/>
  <c r="AQ187" i="8"/>
  <c r="AQ188" i="8"/>
  <c r="AQ189" i="8"/>
  <c r="AQ190" i="8"/>
  <c r="AQ191" i="8"/>
  <c r="AQ192" i="8"/>
  <c r="AQ193" i="8"/>
  <c r="AQ194" i="8"/>
  <c r="AQ195" i="8"/>
  <c r="AQ196" i="8"/>
  <c r="AQ197" i="8"/>
  <c r="AQ198" i="8"/>
  <c r="AQ199" i="8"/>
  <c r="AQ200" i="8"/>
  <c r="AQ201" i="8"/>
  <c r="AQ202" i="8"/>
  <c r="AQ203" i="8"/>
  <c r="AQ204" i="8"/>
  <c r="AQ205" i="8"/>
  <c r="AQ206" i="8"/>
  <c r="AQ207" i="8"/>
  <c r="AQ208" i="8"/>
  <c r="AQ209" i="8"/>
  <c r="AQ210" i="8"/>
  <c r="AQ211" i="8"/>
  <c r="AQ212" i="8"/>
  <c r="AQ213" i="8"/>
  <c r="AQ214" i="8"/>
  <c r="AQ215" i="8"/>
  <c r="AQ216" i="8"/>
  <c r="AQ217" i="8"/>
  <c r="AQ218" i="8"/>
  <c r="AQ219" i="8"/>
  <c r="AQ220" i="8"/>
  <c r="AQ221" i="8"/>
  <c r="AQ222" i="8"/>
  <c r="AQ223" i="8"/>
  <c r="AQ224" i="8"/>
  <c r="AQ225" i="8"/>
  <c r="AQ226" i="8"/>
  <c r="AQ227" i="8"/>
  <c r="AQ228" i="8"/>
  <c r="AQ229" i="8"/>
  <c r="AQ230" i="8"/>
  <c r="AQ231" i="8"/>
  <c r="AQ232" i="8"/>
  <c r="AQ233" i="8"/>
  <c r="AQ234" i="8"/>
  <c r="AQ235" i="8"/>
  <c r="AQ236" i="8"/>
  <c r="AQ237" i="8"/>
  <c r="AQ238" i="8"/>
  <c r="AQ239" i="8"/>
  <c r="AQ240" i="8"/>
  <c r="AQ241" i="8"/>
  <c r="AQ242" i="8"/>
  <c r="AQ243" i="8"/>
  <c r="AQ244" i="8"/>
  <c r="AQ245" i="8"/>
  <c r="AQ246" i="8"/>
  <c r="AQ247" i="8"/>
  <c r="AQ248" i="8"/>
  <c r="AQ249" i="8"/>
  <c r="AQ250" i="8"/>
  <c r="AQ251" i="8"/>
  <c r="AQ252" i="8"/>
  <c r="AQ253" i="8"/>
  <c r="AQ254" i="8"/>
  <c r="AQ255" i="8"/>
  <c r="AQ256" i="8"/>
  <c r="AQ257" i="8"/>
  <c r="Z5" i="5"/>
  <c r="Z6" i="5"/>
  <c r="Z7" i="5"/>
  <c r="Z8" i="5"/>
  <c r="Z9" i="5"/>
  <c r="Z10" i="5"/>
  <c r="Z11" i="5"/>
  <c r="Z12" i="5"/>
  <c r="Z13" i="5"/>
  <c r="Z14" i="5"/>
  <c r="Z15" i="5"/>
  <c r="Z16" i="5"/>
  <c r="Z17" i="5"/>
  <c r="Z18" i="5"/>
  <c r="Z19" i="5"/>
  <c r="Z20" i="5"/>
  <c r="Z21" i="5"/>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BC5" i="29"/>
  <c r="BC6" i="29"/>
  <c r="BC7" i="29"/>
  <c r="BC8" i="29"/>
  <c r="BC9"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C35" i="29"/>
  <c r="BC36" i="29"/>
  <c r="BC37" i="29"/>
  <c r="BC38" i="29"/>
  <c r="BC39" i="29"/>
  <c r="BC40" i="29"/>
  <c r="BC41" i="29"/>
  <c r="BC42" i="29"/>
  <c r="BC43" i="29"/>
  <c r="BC44" i="29"/>
  <c r="BC45" i="29"/>
  <c r="BC46" i="29"/>
  <c r="BC47" i="29"/>
  <c r="BC48" i="29"/>
  <c r="BC49" i="29"/>
  <c r="BC50" i="29"/>
  <c r="BC51" i="29"/>
  <c r="BC52" i="29"/>
  <c r="BC53" i="29"/>
  <c r="BC54" i="29"/>
  <c r="BC55" i="29"/>
  <c r="BC56" i="29"/>
  <c r="BC57" i="29"/>
  <c r="BC58" i="29"/>
  <c r="BC59" i="29"/>
  <c r="BC60" i="29"/>
  <c r="BC61" i="29"/>
  <c r="BC62" i="29"/>
  <c r="BC63" i="29"/>
  <c r="BC64" i="29"/>
  <c r="BC65" i="29"/>
  <c r="BC66" i="29"/>
  <c r="BC67" i="29"/>
  <c r="BC68" i="29"/>
  <c r="BC69" i="29"/>
  <c r="BC70" i="29"/>
  <c r="BC71" i="29"/>
  <c r="BC72" i="29"/>
  <c r="BC73" i="29"/>
  <c r="BC74" i="29"/>
  <c r="BC75" i="29"/>
  <c r="BC76" i="29"/>
  <c r="BC77" i="29"/>
  <c r="BC78" i="29"/>
  <c r="BC79" i="29"/>
  <c r="BC80" i="29"/>
  <c r="BC81" i="29"/>
  <c r="BC82" i="29"/>
  <c r="BC83" i="29"/>
  <c r="BC84" i="29"/>
  <c r="BC85" i="29"/>
  <c r="BC86" i="29"/>
  <c r="BC87" i="29"/>
  <c r="BC88" i="29"/>
  <c r="BC89" i="29"/>
  <c r="BC90" i="29"/>
  <c r="BC91" i="29"/>
  <c r="BC92" i="29"/>
  <c r="BC93" i="29"/>
  <c r="BC94" i="29"/>
  <c r="BC95" i="29"/>
  <c r="BC96" i="29"/>
  <c r="BC97" i="29"/>
  <c r="BC98" i="29"/>
  <c r="BC99" i="29"/>
  <c r="BC100" i="29"/>
  <c r="BC101" i="29"/>
  <c r="BC102" i="29"/>
  <c r="BC103" i="29"/>
  <c r="BC104" i="29"/>
  <c r="BC105" i="29"/>
  <c r="BC106" i="29"/>
  <c r="BC107" i="29"/>
  <c r="BC108" i="29"/>
  <c r="BC109" i="29"/>
  <c r="BC110" i="29"/>
  <c r="BC111" i="29"/>
  <c r="BC112" i="29"/>
  <c r="BC113" i="29"/>
  <c r="BC114" i="29"/>
  <c r="BC115" i="29"/>
  <c r="BC116" i="29"/>
  <c r="BC117" i="29"/>
  <c r="BC118" i="29"/>
  <c r="BC119" i="29"/>
  <c r="BC120" i="29"/>
  <c r="BC121" i="29"/>
  <c r="BC122" i="29"/>
  <c r="BC123" i="29"/>
  <c r="BC124" i="29"/>
  <c r="BC125" i="29"/>
  <c r="BC126" i="29"/>
  <c r="BC127" i="29"/>
  <c r="BC128" i="29"/>
  <c r="BC129" i="29"/>
  <c r="BC130" i="29"/>
  <c r="BC131" i="29"/>
  <c r="BC132" i="29"/>
  <c r="BC133" i="29"/>
  <c r="BC134" i="29"/>
  <c r="BC135" i="29"/>
  <c r="BC136" i="29"/>
  <c r="BC137" i="29"/>
  <c r="BC138" i="29"/>
  <c r="BC139" i="29"/>
  <c r="BC140" i="29"/>
  <c r="BC141" i="29"/>
  <c r="BC142" i="29"/>
  <c r="BC143" i="29"/>
  <c r="BC144" i="29"/>
  <c r="BC145" i="29"/>
  <c r="BC146" i="29"/>
  <c r="BC147" i="29"/>
  <c r="BC148" i="29"/>
  <c r="BC149" i="29"/>
  <c r="BC150" i="29"/>
  <c r="BC151" i="29"/>
  <c r="BC152" i="29"/>
  <c r="BC153" i="29"/>
  <c r="BC154" i="29"/>
  <c r="BC155" i="29"/>
  <c r="BC156" i="29"/>
  <c r="BC157" i="29"/>
  <c r="BC158" i="29"/>
  <c r="BC159" i="29"/>
  <c r="BC160" i="29"/>
  <c r="BC161" i="29"/>
  <c r="BC162" i="29"/>
  <c r="BC163" i="29"/>
  <c r="BC164" i="29"/>
  <c r="BC165" i="29"/>
  <c r="BC166" i="29"/>
  <c r="BC167" i="29"/>
  <c r="BC168" i="29"/>
  <c r="BC169" i="29"/>
  <c r="BC170" i="29"/>
  <c r="BC171" i="29"/>
  <c r="BC172" i="29"/>
  <c r="BC173" i="29"/>
  <c r="BC174" i="29"/>
  <c r="BC175" i="29"/>
  <c r="BC176" i="29"/>
  <c r="BC177" i="29"/>
  <c r="BC178" i="29"/>
  <c r="BC179" i="29"/>
  <c r="BC180" i="29"/>
  <c r="BC181" i="29"/>
  <c r="BC182" i="29"/>
  <c r="BC183" i="29"/>
  <c r="BC184" i="29"/>
  <c r="BC185" i="29"/>
  <c r="BC186" i="29"/>
  <c r="BC187" i="29"/>
  <c r="BC188" i="29"/>
  <c r="BC189" i="29"/>
  <c r="BC190" i="29"/>
  <c r="BC191" i="29"/>
  <c r="BC192" i="29"/>
  <c r="BC193" i="29"/>
  <c r="BC194" i="29"/>
  <c r="BC195" i="29"/>
  <c r="BC196" i="29"/>
  <c r="BC197" i="29"/>
  <c r="BC198" i="29"/>
  <c r="BC199" i="29"/>
  <c r="BC200" i="29"/>
  <c r="BC201" i="29"/>
  <c r="BC202" i="29"/>
  <c r="BC203" i="29"/>
  <c r="BC204" i="29"/>
  <c r="BC205" i="29"/>
  <c r="BC206" i="29"/>
  <c r="BC207" i="29"/>
  <c r="BC208" i="29"/>
  <c r="BC209" i="29"/>
  <c r="BC210" i="29"/>
  <c r="BC211" i="29"/>
  <c r="BC212" i="29"/>
  <c r="BC213" i="29"/>
  <c r="BC214" i="29"/>
  <c r="BC215" i="29"/>
  <c r="BC216" i="29"/>
  <c r="BC217" i="29"/>
  <c r="BC218" i="29"/>
  <c r="BC219" i="29"/>
  <c r="BC220" i="29"/>
  <c r="BC221" i="29"/>
  <c r="BC222" i="29"/>
  <c r="BC223" i="29"/>
  <c r="BC224" i="29"/>
  <c r="BC225" i="29"/>
  <c r="BC226" i="29"/>
  <c r="BC227" i="29"/>
  <c r="BC228" i="29"/>
  <c r="BC229" i="29"/>
  <c r="BC230" i="29"/>
  <c r="BC231" i="29"/>
  <c r="BC232" i="29"/>
  <c r="BC233" i="29"/>
  <c r="BC234" i="29"/>
  <c r="BC235" i="29"/>
  <c r="BC236" i="29"/>
  <c r="BC237" i="29"/>
  <c r="BC238" i="29"/>
  <c r="BC239" i="29"/>
  <c r="BC240" i="29"/>
  <c r="BC241" i="29"/>
  <c r="BC242" i="29"/>
  <c r="BC243" i="29"/>
  <c r="BC244" i="29"/>
  <c r="BC245" i="29"/>
  <c r="BC246" i="29"/>
  <c r="BC247" i="29"/>
  <c r="BC248" i="29"/>
  <c r="BC249" i="29"/>
  <c r="BC250" i="29"/>
  <c r="BC251" i="29"/>
  <c r="BC252" i="29"/>
  <c r="BC253" i="29"/>
  <c r="BC254" i="29"/>
  <c r="BC255" i="29"/>
  <c r="BC256" i="29"/>
  <c r="BC257" i="29"/>
  <c r="BC258" i="29"/>
  <c r="BC259" i="29"/>
  <c r="BC260" i="29"/>
  <c r="BC261" i="29"/>
  <c r="BC262" i="29"/>
  <c r="BC263" i="29"/>
  <c r="BC264" i="29"/>
  <c r="BC265" i="29"/>
  <c r="BC266" i="29"/>
  <c r="BC267" i="29"/>
  <c r="BC268" i="29"/>
  <c r="BC269" i="29"/>
  <c r="BC270" i="29"/>
  <c r="BC271" i="29"/>
  <c r="BC272" i="29"/>
  <c r="BC273" i="29"/>
  <c r="BC274" i="29"/>
  <c r="BC275" i="29"/>
  <c r="BC276" i="29"/>
  <c r="BC277" i="29"/>
  <c r="BC278" i="29"/>
  <c r="BC279" i="29"/>
  <c r="BC280" i="29"/>
  <c r="BC281" i="29"/>
  <c r="BC282" i="29"/>
  <c r="BC283" i="29"/>
  <c r="BC284" i="29"/>
  <c r="BC285" i="29"/>
  <c r="BC286" i="29"/>
  <c r="BC287" i="29"/>
  <c r="BC288" i="29"/>
  <c r="BC289" i="29"/>
  <c r="BC290" i="29"/>
  <c r="BC291" i="29"/>
  <c r="BC292" i="29"/>
  <c r="BC293" i="29"/>
  <c r="BC294" i="29"/>
  <c r="BC295" i="29"/>
  <c r="BC296" i="29"/>
  <c r="BC297" i="29"/>
  <c r="BC298" i="29"/>
  <c r="BC299" i="29"/>
  <c r="BC300" i="29"/>
  <c r="BC301" i="29"/>
  <c r="BC302" i="29"/>
  <c r="BC303" i="29"/>
  <c r="BC304" i="29"/>
  <c r="BC305" i="29"/>
  <c r="BC306" i="29"/>
  <c r="BC307" i="29"/>
  <c r="BC308" i="29"/>
  <c r="BC309" i="29"/>
  <c r="BC310" i="29"/>
  <c r="BC311" i="29"/>
  <c r="BC312" i="29"/>
  <c r="BC313" i="29"/>
  <c r="BC314" i="29"/>
  <c r="BC315" i="29"/>
  <c r="BC316" i="29"/>
  <c r="BC317" i="29"/>
  <c r="BC318" i="29"/>
  <c r="BC319" i="29"/>
  <c r="BC320" i="29"/>
  <c r="BC321" i="29"/>
  <c r="BC322" i="29"/>
  <c r="BC323" i="29"/>
  <c r="BC324" i="29"/>
  <c r="BC325" i="29"/>
  <c r="BC326" i="29"/>
  <c r="BC327" i="29"/>
  <c r="BC328" i="29"/>
  <c r="BC329" i="29"/>
  <c r="BC330" i="29"/>
  <c r="BC331" i="29"/>
  <c r="BC332" i="29"/>
  <c r="BC333" i="29"/>
  <c r="BC334" i="29"/>
  <c r="BC335" i="29"/>
  <c r="BC336" i="29"/>
  <c r="BC337" i="29"/>
  <c r="BC338" i="29"/>
  <c r="BC339" i="29"/>
  <c r="BC340" i="29"/>
  <c r="BC341" i="29"/>
  <c r="BC342" i="29"/>
  <c r="BC343" i="29"/>
  <c r="BC344" i="29"/>
  <c r="BC345" i="29"/>
  <c r="BC346" i="29"/>
  <c r="BC347" i="29"/>
  <c r="BC348" i="29"/>
  <c r="BC349" i="29"/>
  <c r="BC350" i="29"/>
  <c r="BC351" i="29"/>
  <c r="BC352" i="29"/>
  <c r="BC353" i="29"/>
  <c r="BC354" i="29"/>
  <c r="BC355" i="29"/>
  <c r="BC356" i="29"/>
  <c r="BC357" i="29"/>
  <c r="BC358" i="29"/>
  <c r="BC359" i="29"/>
  <c r="BC360" i="29"/>
  <c r="BC361" i="29"/>
  <c r="BC362" i="29"/>
  <c r="BC363" i="29"/>
  <c r="BC364" i="29"/>
  <c r="BC365" i="29"/>
  <c r="BC366" i="29"/>
  <c r="BC367" i="29"/>
  <c r="BC368" i="29"/>
  <c r="BC369" i="29"/>
  <c r="BC370" i="29"/>
  <c r="BC371" i="29"/>
  <c r="BC372" i="29"/>
  <c r="BC373" i="29"/>
  <c r="BC374" i="29"/>
  <c r="BC375" i="29"/>
  <c r="BC376" i="29"/>
  <c r="BC377" i="29"/>
  <c r="BC378" i="29"/>
  <c r="BC379" i="29"/>
  <c r="BC380" i="29"/>
  <c r="BC381" i="29"/>
  <c r="BC382" i="29"/>
  <c r="BC383" i="29"/>
  <c r="BC384" i="29"/>
  <c r="BC385" i="29"/>
  <c r="BC386" i="29"/>
  <c r="BC387" i="29"/>
  <c r="BC388" i="29"/>
  <c r="BC389" i="29"/>
  <c r="BC390" i="29"/>
  <c r="BC391" i="29"/>
  <c r="BC392" i="29"/>
  <c r="BC393" i="29"/>
  <c r="BC394" i="29"/>
  <c r="BC395" i="29"/>
  <c r="BC396" i="29"/>
  <c r="BC397" i="29"/>
  <c r="BC398" i="29"/>
  <c r="BC399" i="29"/>
  <c r="BC400" i="29"/>
  <c r="BC401" i="29"/>
  <c r="BC402" i="29"/>
  <c r="BC403" i="29"/>
  <c r="BC404" i="29"/>
  <c r="BC405" i="29"/>
  <c r="BC406" i="29"/>
  <c r="BC407" i="29"/>
  <c r="BC408" i="29"/>
  <c r="BC409" i="29"/>
  <c r="BC410" i="29"/>
  <c r="BC411" i="29"/>
  <c r="BC412" i="29"/>
  <c r="BC413" i="29"/>
  <c r="BC414" i="29"/>
  <c r="BC415" i="29"/>
  <c r="BC416" i="29"/>
  <c r="BC417" i="29"/>
  <c r="BC418" i="29"/>
  <c r="BC419" i="29"/>
  <c r="BC420" i="29"/>
  <c r="BC421" i="29"/>
  <c r="BC422" i="29"/>
  <c r="BC423" i="29"/>
  <c r="BC424" i="29"/>
  <c r="BC425" i="29"/>
  <c r="BC426" i="29"/>
  <c r="BC427" i="29"/>
  <c r="BC428" i="29"/>
  <c r="BC429" i="29"/>
  <c r="BC430" i="29"/>
  <c r="BC431" i="29"/>
  <c r="BC432" i="29"/>
  <c r="BC433" i="29"/>
  <c r="BC434" i="29"/>
  <c r="BC435" i="29"/>
  <c r="BC436" i="29"/>
  <c r="BC437" i="29"/>
  <c r="BC438" i="29"/>
  <c r="BC439" i="29"/>
  <c r="BC440" i="29"/>
  <c r="BC441" i="29"/>
  <c r="BC442" i="29"/>
  <c r="BC443" i="29"/>
  <c r="BC444" i="29"/>
  <c r="BC445" i="29"/>
  <c r="BC446" i="29"/>
  <c r="AD4" i="21" l="1"/>
  <c r="AE4" i="21"/>
  <c r="AF4" i="21"/>
  <c r="AG4" i="21"/>
  <c r="AH4" i="21"/>
  <c r="AI4" i="21"/>
  <c r="AJ4" i="21"/>
  <c r="AK4" i="21"/>
  <c r="AL4" i="21"/>
  <c r="AM4" i="21"/>
  <c r="AN4" i="21"/>
  <c r="AO4" i="21"/>
  <c r="AP4" i="21"/>
  <c r="AQ4" i="21"/>
  <c r="AR4" i="21"/>
  <c r="AS4" i="21"/>
  <c r="AT4" i="21"/>
  <c r="AU4" i="21"/>
  <c r="AV4" i="21"/>
  <c r="AW4" i="21"/>
  <c r="AD3" i="21"/>
  <c r="AE3" i="21"/>
  <c r="AF3" i="21"/>
  <c r="AG3" i="21"/>
  <c r="AH3" i="21"/>
  <c r="AI3" i="21"/>
  <c r="AJ3" i="21"/>
  <c r="AK3" i="21"/>
  <c r="AL3" i="21"/>
  <c r="AM3" i="21"/>
  <c r="AN3" i="21"/>
  <c r="AO3" i="21"/>
  <c r="AP3" i="21"/>
  <c r="AQ3" i="21"/>
  <c r="AR3" i="21"/>
  <c r="AS3" i="21"/>
  <c r="AT3" i="21"/>
  <c r="AU3" i="21"/>
  <c r="AV3" i="21"/>
  <c r="AW3" i="21"/>
  <c r="U3" i="32"/>
  <c r="U4" i="32"/>
  <c r="U2" i="32"/>
  <c r="S3" i="31"/>
  <c r="S4" i="31"/>
  <c r="S2" i="31"/>
  <c r="U3" i="30"/>
  <c r="U4" i="30"/>
  <c r="U2" i="30"/>
  <c r="T4" i="22"/>
  <c r="T3" i="22"/>
  <c r="AA4" i="15"/>
  <c r="AA3" i="15"/>
  <c r="X4" i="12"/>
  <c r="X3" i="12"/>
  <c r="Y4" i="11"/>
  <c r="Y3" i="11"/>
  <c r="X3" i="10"/>
  <c r="V4" i="25"/>
  <c r="V3" i="25"/>
  <c r="Y4" i="24"/>
  <c r="Y3" i="24"/>
  <c r="W4" i="23" l="1"/>
  <c r="W3" i="23"/>
  <c r="Y4" i="9"/>
  <c r="Y3" i="9"/>
  <c r="AO2" i="7"/>
  <c r="AO4" i="7"/>
  <c r="AO3" i="7"/>
  <c r="AQ2" i="8"/>
  <c r="AQ3" i="8"/>
  <c r="AQ4" i="8"/>
  <c r="W4" i="26"/>
  <c r="W3" i="26"/>
  <c r="P4" i="6"/>
  <c r="P3" i="6"/>
  <c r="Z4" i="5"/>
  <c r="Z3" i="5"/>
  <c r="AE4" i="4"/>
  <c r="AE3" i="4"/>
  <c r="AH3" i="3"/>
  <c r="AH2" i="3"/>
  <c r="AH4" i="3"/>
  <c r="BC2" i="29"/>
  <c r="BC3" i="29"/>
  <c r="BC4" i="29"/>
  <c r="T2" i="22" l="1"/>
  <c r="AA2" i="15"/>
  <c r="X2" i="12"/>
  <c r="Y2" i="11"/>
  <c r="AE2" i="13"/>
  <c r="X2" i="10"/>
  <c r="V2" i="25"/>
  <c r="Y2" i="24"/>
  <c r="W2" i="23"/>
  <c r="Y2" i="9"/>
  <c r="W2" i="26"/>
  <c r="P2" i="6"/>
  <c r="Z2" i="5"/>
  <c r="AE2" i="4"/>
  <c r="AW2" i="21" l="1"/>
  <c r="AV2" i="21"/>
  <c r="L26" i="1" l="1"/>
  <c r="R24" i="1"/>
  <c r="L24" i="1"/>
  <c r="L6" i="1" l="1"/>
  <c r="AD2" i="21" l="1"/>
  <c r="AE2" i="21"/>
  <c r="AF2" i="21"/>
  <c r="AG2" i="21"/>
  <c r="AH2" i="21"/>
  <c r="AI2" i="21"/>
  <c r="AJ2" i="21"/>
  <c r="AK2" i="21"/>
  <c r="AL2" i="21"/>
  <c r="R12" i="1" l="1"/>
  <c r="J6" i="1" l="1"/>
  <c r="AU2" i="21" l="1"/>
  <c r="AT2" i="21"/>
  <c r="AS2" i="21"/>
  <c r="AR2" i="21"/>
  <c r="AQ2" i="21"/>
  <c r="AP2" i="21"/>
  <c r="AO2" i="21"/>
  <c r="AN2" i="21"/>
  <c r="AM2" i="21"/>
  <c r="R28" i="1" l="1"/>
  <c r="L28" i="1"/>
  <c r="R26" i="1"/>
  <c r="T10" i="1"/>
  <c r="J24" i="1"/>
  <c r="J22" i="1"/>
  <c r="T24" i="1"/>
  <c r="T22" i="1"/>
  <c r="T20" i="1"/>
  <c r="J20" i="1"/>
  <c r="T18" i="1"/>
  <c r="J18" i="1"/>
  <c r="T16" i="1"/>
  <c r="J16" i="1"/>
  <c r="T14" i="1"/>
  <c r="J14" i="1"/>
  <c r="T12" i="1"/>
  <c r="J12" i="1"/>
  <c r="J10" i="1"/>
  <c r="T8" i="1"/>
  <c r="T6" i="1"/>
  <c r="J8" i="1"/>
  <c r="R10" i="1"/>
  <c r="R16" i="1" l="1"/>
  <c r="L16" i="1"/>
  <c r="R14" i="1"/>
  <c r="T26" i="1" l="1"/>
  <c r="T28" i="1"/>
  <c r="R22" i="1" l="1"/>
  <c r="L22" i="1"/>
  <c r="R20" i="1"/>
  <c r="R18" i="1"/>
  <c r="L18" i="1"/>
  <c r="L14" i="1"/>
  <c r="L12" i="1"/>
  <c r="L10" i="1"/>
  <c r="R8" i="1"/>
  <c r="L8" i="1"/>
  <c r="L20" i="1"/>
  <c r="R6" i="1"/>
  <c r="J26" i="1" l="1"/>
  <c r="J28" i="1"/>
</calcChain>
</file>

<file path=xl/sharedStrings.xml><?xml version="1.0" encoding="utf-8"?>
<sst xmlns="http://schemas.openxmlformats.org/spreadsheetml/2006/main" count="26118" uniqueCount="6845">
  <si>
    <t>Publications</t>
  </si>
  <si>
    <t>Collaborations</t>
  </si>
  <si>
    <t>Funding</t>
  </si>
  <si>
    <t>Next Destination</t>
  </si>
  <si>
    <t>Skills Shortage</t>
  </si>
  <si>
    <t>Policy Influence</t>
  </si>
  <si>
    <t>Dissemination</t>
  </si>
  <si>
    <t>IP</t>
  </si>
  <si>
    <t>Products</t>
  </si>
  <si>
    <t>Spin Outs</t>
  </si>
  <si>
    <t>Recognition</t>
  </si>
  <si>
    <t>Facilities</t>
  </si>
  <si>
    <t>LLHW - Examples</t>
  </si>
  <si>
    <t>NPRI - Examples</t>
  </si>
  <si>
    <t>LLHW</t>
  </si>
  <si>
    <t>NPRI</t>
  </si>
  <si>
    <t>Title</t>
  </si>
  <si>
    <t>RO</t>
  </si>
  <si>
    <t>PIID</t>
  </si>
  <si>
    <t>Start Date</t>
  </si>
  <si>
    <t>End Date</t>
  </si>
  <si>
    <t>ID</t>
  </si>
  <si>
    <t>Author</t>
  </si>
  <si>
    <t>Publication</t>
  </si>
  <si>
    <t>Journal</t>
  </si>
  <si>
    <t>Volume</t>
  </si>
  <si>
    <t>Issue</t>
  </si>
  <si>
    <t>Pages</t>
  </si>
  <si>
    <t>Month</t>
  </si>
  <si>
    <t>Year</t>
  </si>
  <si>
    <t>Collaboration Name</t>
  </si>
  <si>
    <t>Parent Org</t>
  </si>
  <si>
    <t>Org ID</t>
  </si>
  <si>
    <t>Child Org</t>
  </si>
  <si>
    <t>Sector</t>
  </si>
  <si>
    <t>Country</t>
  </si>
  <si>
    <t>Direct Financial Contribution?</t>
  </si>
  <si>
    <t>Currency of Contribution</t>
  </si>
  <si>
    <t>Amount of Contribution</t>
  </si>
  <si>
    <t>PI Contribution</t>
  </si>
  <si>
    <t>Partner Contribution</t>
  </si>
  <si>
    <t>Year Collaboration Started</t>
  </si>
  <si>
    <t>Active?</t>
  </si>
  <si>
    <t>Impact</t>
  </si>
  <si>
    <t>Formal Agreements?</t>
  </si>
  <si>
    <t>Description</t>
  </si>
  <si>
    <t>Org Id</t>
  </si>
  <si>
    <t>Currency</t>
  </si>
  <si>
    <t>Amount</t>
  </si>
  <si>
    <t>Fund Start Month</t>
  </si>
  <si>
    <t>Fund Start Year</t>
  </si>
  <si>
    <t>Fund End Month</t>
  </si>
  <si>
    <t>Fund End Year</t>
  </si>
  <si>
    <t>Person</t>
  </si>
  <si>
    <t>Role in Group</t>
  </si>
  <si>
    <t>Sector After group</t>
  </si>
  <si>
    <t>Year Person Moved</t>
  </si>
  <si>
    <t>Country Person Moved to</t>
  </si>
  <si>
    <t>Describe</t>
  </si>
  <si>
    <t>Form of Dissemination</t>
  </si>
  <si>
    <t>Part of Official Scheme?</t>
  </si>
  <si>
    <t>Name of Official Scheme</t>
  </si>
  <si>
    <t>Type of Presentation</t>
  </si>
  <si>
    <t>Geographical Reach</t>
  </si>
  <si>
    <t>Primary Audience</t>
  </si>
  <si>
    <t>Year Took Place</t>
  </si>
  <si>
    <t>Results of Activity</t>
  </si>
  <si>
    <t>Company</t>
  </si>
  <si>
    <t>Influence</t>
  </si>
  <si>
    <t>Type of Influence</t>
  </si>
  <si>
    <t>Title of Guidline</t>
  </si>
  <si>
    <t>Area of Healthcare</t>
  </si>
  <si>
    <t>Guidline Issuer</t>
  </si>
  <si>
    <t>First Year of Influence</t>
  </si>
  <si>
    <t>Geographic Reach</t>
  </si>
  <si>
    <t>Policy Impact Types</t>
  </si>
  <si>
    <t>Research Material</t>
  </si>
  <si>
    <t>Type of Material</t>
  </si>
  <si>
    <t>Was Software Developed?</t>
  </si>
  <si>
    <t>Was Software Open Source?</t>
  </si>
  <si>
    <t>Provided to Others?</t>
  </si>
  <si>
    <t>Year First Provided</t>
  </si>
  <si>
    <t>Name</t>
  </si>
  <si>
    <t>Protection</t>
  </si>
  <si>
    <t>Patent ID</t>
  </si>
  <si>
    <t>Year Protection Granted</t>
  </si>
  <si>
    <t>Licensed?</t>
  </si>
  <si>
    <t>Type</t>
  </si>
  <si>
    <t>Current Stage of Development</t>
  </si>
  <si>
    <t>Clinical Trial?</t>
  </si>
  <si>
    <t>Year Development Stage Completed</t>
  </si>
  <si>
    <t>Development Status</t>
  </si>
  <si>
    <t>Achievments</t>
  </si>
  <si>
    <t>Location</t>
  </si>
  <si>
    <t>Year Established</t>
  </si>
  <si>
    <t>Employees</t>
  </si>
  <si>
    <t>Impacts</t>
  </si>
  <si>
    <t>Name of Recognition</t>
  </si>
  <si>
    <t>Level of Recognition</t>
  </si>
  <si>
    <t>Year Receieved</t>
  </si>
  <si>
    <t>Reason for Recognition</t>
  </si>
  <si>
    <t>Response Code</t>
  </si>
  <si>
    <t>Other</t>
  </si>
  <si>
    <t>File Reference</t>
  </si>
  <si>
    <t>PI ID</t>
  </si>
  <si>
    <t>PI Name</t>
  </si>
  <si>
    <t>PI Surname</t>
  </si>
  <si>
    <t>PI Email</t>
  </si>
  <si>
    <t>Registered?</t>
  </si>
  <si>
    <t>Submitted?</t>
  </si>
  <si>
    <t>Submitted Date</t>
  </si>
  <si>
    <t># of Publications</t>
  </si>
  <si>
    <t># of Collaborations</t>
  </si>
  <si>
    <t># of Funding</t>
  </si>
  <si>
    <t># of Destinations</t>
  </si>
  <si>
    <t># of Skills</t>
  </si>
  <si>
    <t># of Dissemination</t>
  </si>
  <si>
    <t># of Policy</t>
  </si>
  <si>
    <t># of IP</t>
  </si>
  <si>
    <t># of Products</t>
  </si>
  <si>
    <t># of Spin Outs</t>
  </si>
  <si>
    <t># of Recognition</t>
  </si>
  <si>
    <t># of Facilities</t>
  </si>
  <si>
    <t># of Other</t>
  </si>
  <si>
    <t>MRCUID</t>
  </si>
  <si>
    <t>DOI</t>
  </si>
  <si>
    <t>URL</t>
  </si>
  <si>
    <t>Problem?</t>
  </si>
  <si>
    <t>Output</t>
  </si>
  <si>
    <t>Services Provided</t>
  </si>
  <si>
    <t>Year Use Began</t>
  </si>
  <si>
    <t>Year End Use</t>
  </si>
  <si>
    <t>ISBN</t>
  </si>
  <si>
    <t>Edition</t>
  </si>
  <si>
    <t>Publisher</t>
  </si>
  <si>
    <t>Chapter Number</t>
  </si>
  <si>
    <t>Capter Title</t>
  </si>
  <si>
    <t>Chapter Author</t>
  </si>
  <si>
    <t>Page reference</t>
  </si>
  <si>
    <t>Progressed Further?</t>
  </si>
  <si>
    <t>Details of Progression</t>
  </si>
  <si>
    <t>Benefit to Patients</t>
  </si>
  <si>
    <t>Url</t>
  </si>
  <si>
    <t>Spin Out?</t>
  </si>
  <si>
    <t>Funding Reference</t>
  </si>
  <si>
    <t>Details &amp; Impact</t>
  </si>
  <si>
    <t>Unique</t>
  </si>
  <si>
    <t>Outputs</t>
  </si>
  <si>
    <t>Unique Outputs</t>
  </si>
  <si>
    <t>Blank</t>
  </si>
  <si>
    <t>Department</t>
  </si>
  <si>
    <t>Funder</t>
  </si>
  <si>
    <t>Impact Category</t>
  </si>
  <si>
    <t>Funding Type</t>
  </si>
  <si>
    <t>Tech Product</t>
  </si>
  <si>
    <t>Type of Tech Product</t>
  </si>
  <si>
    <t>Open Source?</t>
  </si>
  <si>
    <t>Creative Name</t>
  </si>
  <si>
    <t>Type of Art</t>
  </si>
  <si>
    <t>Databases</t>
  </si>
  <si>
    <t>Software</t>
  </si>
  <si>
    <t>Artistic</t>
  </si>
  <si>
    <t>Key Findings</t>
  </si>
  <si>
    <t>Narrative</t>
  </si>
  <si>
    <t># of Tools</t>
  </si>
  <si>
    <t># of Databases</t>
  </si>
  <si>
    <t># of Software</t>
  </si>
  <si>
    <t># of Artistic</t>
  </si>
  <si>
    <t># of Key Findings</t>
  </si>
  <si>
    <t># of Narrative Impacts</t>
  </si>
  <si>
    <t>Tools &amp; Methods</t>
  </si>
  <si>
    <t>Secondments</t>
  </si>
  <si>
    <t>Sendment?</t>
  </si>
  <si>
    <t>Secondee</t>
  </si>
  <si>
    <t>Organisation</t>
  </si>
  <si>
    <t>Month Began</t>
  </si>
  <si>
    <t>Year Began</t>
  </si>
  <si>
    <t>Month Ended</t>
  </si>
  <si>
    <t>Year Ended</t>
  </si>
  <si>
    <t># of Secondments</t>
  </si>
  <si>
    <t>2006</t>
  </si>
  <si>
    <t>2007</t>
  </si>
  <si>
    <t>2008</t>
  </si>
  <si>
    <t>2009</t>
  </si>
  <si>
    <t>2010</t>
  </si>
  <si>
    <t>2011</t>
  </si>
  <si>
    <t>2012</t>
  </si>
  <si>
    <t>2013</t>
  </si>
  <si>
    <t>2014</t>
  </si>
  <si>
    <t>Policy Impact Areas</t>
  </si>
  <si>
    <t>Other Policy Impact Areas Description</t>
  </si>
  <si>
    <t>Improvements in survival, morbidity or quality of life</t>
  </si>
  <si>
    <t>Changes in efficiency and effectiveness of health care delivery</t>
  </si>
  <si>
    <t>Improved accessibility of public services</t>
  </si>
  <si>
    <t>Improved regulatory environment</t>
  </si>
  <si>
    <t>Economic impacts</t>
  </si>
  <si>
    <t>Improved educational and skill level of workforce</t>
  </si>
  <si>
    <t>Changed public attitudes on social issues</t>
  </si>
  <si>
    <t>Effective solutions to societal problems</t>
  </si>
  <si>
    <t>Improved environmental sustainability</t>
  </si>
  <si>
    <t>No impacts yet</t>
  </si>
  <si>
    <t>Not known</t>
  </si>
  <si>
    <t>Person Recognised</t>
  </si>
  <si>
    <t>Student?</t>
  </si>
  <si>
    <t>Conference</t>
  </si>
  <si>
    <t>Scopus</t>
  </si>
  <si>
    <t>arXiv Deposit</t>
  </si>
  <si>
    <t>Bibcode</t>
  </si>
  <si>
    <t>Ethos</t>
  </si>
  <si>
    <t>Source</t>
  </si>
  <si>
    <t>Audience Size</t>
  </si>
  <si>
    <t>2015</t>
  </si>
  <si>
    <t>2016</t>
  </si>
  <si>
    <t>Most Significant Outcome</t>
  </si>
  <si>
    <t>Open Source License</t>
  </si>
  <si>
    <t>ISRCTN ID</t>
  </si>
  <si>
    <t>UKCRN ID</t>
  </si>
  <si>
    <t>ClinicalTrials.gov ID</t>
  </si>
  <si>
    <t>EUCTR ID</t>
  </si>
  <si>
    <t>Other ID</t>
  </si>
  <si>
    <t>Registration Number</t>
  </si>
  <si>
    <t>NASA-ADS ID</t>
  </si>
  <si>
    <t>PMC Manuscript ID</t>
  </si>
  <si>
    <t>OpenAire Access License</t>
  </si>
  <si>
    <t>In PMC?</t>
  </si>
  <si>
    <t>In EPMC?</t>
  </si>
  <si>
    <t>EPMC Open Access</t>
  </si>
  <si>
    <t>Audience</t>
  </si>
  <si>
    <t>Explain Reasons</t>
  </si>
  <si>
    <t>Reasons</t>
  </si>
  <si>
    <t>Original Objective?</t>
  </si>
  <si>
    <t>Has NPRI provided Additional Value?</t>
  </si>
  <si>
    <t>Explain 'Other'?</t>
  </si>
  <si>
    <t>How?</t>
  </si>
  <si>
    <t>Has NPRI Helped?</t>
  </si>
  <si>
    <t>Spend 2006-2007</t>
  </si>
  <si>
    <t>Spend 2007-2008</t>
  </si>
  <si>
    <t>Spend 2008-2009</t>
  </si>
  <si>
    <t>Spend 2009-2010</t>
  </si>
  <si>
    <t>Spend 2010-2011</t>
  </si>
  <si>
    <t>Spend 2011-2012</t>
  </si>
  <si>
    <t>Spend 2012-2013</t>
  </si>
  <si>
    <t>Spend 2013-2014</t>
  </si>
  <si>
    <t>Spend 2014-2015</t>
  </si>
  <si>
    <t>Spend 2015-2016</t>
  </si>
  <si>
    <t>Spend 2016-2017</t>
  </si>
  <si>
    <t>ISBN (Electronic)</t>
  </si>
  <si>
    <t>ISSN (Digital)</t>
  </si>
  <si>
    <t>ISSN (Print)</t>
  </si>
  <si>
    <t>ISSN (Linking)</t>
  </si>
  <si>
    <t>Place of Publication</t>
  </si>
  <si>
    <t>Web of Science ID</t>
  </si>
  <si>
    <t>ORCID Putcode</t>
  </si>
  <si>
    <t>In-kind contribution</t>
  </si>
  <si>
    <t>Currency of In-kind</t>
  </si>
  <si>
    <t>Value of In-kind</t>
  </si>
  <si>
    <t>Consortium Amount</t>
  </si>
  <si>
    <t>Active in Research</t>
  </si>
  <si>
    <t>Industry Sector</t>
  </si>
  <si>
    <t>2017</t>
  </si>
  <si>
    <t>Other Audience</t>
  </si>
  <si>
    <t>Suitable Output Type</t>
  </si>
  <si>
    <t>Inspire</t>
  </si>
  <si>
    <t>What benefit has NPRI provided?</t>
  </si>
  <si>
    <t>Explain 'Other'</t>
  </si>
  <si>
    <t>Name of Example</t>
  </si>
  <si>
    <t>Example of NPRI help</t>
  </si>
  <si>
    <t>Key Findings? (Yes/No)</t>
  </si>
  <si>
    <t>Spend 06 - 18</t>
  </si>
  <si>
    <t>Spend 2017-2018</t>
  </si>
  <si>
    <t>PubMed ID</t>
  </si>
  <si>
    <t>PubMed Central ID</t>
  </si>
  <si>
    <t>ORCID Work Putcode</t>
  </si>
  <si>
    <t>Year Created</t>
  </si>
  <si>
    <t>Download Link</t>
  </si>
  <si>
    <t>Narrative Impact?</t>
  </si>
  <si>
    <t>2018</t>
  </si>
  <si>
    <t>MRC</t>
  </si>
  <si>
    <t>HDR-4001</t>
  </si>
  <si>
    <t>Health Data Research UK Baseline Project - Oxford 1</t>
  </si>
  <si>
    <t>Health Data Research UK</t>
  </si>
  <si>
    <t>NULL</t>
  </si>
  <si>
    <t>106048</t>
  </si>
  <si>
    <t>Gil</t>
  </si>
  <si>
    <t>McVean</t>
  </si>
  <si>
    <t>gil.mcvean@bdi.ox.ac.uk</t>
  </si>
  <si>
    <t>5c7e4d49bc57a3.456792011552492553</t>
  </si>
  <si>
    <t>Preprint</t>
  </si>
  <si>
    <t>Cortes A</t>
  </si>
  <si>
    <t>Systematic classification of shared components of genetic risk for common human diseases</t>
  </si>
  <si>
    <t>07</t>
  </si>
  <si>
    <t>10.1101/374207</t>
  </si>
  <si>
    <t>http://dx.doi.org/10.1101/374207</t>
  </si>
  <si>
    <t>Manual</t>
  </si>
  <si>
    <t>5c7e4d49e69eb4.212284391552492553</t>
  </si>
  <si>
    <t>Journal Article</t>
  </si>
  <si>
    <t>Frot B</t>
  </si>
  <si>
    <t>Graphical Model Selection for Gaussian Conditional Random Fields in the Presence of Latent Variables</t>
  </si>
  <si>
    <t>Journal of the American Statistical Association</t>
  </si>
  <si>
    <t>02</t>
  </si>
  <si>
    <t>10.1080/01621459.2018.1434531</t>
  </si>
  <si>
    <t>http://dx.doi.org/10.1080/01621459.2018.1434531</t>
  </si>
  <si>
    <t>Open Access</t>
  </si>
  <si>
    <t>5c7e4d497e0589.103452471552492553</t>
  </si>
  <si>
    <t>Kelleher J</t>
  </si>
  <si>
    <t>Inferring the ancestry of everyone</t>
  </si>
  <si>
    <t>11</t>
  </si>
  <si>
    <t>10.1101/458067</t>
  </si>
  <si>
    <t>http://dx.doi.org/10.1101/458067</t>
  </si>
  <si>
    <t>HDR-5008</t>
  </si>
  <si>
    <t>Health Data Research UK Baseline Project - Scotland 8</t>
  </si>
  <si>
    <t>110311</t>
  </si>
  <si>
    <t>David</t>
  </si>
  <si>
    <t>Robertson</t>
  </si>
  <si>
    <t>D.robertson@ed.ac.uk</t>
  </si>
  <si>
    <t>5c876a0a0aadd0.405907621552379639</t>
  </si>
  <si>
    <t>30110442</t>
  </si>
  <si>
    <t>Calder M</t>
  </si>
  <si>
    <t>Computational modelling for decision-making: where, why, what, who and how.</t>
  </si>
  <si>
    <t>Royal Society open science</t>
  </si>
  <si>
    <t>5</t>
  </si>
  <si>
    <t>6</t>
  </si>
  <si>
    <t>172096</t>
  </si>
  <si>
    <t>06</t>
  </si>
  <si>
    <t>PMC6030334</t>
  </si>
  <si>
    <t>10.1098/rsos.172096</t>
  </si>
  <si>
    <t>http://europepmc.org/abstract/MED/30110442</t>
  </si>
  <si>
    <t>2054-5703</t>
  </si>
  <si>
    <t>Yes</t>
  </si>
  <si>
    <t>No</t>
  </si>
  <si>
    <t>HDR-2005</t>
  </si>
  <si>
    <t>Health Data Research UK Baseline Project - London 5</t>
  </si>
  <si>
    <t>-11867</t>
  </si>
  <si>
    <t>Harry</t>
  </si>
  <si>
    <t>Hemingway</t>
  </si>
  <si>
    <t>h.hemingway@ucl.ac.uk</t>
  </si>
  <si>
    <t>5b9c2d7c8a2153.304199951552469647</t>
  </si>
  <si>
    <t>30134870</t>
  </si>
  <si>
    <t>Rudgard WE</t>
  </si>
  <si>
    <t>Cash transfers to enhance TB control: lessons from the HIV response.</t>
  </si>
  <si>
    <t>BMC public health</t>
  </si>
  <si>
    <t>18</t>
  </si>
  <si>
    <t>1</t>
  </si>
  <si>
    <t>1052</t>
  </si>
  <si>
    <t>08</t>
  </si>
  <si>
    <t>PMC6106939</t>
  </si>
  <si>
    <t>10.1186/s12889-018-5962-z</t>
  </si>
  <si>
    <t>http://europepmc.org/abstract/MED/30134870</t>
  </si>
  <si>
    <t>1471-2458</t>
  </si>
  <si>
    <t>5c6be5509cbd74.123369321552469647</t>
  </si>
  <si>
    <t>29956339</t>
  </si>
  <si>
    <t>Cramer H</t>
  </si>
  <si>
    <t>'Who does this patient belong to?' boundary work and the re/making of (NSTEMI) heart attack patients.</t>
  </si>
  <si>
    <t>Sociology of health &amp; illness</t>
  </si>
  <si>
    <t>40</t>
  </si>
  <si>
    <t>8</t>
  </si>
  <si>
    <t>1404-1429</t>
  </si>
  <si>
    <t>PMC6282527</t>
  </si>
  <si>
    <t>10.1111/1467-9566.12778</t>
  </si>
  <si>
    <t>http://europepmc.org/abstract/MED/29956339</t>
  </si>
  <si>
    <t>1467-9566</t>
  </si>
  <si>
    <t>0141-9889</t>
  </si>
  <si>
    <t>5c6bdcaad70464.763908511552469647</t>
  </si>
  <si>
    <t>30202849</t>
  </si>
  <si>
    <t>Hall M</t>
  </si>
  <si>
    <t>Guideline-indicated treatments and diagnostics, GRACE risk score, and survival for non-ST elevation myocardial infarction.</t>
  </si>
  <si>
    <t>European heart journal</t>
  </si>
  <si>
    <t>39</t>
  </si>
  <si>
    <t>42</t>
  </si>
  <si>
    <t>3798-3806</t>
  </si>
  <si>
    <t>PMC6220125</t>
  </si>
  <si>
    <t>10.1093/eurheartj/ehy517</t>
  </si>
  <si>
    <t>http://europepmc.org/abstract/MED/30202849</t>
  </si>
  <si>
    <t>1522-9645</t>
  </si>
  <si>
    <t>0195-668X</t>
  </si>
  <si>
    <t>5c6be2ed8ebca7.502801151552469647</t>
  </si>
  <si>
    <t>29550372</t>
  </si>
  <si>
    <t>Bray BD</t>
  </si>
  <si>
    <t>Socioeconomic disparities in first stroke incidence, quality of care, and survival: a nationwide registry-based cohort study of 44 million adults in England.</t>
  </si>
  <si>
    <t>The Lancet. Public health</t>
  </si>
  <si>
    <t>3</t>
  </si>
  <si>
    <t>4</t>
  </si>
  <si>
    <t>e185-e193</t>
  </si>
  <si>
    <t>04</t>
  </si>
  <si>
    <t>PMC5887080</t>
  </si>
  <si>
    <t>10.1016/S2468-2667(18)30030-6</t>
  </si>
  <si>
    <t>http://europepmc.org/abstract/MED/29550372</t>
  </si>
  <si>
    <t>2468-2667</t>
  </si>
  <si>
    <t>5c6bfb103649b3.303705071552469647</t>
  </si>
  <si>
    <t>29775600</t>
  </si>
  <si>
    <t>Parisinos CA</t>
  </si>
  <si>
    <t>Variation in Interleukin 6 Receptor Gene Associates With Risk of Crohn's Disease and Ulcerative Colitis.</t>
  </si>
  <si>
    <t>Gastroenterology</t>
  </si>
  <si>
    <t>155</t>
  </si>
  <si>
    <t>2</t>
  </si>
  <si>
    <t>303-306.e2</t>
  </si>
  <si>
    <t>PMC6083435</t>
  </si>
  <si>
    <t>10.1053/j.gastro.2018.05.022</t>
  </si>
  <si>
    <t>http://europepmc.org/abstract/MED/29775600</t>
  </si>
  <si>
    <t>1528-0012</t>
  </si>
  <si>
    <t>0016-5085</t>
  </si>
  <si>
    <t>5c6be443955af5.132639481552469647</t>
  </si>
  <si>
    <t>30183734</t>
  </si>
  <si>
    <t>Chung SC</t>
  </si>
  <si>
    <t>Time spent at blood pressure target and the risk of death and cardiovascular diseases.</t>
  </si>
  <si>
    <t>PloS one</t>
  </si>
  <si>
    <t>13</t>
  </si>
  <si>
    <t>9</t>
  </si>
  <si>
    <t>e0202359</t>
  </si>
  <si>
    <t>PMC6124703</t>
  </si>
  <si>
    <t>10.1371/journal.pone.0202359</t>
  </si>
  <si>
    <t>http://europepmc.org/abstract/MED/30183734</t>
  </si>
  <si>
    <t>1932-6203</t>
  </si>
  <si>
    <t>5b9c9f2dd85678.781323861552469647</t>
  </si>
  <si>
    <t>30169498</t>
  </si>
  <si>
    <t>Steele AJ</t>
  </si>
  <si>
    <t>Machine learning models in electronic health records can outperform conventional survival models for predicting patient mortality in coronary artery disease.</t>
  </si>
  <si>
    <t>e0202344</t>
  </si>
  <si>
    <t>PMC6118376</t>
  </si>
  <si>
    <t>10.1371/journal.pone.0202344</t>
  </si>
  <si>
    <t>http://europepmc.org/abstract/MED/30169498</t>
  </si>
  <si>
    <t>5c6c2ab3a37be6.637568791552469647</t>
  </si>
  <si>
    <t>29966429</t>
  </si>
  <si>
    <t>Archangelidi O</t>
  </si>
  <si>
    <t>Clinically recorded heart rate and incidence of 12 coronary, cardiac, cerebrovascular and peripheral arterial diseases in 233,970 men and women: A linked electronic health record study.</t>
  </si>
  <si>
    <t>European journal of preventive cardiology</t>
  </si>
  <si>
    <t>25</t>
  </si>
  <si>
    <t>14</t>
  </si>
  <si>
    <t>1485-1495</t>
  </si>
  <si>
    <t>09</t>
  </si>
  <si>
    <t>10.1177/2047487318785228</t>
  </si>
  <si>
    <t>http://europepmc.org/abstract/MED/29966429</t>
  </si>
  <si>
    <t>2047-4881</t>
  </si>
  <si>
    <t>2047-4873</t>
  </si>
  <si>
    <t>5c6bec309b0c96.027812801552469647</t>
  </si>
  <si>
    <t>30309464</t>
  </si>
  <si>
    <t>Inouye M</t>
  </si>
  <si>
    <t>Genomic Risk Prediction of Coronary Artery Disease in 480,000 Adults: Implications for Primary Prevention.</t>
  </si>
  <si>
    <t>Journal of the American College of Cardiology</t>
  </si>
  <si>
    <t>72</t>
  </si>
  <si>
    <t>16</t>
  </si>
  <si>
    <t>1883-1893</t>
  </si>
  <si>
    <t>10</t>
  </si>
  <si>
    <t>PMC6176870</t>
  </si>
  <si>
    <t>10.1016/j.jacc.2018.07.079</t>
  </si>
  <si>
    <t>http://europepmc.org/abstract/MED/30309464</t>
  </si>
  <si>
    <t>1558-3597</t>
  </si>
  <si>
    <t>0735-1097</t>
  </si>
  <si>
    <t>HDR-2003</t>
  </si>
  <si>
    <t>Health Data Research UK Baseline Project - London 3</t>
  </si>
  <si>
    <t>121203</t>
  </si>
  <si>
    <t>Tim</t>
  </si>
  <si>
    <t>Hubbard</t>
  </si>
  <si>
    <t>tim.hubbard@kcl.ac.uk</t>
  </si>
  <si>
    <t>5c898523ae4fa6.645770671552523208</t>
  </si>
  <si>
    <t>Sisu C</t>
  </si>
  <si>
    <t>Pseudogenes in the mouse lineage: transcriptional activity and strain-specific history</t>
  </si>
  <si>
    <t>10.1101/386656</t>
  </si>
  <si>
    <t>http://dx.doi.org/10.1101/386656</t>
  </si>
  <si>
    <t>5c89852383f130.545527321552523208</t>
  </si>
  <si>
    <t>30357393</t>
  </si>
  <si>
    <t>Frankish A</t>
  </si>
  <si>
    <t>GENCODE reference annotation for the human and mouse genomes.</t>
  </si>
  <si>
    <t>Nucleic acids research</t>
  </si>
  <si>
    <t>10.1093/nar/gky955</t>
  </si>
  <si>
    <t>http://europepmc.org/abstract/MED/30357393</t>
  </si>
  <si>
    <t>5c8985242b5cc5.577594061552523208</t>
  </si>
  <si>
    <t>Anika Oellrich</t>
  </si>
  <si>
    <t>Mining Social Media Data to Study the Consequences of Dementia Diagnosis on Caregivers and Relatives (Preprint)</t>
  </si>
  <si>
    <t>10.2196/preprints.10506</t>
  </si>
  <si>
    <t>http://dx.doi.org/10.2196/preprints.10506</t>
  </si>
  <si>
    <t>5c898523d48e45.715337241552523208</t>
  </si>
  <si>
    <t>30052801</t>
  </si>
  <si>
    <t>Schmidt C</t>
  </si>
  <si>
    <t>Scientists on the Spot: Sequencing the human genome to influence patient healthcare.</t>
  </si>
  <si>
    <t>Cardiovascular research</t>
  </si>
  <si>
    <t>10.1093/cvr/cvy133</t>
  </si>
  <si>
    <t>http://europepmc.org/abstract/MED/30052801</t>
  </si>
  <si>
    <t>5c8985240346a0.352269311552523208</t>
  </si>
  <si>
    <t>29691228</t>
  </si>
  <si>
    <t>Turnbull C</t>
  </si>
  <si>
    <t>The 100 000 Genomes Project: bringing whole genome sequencing to the NHS.</t>
  </si>
  <si>
    <t>BMJ (Clinical research ed.)</t>
  </si>
  <si>
    <t>10.1136/bmj.k1687</t>
  </si>
  <si>
    <t>http://europepmc.org/abstract/MED/29691228</t>
  </si>
  <si>
    <t>HDR-2001</t>
  </si>
  <si>
    <t>Health Data Research UK Baseline Project - London 1</t>
  </si>
  <si>
    <t>-12265</t>
  </si>
  <si>
    <t>Carol</t>
  </si>
  <si>
    <t>Dezateux</t>
  </si>
  <si>
    <t>c.dezateux@ucl.ac.uk</t>
  </si>
  <si>
    <t>5c7ef5b0066558.352043741551882581</t>
  </si>
  <si>
    <t>30498058</t>
  </si>
  <si>
    <t>Butcher E</t>
  </si>
  <si>
    <t>Risk factors for permanent childhood hearing impairment.</t>
  </si>
  <si>
    <t>Archives of disease in childhood</t>
  </si>
  <si>
    <t>10.1136/archdischild-2018-315866</t>
  </si>
  <si>
    <t>http://europepmc.org/abstract/MED/30498058</t>
  </si>
  <si>
    <t>1468-2044</t>
  </si>
  <si>
    <t>0003-9888</t>
  </si>
  <si>
    <t>5c7ef5afd3ee45.210886701551882581</t>
  </si>
  <si>
    <t>30659777</t>
  </si>
  <si>
    <t>Griffiths LJ</t>
  </si>
  <si>
    <t>Are children with clinical obesity at increased risk of inpatient hospital admissions? An analysis using linked electronic health records in the UK millennium cohort study.</t>
  </si>
  <si>
    <t>Pediatric obesity</t>
  </si>
  <si>
    <t>e12505</t>
  </si>
  <si>
    <t>01</t>
  </si>
  <si>
    <t>2019</t>
  </si>
  <si>
    <t>10.1111/ijpo.12505</t>
  </si>
  <si>
    <t>http://europepmc.org/abstract/MED/30659777</t>
  </si>
  <si>
    <t>2047-6310</t>
  </si>
  <si>
    <t>2047-6302</t>
  </si>
  <si>
    <t>5c7ef5b0520cc8.357613901551882581</t>
  </si>
  <si>
    <t>29333271</t>
  </si>
  <si>
    <t>Childhood asthma prevalence: cross-sectional record linkage study comparing parent-reported wheeze with general practitioner-recorded asthma diagnoses from primary care electronic health records in Wales.</t>
  </si>
  <si>
    <t>BMJ open respiratory research</t>
  </si>
  <si>
    <t>e000260</t>
  </si>
  <si>
    <t>PMC5759709</t>
  </si>
  <si>
    <t>10.1136/bmjresp-2017-000260</t>
  </si>
  <si>
    <t>http://europepmc.org/abstract/MED/29333271</t>
  </si>
  <si>
    <t>2052-4439</t>
  </si>
  <si>
    <t>5c7ef5b02950b7.457774401551882581</t>
  </si>
  <si>
    <t>30113641</t>
  </si>
  <si>
    <t>Knowles RL</t>
  </si>
  <si>
    <t>Newborn Screening for Primary Congenital Hypothyroidism: Estimating Test Performance at Different TSH Thresholds.</t>
  </si>
  <si>
    <t>The Journal of clinical endocrinology and metabolism</t>
  </si>
  <si>
    <t>103</t>
  </si>
  <si>
    <t>3720-3728</t>
  </si>
  <si>
    <t>PMC6179177</t>
  </si>
  <si>
    <t>10.1210/jc.2018-00658</t>
  </si>
  <si>
    <t>http://europepmc.org/abstract/MED/30113641</t>
  </si>
  <si>
    <t>1945-7197</t>
  </si>
  <si>
    <t>0021-972X</t>
  </si>
  <si>
    <t>HDR-3003</t>
  </si>
  <si>
    <t>Health Data Research UK Baseline Project - Midlands 3</t>
  </si>
  <si>
    <t>-134242</t>
  </si>
  <si>
    <t>Georgios</t>
  </si>
  <si>
    <t>Gkoutos</t>
  </si>
  <si>
    <t>g.gkoutos@bham.ac.uk</t>
  </si>
  <si>
    <t>5c8792460227a5.452173471552484033</t>
  </si>
  <si>
    <t>30727941</t>
  </si>
  <si>
    <t>Boudellioua I</t>
  </si>
  <si>
    <t>DeepPVP: phenotype-based prioritization of causative variants using deep learning.</t>
  </si>
  <si>
    <t>BMC bioinformatics</t>
  </si>
  <si>
    <t>20</t>
  </si>
  <si>
    <t>65</t>
  </si>
  <si>
    <t>PMC6364462</t>
  </si>
  <si>
    <t>10.1186/s12859-019-2633-8</t>
  </si>
  <si>
    <t>http://europepmc.org/abstract/MED/30727941</t>
  </si>
  <si>
    <t>1471-2105</t>
  </si>
  <si>
    <t>5c87a87900bc47.469038931552484033</t>
  </si>
  <si>
    <t>30615112</t>
  </si>
  <si>
    <t>Chua W</t>
  </si>
  <si>
    <t>Data-driven discovery and validation of circulating blood-based biomarkers associated with prevalent atrial fibrillation.</t>
  </si>
  <si>
    <t>10.1093/eurheartj/ehy815</t>
  </si>
  <si>
    <t>http://europepmc.org/abstract/MED/30615112</t>
  </si>
  <si>
    <t>5c87961e8f7878.088415261552484033</t>
  </si>
  <si>
    <t>30476141</t>
  </si>
  <si>
    <t>Elmore SA</t>
  </si>
  <si>
    <t>A Review of Current Standards and the Evolution of Histopathology Nomenclature for Laboratory Animals.</t>
  </si>
  <si>
    <t>ILAR journal</t>
  </si>
  <si>
    <t>10.1093/ilar/ily005</t>
  </si>
  <si>
    <t>http://europepmc.org/abstract/MED/30476141</t>
  </si>
  <si>
    <t>1930-6180</t>
  </si>
  <si>
    <t>1084-2020</t>
  </si>
  <si>
    <t>5c8791fee46dc4.436912471552484033</t>
  </si>
  <si>
    <t>30423068</t>
  </si>
  <si>
    <t>Kulmanov M</t>
  </si>
  <si>
    <t>Ontology-based validation and identification of regulatory phenotypes.</t>
  </si>
  <si>
    <t>Bioinformatics (Oxford, England)</t>
  </si>
  <si>
    <t>34</t>
  </si>
  <si>
    <t>17</t>
  </si>
  <si>
    <t>i857-i865</t>
  </si>
  <si>
    <t>PMC6129279</t>
  </si>
  <si>
    <t>10.1093/bioinformatics/bty605</t>
  </si>
  <si>
    <t>http://europepmc.org/abstract/MED/30423068</t>
  </si>
  <si>
    <t>1367-4811</t>
  </si>
  <si>
    <t>1367-4803</t>
  </si>
  <si>
    <t>5c88c2c85e1059.996243831552484033</t>
  </si>
  <si>
    <t>29186578</t>
  </si>
  <si>
    <t>Cooper L</t>
  </si>
  <si>
    <t>The Planteome database: an integrated resource for reference ontologies, plant genomics and phenomics.</t>
  </si>
  <si>
    <t>46</t>
  </si>
  <si>
    <t>D1</t>
  </si>
  <si>
    <t>D1168-D1180</t>
  </si>
  <si>
    <t>PMC5753347</t>
  </si>
  <si>
    <t>10.1093/nar/gkx1152</t>
  </si>
  <si>
    <t>http://europepmc.org/abstract/MED/29186578</t>
  </si>
  <si>
    <t>1362-4962</t>
  </si>
  <si>
    <t>0305-1048</t>
  </si>
  <si>
    <t>000419550700167</t>
  </si>
  <si>
    <t>5c87a5acc164c0.109402901552484033</t>
  </si>
  <si>
    <t>Conference Proceeding_Abstract</t>
  </si>
  <si>
    <t>Susarla R.</t>
  </si>
  <si>
    <t>What is the diabetic status of patients with multiple admissions to hospital?</t>
  </si>
  <si>
    <t>DIABETIC MEDICINE</t>
  </si>
  <si>
    <t>35</t>
  </si>
  <si>
    <t>149-149</t>
  </si>
  <si>
    <t>03</t>
  </si>
  <si>
    <t>1464-5491</t>
  </si>
  <si>
    <t>0742-3071</t>
  </si>
  <si>
    <t>000427471700389</t>
  </si>
  <si>
    <t>5c87a5ac840a48.628051891552484033</t>
  </si>
  <si>
    <t>Quraishi M. N.</t>
  </si>
  <si>
    <t>Th17 cells dominate the colonic mucosal immune response in primary sclerosing cholangitis associated colitis</t>
  </si>
  <si>
    <t>JOURNAL OF CROHNS &amp; COLITIS</t>
  </si>
  <si>
    <t>12</t>
  </si>
  <si>
    <t>S111-S112</t>
  </si>
  <si>
    <t>1876-4479</t>
  </si>
  <si>
    <t>1873-9946</t>
  </si>
  <si>
    <t>000427318900166</t>
  </si>
  <si>
    <t>5c87a3ea70d8e6.250040641552484033</t>
  </si>
  <si>
    <t>Exner T</t>
  </si>
  <si>
    <t>OpenRiskNet, an open e-infrastructure to support data sharing, knowledge integration and in silico analysis and modelling in risk assessment</t>
  </si>
  <si>
    <t>Toxicology Letters</t>
  </si>
  <si>
    <t>10.1016/j.toxlet.2018.06.617</t>
  </si>
  <si>
    <t>http://dx.doi.org/10.1016/j.toxlet.2018.06.617</t>
  </si>
  <si>
    <t>1879-3169</t>
  </si>
  <si>
    <t>0378-4274</t>
  </si>
  <si>
    <t>000454045100290</t>
  </si>
  <si>
    <t>5c87961eb6bc05.330611411552484033</t>
  </si>
  <si>
    <t>30474191</t>
  </si>
  <si>
    <t>Bhattacharjee D</t>
  </si>
  <si>
    <t>Utility of HbA assessment in people with diabetes awaiting liver transplantation.</t>
  </si>
  <si>
    <t>Diabetic medicine : a journal of the British Diabetic Association</t>
  </si>
  <si>
    <t>10.1111/dme.13870</t>
  </si>
  <si>
    <t>http://europepmc.org/abstract/MED/30474191</t>
  </si>
  <si>
    <t>5c87a5aca3bb96.873487901552484033</t>
  </si>
  <si>
    <t>De Bray A. Y.</t>
  </si>
  <si>
    <t>What are the characteristics of patients who do not get their blood glucose measured upon hospital admission? A clinical audit of emergency admissions to a major UK hospital over one year</t>
  </si>
  <si>
    <t>000427471700388</t>
  </si>
  <si>
    <t>5c87a5ac03b289.084767451552484033</t>
  </si>
  <si>
    <t>Quraishi Mohammed</t>
  </si>
  <si>
    <t>GUT MICROBIAL COMPOSITION IN THE MIGRANT SOUTH-ASIAN IBD POPULATION IN UK</t>
  </si>
  <si>
    <t>GUT</t>
  </si>
  <si>
    <t>67</t>
  </si>
  <si>
    <t>A61-A62</t>
  </si>
  <si>
    <t>Annual General Meeting of the British-Society-of-Gastroenterology</t>
  </si>
  <si>
    <t>10.1136/gutjnl-2018-BSGAbstracts.121</t>
  </si>
  <si>
    <t>http://dx.doi.org/10.1136/gutjnl-2018-BSGAbstracts.121</t>
  </si>
  <si>
    <t>1468-3288</t>
  </si>
  <si>
    <t>0017-5749</t>
  </si>
  <si>
    <t>000439577600122</t>
  </si>
  <si>
    <t>5c8792a62fb7a4.644904551552484033</t>
  </si>
  <si>
    <t>30279426</t>
  </si>
  <si>
    <t>OligoPVP: Phenotype-driven analysis of individual genomic information to prioritize oligogenic disease variants.</t>
  </si>
  <si>
    <t>Scientific reports</t>
  </si>
  <si>
    <t>14681</t>
  </si>
  <si>
    <t>PMC6168481</t>
  </si>
  <si>
    <t>10.1038/s41598-018-32876-3</t>
  </si>
  <si>
    <t>http://europepmc.org/abstract/MED/30279426</t>
  </si>
  <si>
    <t>2045-2322</t>
  </si>
  <si>
    <t>5c87a5ace3aab0.959513061552484033</t>
  </si>
  <si>
    <t>Ghosh S.</t>
  </si>
  <si>
    <t>Distribution of glucose in emergency admissions who present with no prior ICD-10 code for diabetes</t>
  </si>
  <si>
    <t>156-156</t>
  </si>
  <si>
    <t>000427471700411</t>
  </si>
  <si>
    <t>5c87a5ac34d2c6.601028961552484033</t>
  </si>
  <si>
    <t>TH17 CELLS DOMINATE THE COLONIC MUCOSAL IMMUNE RESPONSE IN PRIMARY SCLEROSING CHOLANGITIS ASSOCIATED COLITIS</t>
  </si>
  <si>
    <t>A90-A90</t>
  </si>
  <si>
    <t>10.1136/gutjnl-2018-BSGAbstracts.178</t>
  </si>
  <si>
    <t>http://dx.doi.org/10.1136/gutjnl-2018-BSGAbstracts.178</t>
  </si>
  <si>
    <t>000439577600179</t>
  </si>
  <si>
    <t>5c87a7939891c6.327622141552484033</t>
  </si>
  <si>
    <t>Kulmanov M.</t>
  </si>
  <si>
    <t>Vec2SPARQL: Integrating SPARQL queries and knowledge graph embeddings</t>
  </si>
  <si>
    <t>CEUR Workshop Proceedings</t>
  </si>
  <si>
    <t>2275</t>
  </si>
  <si>
    <t>-</t>
  </si>
  <si>
    <t>16130073</t>
  </si>
  <si>
    <t>85058946627</t>
  </si>
  <si>
    <t>5c87a3169a62f8.558539791552484033</t>
  </si>
  <si>
    <t>Hepburn Claire</t>
  </si>
  <si>
    <t>DESMOSOMAL INSTABILITY INCREASES ATRIAL ARRHYTHMIA SUSCEPTIBILITY AFTER ENDURANCE TRAINING</t>
  </si>
  <si>
    <t>HEART</t>
  </si>
  <si>
    <t>104</t>
  </si>
  <si>
    <t>A95-A96</t>
  </si>
  <si>
    <t>Annual Conference of the British-Cardiovascular-Society on High Performing Teams</t>
  </si>
  <si>
    <t>10.1136/heartjnl-2018-BCS.127</t>
  </si>
  <si>
    <t>http://dx.doi.org/10.1136/heartjnl-2018-BCS.127</t>
  </si>
  <si>
    <t>1468-201X</t>
  </si>
  <si>
    <t>1355-6037</t>
  </si>
  <si>
    <t>000435499100128</t>
  </si>
  <si>
    <t>5c87961e60bac5.177635831552484033</t>
  </si>
  <si>
    <t>30532623</t>
  </si>
  <si>
    <t>Endara L</t>
  </si>
  <si>
    <t>Modifier Ontologies for frequency, certainty, degree, and coverage phenotype modifier.</t>
  </si>
  <si>
    <t>Biodiversity data journal</t>
  </si>
  <si>
    <t>e29232</t>
  </si>
  <si>
    <t>PMC6281706</t>
  </si>
  <si>
    <t>10.3897/BDJ.6.e29232</t>
  </si>
  <si>
    <t>http://europepmc.org/abstract/MED/30532623</t>
  </si>
  <si>
    <t>1314-2828</t>
  </si>
  <si>
    <t>5c87a5ac587102.448214421552484033</t>
  </si>
  <si>
    <t>Smith Samuel C.</t>
  </si>
  <si>
    <t>A MULTI-CENTRE E COMPARISON OF RISK ASSESSMENT TOOLS IN LOWER GASTROINTESTINAL BLEEDING (LGIB) TO DETERMINE FACTORS PROVIDE THE BEST PREDICTION OF ADVERSE OUTCOMES?</t>
  </si>
  <si>
    <t>GASTROINTESTINAL ENDOSCOPY</t>
  </si>
  <si>
    <t>87</t>
  </si>
  <si>
    <t>AB378-AB379</t>
  </si>
  <si>
    <t>Annual Meeting of the American-Society-for-Gastrointestinal-Endoscopy / Digestive Disease Week</t>
  </si>
  <si>
    <t>1097-6779</t>
  </si>
  <si>
    <t>0016-5107</t>
  </si>
  <si>
    <t>000435509900072</t>
  </si>
  <si>
    <t>HDR-5003</t>
  </si>
  <si>
    <t>Health Data Research UK Baseline Project - Scotland 3</t>
  </si>
  <si>
    <t>-154107</t>
  </si>
  <si>
    <t>Christoper</t>
  </si>
  <si>
    <t>Dibben</t>
  </si>
  <si>
    <t>chris.dibben@ed.ac.uk</t>
  </si>
  <si>
    <t>58b98565210467.041938081552913412</t>
  </si>
  <si>
    <t>B Nowok</t>
  </si>
  <si>
    <t>Utility of synthetic microdata generated using tree-based methods</t>
  </si>
  <si>
    <t>None/Unknown</t>
  </si>
  <si>
    <t>http://unescoprivacychair.urv.cat/psd2016/index.php?m=program</t>
  </si>
  <si>
    <t>58b985c08adb48.151305531552913412</t>
  </si>
  <si>
    <t>Raab, G</t>
  </si>
  <si>
    <t>Practical experience of providing useful bespoke synthetic data</t>
  </si>
  <si>
    <t>5a995cbbd79ed4.621081511552913412</t>
  </si>
  <si>
    <t>Dibben C</t>
  </si>
  <si>
    <t>Practical Data Synthesis for Large Samples</t>
  </si>
  <si>
    <t>Journal of Privacy and Confidentiality</t>
  </si>
  <si>
    <t>10.29012/jpc.v7i3.407</t>
  </si>
  <si>
    <t>http://dx.doi.org/10.29012/jpc.v7i3.407</t>
  </si>
  <si>
    <t>5c7fd69056f962.639752431552913412</t>
  </si>
  <si>
    <t>Akgun, O</t>
  </si>
  <si>
    <t>Linking Scottish vital event records using family groups</t>
  </si>
  <si>
    <t>Historical Methods: a Journal of Quantitative and Interdisciplinary History</t>
  </si>
  <si>
    <t>https://risweb.st-andrews.ac.uk/portal/en/researchoutput/linking-scottish-vital-event-records-using-family-groups(921447ff-0311-4bde-a8db-07407ee51887).html</t>
  </si>
  <si>
    <t>5c7fd4def03f97.043833421552913412</t>
  </si>
  <si>
    <t>Dearle, A</t>
  </si>
  <si>
    <t>Understanding the linking possibilities in Scottish Records and an algorithmic approach to full linkage in IJPDS International Journal of Population Data Science</t>
  </si>
  <si>
    <t>https://ijpds.org/article/view/508</t>
  </si>
  <si>
    <t>5c77facb84fc58.876309271552913412</t>
  </si>
  <si>
    <t>Forrest L</t>
  </si>
  <si>
    <t>Social and spatial mobility and self-reported heath in older-age: linkage of the Scottish Longitudinal Study to the Scottish Mental Survey 1947</t>
  </si>
  <si>
    <t>International Journal of Population Data Science</t>
  </si>
  <si>
    <t>10.23889/ijpds.v3i2.559</t>
  </si>
  <si>
    <t>http://dx.doi.org/10.23889/ijpds.v3i2.559</t>
  </si>
  <si>
    <t>5a95723fc1b9a2.246722301552913412</t>
  </si>
  <si>
    <t>Technical Report</t>
  </si>
  <si>
    <t>Nowok, B</t>
  </si>
  <si>
    <t>Putting synthetic people in place: creating synthetic data for spatial analysis at the individual level</t>
  </si>
  <si>
    <t>5b6583755846d8.886225401552913412</t>
  </si>
  <si>
    <t>Snoke J</t>
  </si>
  <si>
    <t>General and specific utility measures for synthetic data</t>
  </si>
  <si>
    <t>Journal of the Royal Statistical Society: Series A (Statistics in Society)</t>
  </si>
  <si>
    <t>10.1111/rssa.12358</t>
  </si>
  <si>
    <t>http://dx.doi.org/10.1111/rssa.12358</t>
  </si>
  <si>
    <t>5a957cf9ed55b6.514272801552913412</t>
  </si>
  <si>
    <t>28369581</t>
  </si>
  <si>
    <t>Gilbert R</t>
  </si>
  <si>
    <t>GUILD: GUidance for Information about Linking Data sets.</t>
  </si>
  <si>
    <t>Journal of public health (Oxford, England)</t>
  </si>
  <si>
    <t>191-198</t>
  </si>
  <si>
    <t>PMC5896589</t>
  </si>
  <si>
    <t>10.1093/pubmed/fdx037</t>
  </si>
  <si>
    <t>http://europepmc.org/abstract/MED/28369581</t>
  </si>
  <si>
    <t>1741-3850</t>
  </si>
  <si>
    <t>1741-3842</t>
  </si>
  <si>
    <t>000427876000030</t>
  </si>
  <si>
    <t>HDR-5012</t>
  </si>
  <si>
    <t>Health Data Research UK Baseline Project - Scotland 12</t>
  </si>
  <si>
    <t>-171549</t>
  </si>
  <si>
    <t>Cathie</t>
  </si>
  <si>
    <t>Sudlow</t>
  </si>
  <si>
    <t>cathie.sudlow@ed.ac.uk</t>
  </si>
  <si>
    <t>5c59bf73ea7166.315854191552570996</t>
  </si>
  <si>
    <t>29321237</t>
  </si>
  <si>
    <t>Price AJ</t>
  </si>
  <si>
    <t>Differences in risk factors for 3 types of stroke: UK prospective study and meta-analyses.</t>
  </si>
  <si>
    <t>Neurology</t>
  </si>
  <si>
    <t>90</t>
  </si>
  <si>
    <t>e298-e306</t>
  </si>
  <si>
    <t>PMC5798656</t>
  </si>
  <si>
    <t>10.1212/WNL.0000000000004856</t>
  </si>
  <si>
    <t>http://europepmc.org/abstract/MED/29321237</t>
  </si>
  <si>
    <t>1526-632X</t>
  </si>
  <si>
    <t>0028-3878</t>
  </si>
  <si>
    <t>5c8a5003523620.821230691552570996</t>
  </si>
  <si>
    <t>30140447</t>
  </si>
  <si>
    <t>Davis KAS</t>
  </si>
  <si>
    <t>Erratum: Mental health in UK Biobank: development, implementation and results from an online questionnaire completed by 157 366 participants - CORRIGENDUM.</t>
  </si>
  <si>
    <t>BJPsych open</t>
  </si>
  <si>
    <t>352-353</t>
  </si>
  <si>
    <t>PMC6094179</t>
  </si>
  <si>
    <t>10.1192/bjo.2018.47</t>
  </si>
  <si>
    <t>http://europepmc.org/abstract/MED/30140447</t>
  </si>
  <si>
    <t>2056-4724</t>
  </si>
  <si>
    <t>5c59bf730a0020.080267701552570996</t>
  </si>
  <si>
    <t>29621480</t>
  </si>
  <si>
    <t>Wilkinson T</t>
  </si>
  <si>
    <t>Identifying dementia cases with routinely collected health data: A systematic review.</t>
  </si>
  <si>
    <t>Alzheimer's &amp; dementia : the journal of the Alzheimer's Association</t>
  </si>
  <si>
    <t>1038-1051</t>
  </si>
  <si>
    <t>PMC6105076</t>
  </si>
  <si>
    <t>10.1016/j.jalz.2018.02.016</t>
  </si>
  <si>
    <t>http://europepmc.org/abstract/MED/29621480</t>
  </si>
  <si>
    <t>1552-5279</t>
  </si>
  <si>
    <t>1552-5260</t>
  </si>
  <si>
    <t>5c59bf727f52a7.384435341552570996</t>
  </si>
  <si>
    <t>30339802</t>
  </si>
  <si>
    <t>Communication between specialities of the mind and the body</t>
  </si>
  <si>
    <t>Alzheimer's &amp; Dementia</t>
  </si>
  <si>
    <t>10.1016/j.jalz.2018.09.004</t>
  </si>
  <si>
    <t>http://europepmc.org/abstract/MED/30339802</t>
  </si>
  <si>
    <t>5c59bf71b4b902.570017911552570996</t>
  </si>
  <si>
    <t>30510157</t>
  </si>
  <si>
    <t>Franceschini N</t>
  </si>
  <si>
    <t>GWAS and colocalization analyses implicate carotid intima-media thickness and carotid plaque loci in cardiovascular outcomes.</t>
  </si>
  <si>
    <t>Nature communications</t>
  </si>
  <si>
    <t>5141</t>
  </si>
  <si>
    <t>PMC6277418</t>
  </si>
  <si>
    <t>10.1038/s41467-018-07340-5</t>
  </si>
  <si>
    <t>http://europepmc.org/abstract/MED/30510157</t>
  </si>
  <si>
    <t>2041-1723</t>
  </si>
  <si>
    <t>5c8a50022b5fa5.157502701552570996</t>
  </si>
  <si>
    <t>30355576</t>
  </si>
  <si>
    <t>Rutten-Jacobs LC</t>
  </si>
  <si>
    <t>Genetic risk, incident stroke, and the benefits of adhering to a healthy lifestyle: cohort study of 306 473 UK Biobank participants.</t>
  </si>
  <si>
    <t>363</t>
  </si>
  <si>
    <t>k4168</t>
  </si>
  <si>
    <t>PMC6199557</t>
  </si>
  <si>
    <t>10.1136/bmj.k4168</t>
  </si>
  <si>
    <t>http://europepmc.org/abstract/MED/30355576</t>
  </si>
  <si>
    <t>1756-1833</t>
  </si>
  <si>
    <t>0959-8138</t>
  </si>
  <si>
    <t>5c59bf7331b3f5.022290571552570996</t>
  </si>
  <si>
    <t>29579109</t>
  </si>
  <si>
    <t>Using data linkage to electronic patient records to assess the validity of selected mental health diagnoses in English Hospital Episode Statistics (HES).</t>
  </si>
  <si>
    <t>e0195002</t>
  </si>
  <si>
    <t>PMC5868851</t>
  </si>
  <si>
    <t>10.1371/journal.pone.0195002</t>
  </si>
  <si>
    <t>http://europepmc.org/abstract/MED/29579109</t>
  </si>
  <si>
    <t>5c59bf738e8e46.069981711552570996</t>
  </si>
  <si>
    <t>29506580</t>
  </si>
  <si>
    <t>Al-Shahi Salman R</t>
  </si>
  <si>
    <t>The REstart or STop Antithrombotics Randomised Trial (RESTART) after stroke due to intracerebral haemorrhage: study protocol for a randomised controlled trial.</t>
  </si>
  <si>
    <t>Trials</t>
  </si>
  <si>
    <t>19</t>
  </si>
  <si>
    <t>162</t>
  </si>
  <si>
    <t>PMC5838871</t>
  </si>
  <si>
    <t>10.1186/s13063-018-2542-6</t>
  </si>
  <si>
    <t>http://europepmc.org/abstract/MED/29506580</t>
  </si>
  <si>
    <t>1745-6215</t>
  </si>
  <si>
    <t>5c8a52c8e93936.718430061552570996</t>
  </si>
  <si>
    <t>Mola-Caminal M</t>
  </si>
  <si>
    <t>Low Frequency Variants Are Associated with Worse Ischemic Stroke Functional Outcome: A Genome-Wide Meta-Analysis</t>
  </si>
  <si>
    <t>Circulation</t>
  </si>
  <si>
    <t>19;92</t>
  </si>
  <si>
    <t>(8)</t>
  </si>
  <si>
    <t>:e749-e757.</t>
  </si>
  <si>
    <t>5c8a50025c9561.598767691552570996</t>
  </si>
  <si>
    <t>30024957</t>
  </si>
  <si>
    <t>Pujades-Rodriguez M</t>
  </si>
  <si>
    <t>Correction: The diagnosis, burden and prognosis of dementia: A record-linkage cohort study in England.</t>
  </si>
  <si>
    <t>7</t>
  </si>
  <si>
    <t>e0201213</t>
  </si>
  <si>
    <t>PMC6053215</t>
  </si>
  <si>
    <t>10.1371/journal.pone.0201213</t>
  </si>
  <si>
    <t>http://europepmc.org/abstract/MED/30024957</t>
  </si>
  <si>
    <t>5c59bf729c41c3.022683721552570996</t>
  </si>
  <si>
    <t>30244216</t>
  </si>
  <si>
    <t>Jackson CA</t>
  </si>
  <si>
    <t>Education, sex and risk of stroke: a prospective cohort study in New South Wales, Australia.</t>
  </si>
  <si>
    <t>BMJ open</t>
  </si>
  <si>
    <t>e024070</t>
  </si>
  <si>
    <t>PMC6157561</t>
  </si>
  <si>
    <t>10.1136/bmjopen-2018-024070</t>
  </si>
  <si>
    <t>http://europepmc.org/abstract/MED/30244216</t>
  </si>
  <si>
    <t>2044-6055</t>
  </si>
  <si>
    <t>5c8a50017ee8d3.223168911552570996</t>
  </si>
  <si>
    <t>30584137</t>
  </si>
  <si>
    <t>Gallacher J</t>
  </si>
  <si>
    <t>Challenges for Optimizing Real-World Evidence in Alzheimer's Disease: The ROADMAP Project.</t>
  </si>
  <si>
    <t>Journal of Alzheimer's disease : JAD</t>
  </si>
  <si>
    <t>495-501</t>
  </si>
  <si>
    <t>PMC6398537</t>
  </si>
  <si>
    <t>10.3233/JAD-180370</t>
  </si>
  <si>
    <t>http://europepmc.org/abstract/MED/30584137</t>
  </si>
  <si>
    <t>1875-8908</t>
  </si>
  <si>
    <t>1387-2877</t>
  </si>
  <si>
    <t>5c8a500323c5b4.269141131552570996</t>
  </si>
  <si>
    <t>29437582</t>
  </si>
  <si>
    <t>Desai P</t>
  </si>
  <si>
    <t>Number of incident cases of the main eye diseases of ageing in the UK Biobank cohort, projected over a 25-year period from time of recruitment.</t>
  </si>
  <si>
    <t>The British journal of ophthalmology</t>
  </si>
  <si>
    <t>102</t>
  </si>
  <si>
    <t>1533-1537</t>
  </si>
  <si>
    <t>10.1136/bjophthalmol-2017-311289</t>
  </si>
  <si>
    <t>http://europepmc.org/abstract/MED/29437582</t>
  </si>
  <si>
    <t>1468-2079</t>
  </si>
  <si>
    <t>0007-1161</t>
  </si>
  <si>
    <t>5c59bf720ea632.420926191552570996</t>
  </si>
  <si>
    <t>30383316</t>
  </si>
  <si>
    <t>Malik R</t>
  </si>
  <si>
    <t>Genome-wide meta-analysis identifies 3 novel loci associated with stroke.</t>
  </si>
  <si>
    <t>Annals of neurology</t>
  </si>
  <si>
    <t>84</t>
  </si>
  <si>
    <t>934-939</t>
  </si>
  <si>
    <t>10.1002/ana.25369</t>
  </si>
  <si>
    <t>http://europepmc.org/abstract/MED/30383316</t>
  </si>
  <si>
    <t>1531-8249</t>
  </si>
  <si>
    <t>0364-5134</t>
  </si>
  <si>
    <t>5c59bf735488c6.208321191552570996</t>
  </si>
  <si>
    <t>29531354</t>
  </si>
  <si>
    <t>Multiancestry genome-wide association study of 520,000 subjects identifies 32 loci associated with stroke and stroke subtypes.</t>
  </si>
  <si>
    <t>Nature genetics</t>
  </si>
  <si>
    <t>50</t>
  </si>
  <si>
    <t>524-537</t>
  </si>
  <si>
    <t>PMC5968830</t>
  </si>
  <si>
    <t>10.1038/s41588-018-0058-3</t>
  </si>
  <si>
    <t>http://europepmc.org/abstract/MED/29531354</t>
  </si>
  <si>
    <t>1546-1718</t>
  </si>
  <si>
    <t>1061-4036</t>
  </si>
  <si>
    <t>NIHMS959658</t>
  </si>
  <si>
    <t>5c59bf72301385.147932611552570996</t>
  </si>
  <si>
    <t>30355005</t>
  </si>
  <si>
    <t>Feigin V</t>
  </si>
  <si>
    <t>Updated Criteria for Population-Based Stroke and Transient Ischemic Attack Incidence Studies for the 21st Century.</t>
  </si>
  <si>
    <t>Stroke</t>
  </si>
  <si>
    <t>49</t>
  </si>
  <si>
    <t>2248-2255</t>
  </si>
  <si>
    <t>10.1161/STROKEAHA.118.022161</t>
  </si>
  <si>
    <t>http://europepmc.org/abstract/MED/30355005</t>
  </si>
  <si>
    <t>1524-4628</t>
  </si>
  <si>
    <t>0039-2499</t>
  </si>
  <si>
    <t>5c59bf71de42d8.033509091552570996</t>
  </si>
  <si>
    <t>30467245</t>
  </si>
  <si>
    <t>Gibson LM</t>
  </si>
  <si>
    <t>Potentially serious incidental findings on brain and body magnetic resonance imaging of apparently asymptomatic adults: systematic review and meta-analysis.</t>
  </si>
  <si>
    <t>k4577</t>
  </si>
  <si>
    <t>PMC6249611</t>
  </si>
  <si>
    <t>10.1136/bmj.k4577</t>
  </si>
  <si>
    <t>http://europepmc.org/abstract/MED/30467245</t>
  </si>
  <si>
    <t>5c8a5002826708.653150401552570996</t>
  </si>
  <si>
    <t>29946685</t>
  </si>
  <si>
    <t>Ko F</t>
  </si>
  <si>
    <t>Association of Retinal Nerve Fiber Layer Thinning With Current and Future Cognitive Decline: A Study Using Optical Coherence Tomography.</t>
  </si>
  <si>
    <t>JAMA neurology</t>
  </si>
  <si>
    <t>75</t>
  </si>
  <si>
    <t>1198-1205</t>
  </si>
  <si>
    <t>PMC6233846</t>
  </si>
  <si>
    <t>10.1001/jamaneurol.2018.1578</t>
  </si>
  <si>
    <t>http://europepmc.org/abstract/MED/29946685</t>
  </si>
  <si>
    <t>2168-6157</t>
  </si>
  <si>
    <t>2168-6149</t>
  </si>
  <si>
    <t>5c8a5002acfbf2.001316981552570996</t>
  </si>
  <si>
    <t>29930110</t>
  </si>
  <si>
    <t xml:space="preserve">Brainstorm Consortium </t>
  </si>
  <si>
    <t>Analysis of shared heritability in common disorders of the brain.</t>
  </si>
  <si>
    <t>Science (New York, N.Y.)</t>
  </si>
  <si>
    <t>360</t>
  </si>
  <si>
    <t>6395</t>
  </si>
  <si>
    <t>PMC6097237</t>
  </si>
  <si>
    <t>10.1126/science.aap8757</t>
  </si>
  <si>
    <t>http://europepmc.org/abstract/MED/29930110</t>
  </si>
  <si>
    <t>1095-9203</t>
  </si>
  <si>
    <t>0036-8075</t>
  </si>
  <si>
    <t>NIHMS979389</t>
  </si>
  <si>
    <t>5c8a5001c69339.528529791552570996</t>
  </si>
  <si>
    <t>30796134</t>
  </si>
  <si>
    <t>Söderholm M</t>
  </si>
  <si>
    <t>Genome-wide association meta-analysis of functional outcome after ischemic stroke.</t>
  </si>
  <si>
    <t>10.1212/WNL.0000000000007138</t>
  </si>
  <si>
    <t>http://europepmc.org/abstract/MED/30796134</t>
  </si>
  <si>
    <t>5c59bf73c57650.385010961552570996</t>
  </si>
  <si>
    <t>29331631</t>
  </si>
  <si>
    <t>Rodrigues MA</t>
  </si>
  <si>
    <t>The Edinburgh CT and genetic diagnostic criteria for lobar intracerebral haemorrhage associated with cerebral amyloid angiopathy: model development and diagnostic test accuracy study.</t>
  </si>
  <si>
    <t>The Lancet. Neurology</t>
  </si>
  <si>
    <t>232-240</t>
  </si>
  <si>
    <t>PMC5818029</t>
  </si>
  <si>
    <t>10.1016/S1474-4422(18)30006-1</t>
  </si>
  <si>
    <t>http://europepmc.org/abstract/MED/29331631</t>
  </si>
  <si>
    <t>1474-4465</t>
  </si>
  <si>
    <t>1474-4422</t>
  </si>
  <si>
    <t>5c8a500201e277.050542061552570996</t>
  </si>
  <si>
    <t>30383853</t>
  </si>
  <si>
    <t>Cole JW</t>
  </si>
  <si>
    <t>Genetics of the thrombomodulin-endothelial cell protein C receptor system and the risk of early-onset ischemic stroke.</t>
  </si>
  <si>
    <t>e0206554</t>
  </si>
  <si>
    <t>PMC6211695</t>
  </si>
  <si>
    <t>10.1371/journal.pone.0206554</t>
  </si>
  <si>
    <t>http://europepmc.org/abstract/MED/30383853</t>
  </si>
  <si>
    <t>5c8a5284b17136.286112491552570996</t>
  </si>
  <si>
    <t>Georgakis M K</t>
  </si>
  <si>
    <t>Genetically Determined Levels of Circulating Cytokines and Risk of Stroke: Role of Monocyte Chemoattractant Protein-1.</t>
  </si>
  <si>
    <t xml:space="preserve">Circulation </t>
  </si>
  <si>
    <t xml:space="preserve"> 8;139</t>
  </si>
  <si>
    <t>256-268</t>
  </si>
  <si>
    <t>5c59bf725ed140.753668141552570996</t>
  </si>
  <si>
    <t>30354546</t>
  </si>
  <si>
    <t>Psychological Distress and Risk of Myocardial Infarction and Stroke in the 45 and Up Study.</t>
  </si>
  <si>
    <t>Circulation. Cardiovascular quality and outcomes</t>
  </si>
  <si>
    <t>e004500</t>
  </si>
  <si>
    <t>10.1161/CIRCOUTCOMES.117.004500</t>
  </si>
  <si>
    <t>http://europepmc.org/abstract/MED/30354546</t>
  </si>
  <si>
    <t>1941-7705</t>
  </si>
  <si>
    <t>1941-7713</t>
  </si>
  <si>
    <t>5c59bf72c4c816.303771901552570996</t>
  </si>
  <si>
    <t>29808027</t>
  </si>
  <si>
    <t>Tedja MS</t>
  </si>
  <si>
    <t>Genome-wide association meta-analysis highlights light-induced signaling as a driver for refractive error.</t>
  </si>
  <si>
    <t>834-848</t>
  </si>
  <si>
    <t>PMC5980758</t>
  </si>
  <si>
    <t>10.1038/s41588-018-0127-7</t>
  </si>
  <si>
    <t>http://europepmc.org/abstract/MED/29808027</t>
  </si>
  <si>
    <t>NIHMS954993</t>
  </si>
  <si>
    <t>HDR-3002</t>
  </si>
  <si>
    <t>Health Data Research UK Baseline Project - Midlands 2</t>
  </si>
  <si>
    <t>-17380</t>
  </si>
  <si>
    <t>Anthony</t>
  </si>
  <si>
    <t>Brookes</t>
  </si>
  <si>
    <t>ajb97@le.ac.uk</t>
  </si>
  <si>
    <t>5c8f8356391e13.550183961552911473</t>
  </si>
  <si>
    <t>Dyke S</t>
  </si>
  <si>
    <t>Registered access: authorizing data access</t>
  </si>
  <si>
    <t>European Journal of Human Genetics</t>
  </si>
  <si>
    <t>10.1038/s41431-018-0219-y</t>
  </si>
  <si>
    <t>http://dx.doi.org/10.1038/s41431-018-0219-y</t>
  </si>
  <si>
    <t>5c8f83a3ad2c82.168391301552911473</t>
  </si>
  <si>
    <t>Cabili M</t>
  </si>
  <si>
    <t>Simplifying research access to genomics and health data with Library Cards</t>
  </si>
  <si>
    <t>Scientific Data</t>
  </si>
  <si>
    <t>10.1038/sdata.2018.39</t>
  </si>
  <si>
    <t>http://dx.doi.org/10.1038/sdata.2018.39</t>
  </si>
  <si>
    <t>5c8f83731e9ad5.447409901552911473</t>
  </si>
  <si>
    <t>Woolley J</t>
  </si>
  <si>
    <t>Responsible sharing of biomedical data and biospecimens via the "Automatable Discovery and Access Matrix" (ADA-M)</t>
  </si>
  <si>
    <t>npj Genomic Medicine</t>
  </si>
  <si>
    <t>10.1038/s41525-018-0057-4</t>
  </si>
  <si>
    <t>http://dx.doi.org/10.1038/s41525-018-0057-4</t>
  </si>
  <si>
    <t>5c8f83c732a034.188744101552911473</t>
  </si>
  <si>
    <t>Wang Z</t>
  </si>
  <si>
    <t>Sputum microbiome temporal variability and dysbiosis in chronic obstructive pulmonary disease exacerbations: an analysis of the COPDMAP study</t>
  </si>
  <si>
    <t>Thorax</t>
  </si>
  <si>
    <t>10.1136/thoraxjnl-2017-210741</t>
  </si>
  <si>
    <t>http://dx.doi.org/10.1136/thoraxjnl-2017-210741</t>
  </si>
  <si>
    <t>5c8f838dd8c025.050699541552911473</t>
  </si>
  <si>
    <t>Vermunt L</t>
  </si>
  <si>
    <t>European Prevention of Alzheimer's Dementia Registry: Recruitment and prescreening approach for a longitudinal cohort and prevention trials</t>
  </si>
  <si>
    <t>10.1016/j.jalz.2018.02.010</t>
  </si>
  <si>
    <t>http://dx.doi.org/10.1016/j.jalz.2018.02.010</t>
  </si>
  <si>
    <t>HDR-5013</t>
  </si>
  <si>
    <t>Health Data Research UK Baseline Project - Scotland 13</t>
  </si>
  <si>
    <t>-178056</t>
  </si>
  <si>
    <t>Albert</t>
  </si>
  <si>
    <t>Tenesa</t>
  </si>
  <si>
    <t>albert.tenesa@ed.ac.uk</t>
  </si>
  <si>
    <t>5c6fd1cec2bb92.539862781551986759</t>
  </si>
  <si>
    <t>30531825</t>
  </si>
  <si>
    <t>Morgan MD</t>
  </si>
  <si>
    <t>Genome-wide study of hair colour in UK Biobank explains most of the SNP heritability.</t>
  </si>
  <si>
    <t>5271</t>
  </si>
  <si>
    <t>PMC6288091</t>
  </si>
  <si>
    <t>10.1038/s41467-018-07691-z</t>
  </si>
  <si>
    <t>http://europepmc.org/abstract/MED/30531825</t>
  </si>
  <si>
    <t>5c4dbfacab8982.646821401551986759</t>
  </si>
  <si>
    <t>30349118</t>
  </si>
  <si>
    <t>Canela-Xandri O</t>
  </si>
  <si>
    <t>An atlas of genetic associations in UK Biobank.</t>
  </si>
  <si>
    <t>1593-1599</t>
  </si>
  <si>
    <t>10.1038/s41588-018-0248-z</t>
  </si>
  <si>
    <t>http://europepmc.org/abstract/MED/30349118</t>
  </si>
  <si>
    <t>5c6fcfad86aaf5.450198581551986759</t>
  </si>
  <si>
    <t>30723306</t>
  </si>
  <si>
    <t>Rawlik K</t>
  </si>
  <si>
    <t>Indirect assortative mating for human disease and longevity.</t>
  </si>
  <si>
    <t>Heredity</t>
  </si>
  <si>
    <t>10.1038/s41437-019-0185-3</t>
  </si>
  <si>
    <t>http://europepmc.org/abstract/MED/30723306</t>
  </si>
  <si>
    <t>1365-2540</t>
  </si>
  <si>
    <t>0018-067X</t>
  </si>
  <si>
    <t>HDR-5009</t>
  </si>
  <si>
    <t>Health Data Research UK Baseline Project - Scotland 9</t>
  </si>
  <si>
    <t>-23051</t>
  </si>
  <si>
    <t>Aziz</t>
  </si>
  <si>
    <t>Sheikh</t>
  </si>
  <si>
    <t>aziz.sheikh@ed.ac.uk</t>
  </si>
  <si>
    <t>5c7ffad3673818.349880231552060058</t>
  </si>
  <si>
    <t>30496105</t>
  </si>
  <si>
    <t xml:space="preserve">GBD 2017 Risk Factor Collaborators </t>
  </si>
  <si>
    <t>Global, regional, and national comparative risk assessment of 84 behavioural, environmental and occupational, and metabolic risks or clusters of risks for 195 countries and territories, 1990-2017: a systematic analysis for the Global Burden of Disease Study 2017.</t>
  </si>
  <si>
    <t>Lancet (London, England)</t>
  </si>
  <si>
    <t>392</t>
  </si>
  <si>
    <t>10159</t>
  </si>
  <si>
    <t>1923-1994</t>
  </si>
  <si>
    <t>PMC6227755</t>
  </si>
  <si>
    <t>10.1016/S0140-6736(18)32225-6</t>
  </si>
  <si>
    <t>http://europepmc.org/abstract/MED/30496105</t>
  </si>
  <si>
    <t>1474-547X</t>
  </si>
  <si>
    <t>0140-6736</t>
  </si>
  <si>
    <t>5c7ffbd928cfc2.868929191552060058</t>
  </si>
  <si>
    <t>30102422</t>
  </si>
  <si>
    <t>Crawford F</t>
  </si>
  <si>
    <t>The development and validation of a multivariable prognostic model to predict foot ulceration in diabetes using a systematic review and individual patient data meta-analyses.</t>
  </si>
  <si>
    <t>1480-1493</t>
  </si>
  <si>
    <t>10.1111/dme.13797</t>
  </si>
  <si>
    <t>http://europepmc.org/abstract/MED/30102422</t>
  </si>
  <si>
    <t>5c7ffe31003043.659755511552060058</t>
  </si>
  <si>
    <t>Ensaldo-Carrasco E</t>
  </si>
  <si>
    <t>Patient Safety Incidents in Primary Care Dentistry in England and Wales</t>
  </si>
  <si>
    <t>Journal of Patient Safety</t>
  </si>
  <si>
    <t>10.1097/PTS.0000000000000530</t>
  </si>
  <si>
    <t>http://dx.doi.org/10.1097/PTS.0000000000000530</t>
  </si>
  <si>
    <t>5c81123d499c08.087443561552060058</t>
  </si>
  <si>
    <t>30803924</t>
  </si>
  <si>
    <t>Lenney W</t>
  </si>
  <si>
    <t>Asthma: moving toward a global children's charter.</t>
  </si>
  <si>
    <t>The Lancet. Respiratory medicine</t>
  </si>
  <si>
    <t>10.1016/S2213-2600(19)30074-8</t>
  </si>
  <si>
    <t>http://europepmc.org/abstract/MED/30803924</t>
  </si>
  <si>
    <t>2213-2619</t>
  </si>
  <si>
    <t>2213-2600</t>
  </si>
  <si>
    <t>5b6318c8881197.095485321552060058</t>
  </si>
  <si>
    <t>29948603</t>
  </si>
  <si>
    <t>Eddolls WTB</t>
  </si>
  <si>
    <t>The association between physical activity, fitness and body mass index on mental well-being and quality of life in adolescents.</t>
  </si>
  <si>
    <t>Quality of life research : an international journal of quality of life aspects of treatment, care and rehabilitation</t>
  </si>
  <si>
    <t>27</t>
  </si>
  <si>
    <t>2313-2320</t>
  </si>
  <si>
    <t>PMC6132966</t>
  </si>
  <si>
    <t>10.1007/s11136-018-1915-3</t>
  </si>
  <si>
    <t>http://europepmc.org/abstract/MED/29948603</t>
  </si>
  <si>
    <t>1573-2649</t>
  </si>
  <si>
    <t>0962-9343</t>
  </si>
  <si>
    <t>5c8111122be272.039090051552060058</t>
  </si>
  <si>
    <t>29380390</t>
  </si>
  <si>
    <t>Muraro A</t>
  </si>
  <si>
    <t>EAACI guidelines on allergen immunotherapy: Executive statement.</t>
  </si>
  <si>
    <t>Allergy</t>
  </si>
  <si>
    <t>73</t>
  </si>
  <si>
    <t>739-743</t>
  </si>
  <si>
    <t>10.1111/all.13420</t>
  </si>
  <si>
    <t>http://europepmc.org/abstract/MED/29380390</t>
  </si>
  <si>
    <t>1398-9995</t>
  </si>
  <si>
    <t>0105-4538</t>
  </si>
  <si>
    <t>5c811215155d71.906242831552060058</t>
  </si>
  <si>
    <t>30603074</t>
  </si>
  <si>
    <t>Sheikh A</t>
  </si>
  <si>
    <t>RESPIRE: The National Institute for Health Research's (NIHR) Global Respiratory Health Unit.</t>
  </si>
  <si>
    <t>Journal of global health</t>
  </si>
  <si>
    <t>020101</t>
  </si>
  <si>
    <t>PMC6304165</t>
  </si>
  <si>
    <t>10.7189/jogh.08.020101</t>
  </si>
  <si>
    <t>http://europepmc.org/abstract/MED/30603074</t>
  </si>
  <si>
    <t>2047-2986</t>
  </si>
  <si>
    <t>2047-2978</t>
  </si>
  <si>
    <t>5b631895ef3504.425429811552060058</t>
  </si>
  <si>
    <t>30026587</t>
  </si>
  <si>
    <t>Mukherjee M</t>
  </si>
  <si>
    <t>High health gain patients with asthma: a cross-sectional study analysing national Scottish data sets.</t>
  </si>
  <si>
    <t>NPJ primary care respiratory medicine</t>
  </si>
  <si>
    <t>28</t>
  </si>
  <si>
    <t>PMC6053372</t>
  </si>
  <si>
    <t>10.1038/s41533-018-0094-6</t>
  </si>
  <si>
    <t>http://europepmc.org/abstract/MED/30026587</t>
  </si>
  <si>
    <t>2055-1010</t>
  </si>
  <si>
    <t>5c7fbfd8d259b6.878921141552060058</t>
  </si>
  <si>
    <t>30553848</t>
  </si>
  <si>
    <t xml:space="preserve">GBD 2017 Influenza Collaborators </t>
  </si>
  <si>
    <t>Mortality, morbidity, and hospitalisations due to influenza lower respiratory tract infections, 2017: an analysis for the Global Burden of Disease Study 2017.</t>
  </si>
  <si>
    <t>69-89</t>
  </si>
  <si>
    <t>PMC6302221</t>
  </si>
  <si>
    <t>10.1016/S2213-2600(18)30496-X</t>
  </si>
  <si>
    <t>http://europepmc.org/abstract/MED/30553848</t>
  </si>
  <si>
    <t>5c81118de1f896.442520771552060058</t>
  </si>
  <si>
    <t>30596635</t>
  </si>
  <si>
    <t>Saria S</t>
  </si>
  <si>
    <t>Better medicine through machine learning: What's real, and what's artificial?</t>
  </si>
  <si>
    <t>PLoS medicine</t>
  </si>
  <si>
    <t>15</t>
  </si>
  <si>
    <t>e1002721</t>
  </si>
  <si>
    <t>PMC6312199</t>
  </si>
  <si>
    <t>10.1371/journal.pmed.1002721</t>
  </si>
  <si>
    <t>http://europepmc.org/abstract/MED/30596635</t>
  </si>
  <si>
    <t>1549-1676</t>
  </si>
  <si>
    <t>1549-1277</t>
  </si>
  <si>
    <t>5c810f177a5377.279024701552060058</t>
  </si>
  <si>
    <t>30412542</t>
  </si>
  <si>
    <t>Never events: Patient safety definitions.</t>
  </si>
  <si>
    <t>British dental journal</t>
  </si>
  <si>
    <t>225</t>
  </si>
  <si>
    <t>795-796</t>
  </si>
  <si>
    <t>10.1038/sj.bdj.2018.986</t>
  </si>
  <si>
    <t>http://europepmc.org/abstract/MED/30412542</t>
  </si>
  <si>
    <t>1476-5373</t>
  </si>
  <si>
    <t>0007-0610</t>
  </si>
  <si>
    <t>5c7ffa3f937848.426349841552060058</t>
  </si>
  <si>
    <t>30415748</t>
  </si>
  <si>
    <t xml:space="preserve">GBD 2017 DALYs and HALE Collaborators </t>
  </si>
  <si>
    <t>Global, regional, and national disability-adjusted life-years (DALYs) for 359 diseases and injuries and healthy life expectancy (HALE) for 195 countries and territories, 1990-2017: a systematic analysis for the Global Burden of Disease Study 2017.</t>
  </si>
  <si>
    <t>1859-1922</t>
  </si>
  <si>
    <t>PMC6252083</t>
  </si>
  <si>
    <t>10.1016/S0140-6736(18)32335-3</t>
  </si>
  <si>
    <t>http://europepmc.org/abstract/MED/30415748</t>
  </si>
  <si>
    <t>EMS80527</t>
  </si>
  <si>
    <t>5c810d204492d9.228760801552060058</t>
  </si>
  <si>
    <t>29777106</t>
  </si>
  <si>
    <t>Daines L</t>
  </si>
  <si>
    <t>Clinical prediction models to support the diagnosis of asthma in primary care: a systematic review protocol.</t>
  </si>
  <si>
    <t>05</t>
  </si>
  <si>
    <t>PMC5959853</t>
  </si>
  <si>
    <t>10.1038/s41533-018-0086-6</t>
  </si>
  <si>
    <t>http://europepmc.org/abstract/MED/29777106</t>
  </si>
  <si>
    <t>5c7fbf40c47d28.025949371552060058</t>
  </si>
  <si>
    <t>30672407</t>
  </si>
  <si>
    <t>Cresswell K</t>
  </si>
  <si>
    <t>Five key strategic priorities of integrating patient generated health data into United Kingdom electronic health records.</t>
  </si>
  <si>
    <t>Journal of innovation in health informatics</t>
  </si>
  <si>
    <t>254-259</t>
  </si>
  <si>
    <t>10.14236/jhi.v25i4.1068</t>
  </si>
  <si>
    <t>http://europepmc.org/abstract/MED/30672407</t>
  </si>
  <si>
    <t>2058-4563</t>
  </si>
  <si>
    <t>2058-4555</t>
  </si>
  <si>
    <t>5c7ffa16e9b1c0.457345001552060058</t>
  </si>
  <si>
    <t>Mahmoud M</t>
  </si>
  <si>
    <t>Community pharmacists perspectives about reasons behind antibiotics dispensing without prescription: a qualitative study</t>
  </si>
  <si>
    <t>Biomedical Research</t>
  </si>
  <si>
    <t>21</t>
  </si>
  <si>
    <t>10.4066/biomedicalresearch.29-18-1112</t>
  </si>
  <si>
    <t>http://dx.doi.org/10.4066/biomedicalresearch.29-18-1112</t>
  </si>
  <si>
    <t>5c7ffb3e0ef0d0.145878841552060058</t>
  </si>
  <si>
    <t>30496104</t>
  </si>
  <si>
    <t xml:space="preserve">GBD 2017 Disease and Injury Incidence and Prevalence Collaborators </t>
  </si>
  <si>
    <t>Global, regional, and national incidence, prevalence, and years lived with disability for 354 diseases and injuries for 195 countries and territories, 1990-2017: a systematic analysis for the Global Burden of Disease Study 2017.</t>
  </si>
  <si>
    <t>1789-1858</t>
  </si>
  <si>
    <t>PMC6227754</t>
  </si>
  <si>
    <t>10.1016/S0140-6736(18)32279-7</t>
  </si>
  <si>
    <t>http://europepmc.org/abstract/MED/30496104</t>
  </si>
  <si>
    <t>5c810963a49779.906119091552060058</t>
  </si>
  <si>
    <t>Book</t>
  </si>
  <si>
    <t>Colclough Giles</t>
  </si>
  <si>
    <t>Harnessing Data Science and AI in Healthcare: From Policy to Practice</t>
  </si>
  <si>
    <t>9781912865017</t>
  </si>
  <si>
    <t>World Innovation Summit for Health</t>
  </si>
  <si>
    <t>United Kingdom</t>
  </si>
  <si>
    <t>5c7ffd5c53f004.592778451552060058</t>
  </si>
  <si>
    <t>30342691</t>
  </si>
  <si>
    <t>Mozaffar H</t>
  </si>
  <si>
    <t>Anglicization of hospital information systems: Managing diversity alongside particularity.</t>
  </si>
  <si>
    <t>International journal of medical informatics</t>
  </si>
  <si>
    <t>119</t>
  </si>
  <si>
    <t>88-93</t>
  </si>
  <si>
    <t>10.1016/j.ijmedinf.2018.09.014</t>
  </si>
  <si>
    <t>http://europepmc.org/abstract/MED/30342691</t>
  </si>
  <si>
    <t>1872-8243</t>
  </si>
  <si>
    <t>1386-5056</t>
  </si>
  <si>
    <t>5c810c5bc50415.651906451552060058</t>
  </si>
  <si>
    <t>30157917</t>
  </si>
  <si>
    <t>Smith JR</t>
  </si>
  <si>
    <t>At-risk registers integrated into primary care to stop asthma crises in the UK (ARRISA-UK): study protocol for a pragmatic, cluster randomised trial with nested health economic and process evaluations.</t>
  </si>
  <si>
    <t>466</t>
  </si>
  <si>
    <t>PMC6116486</t>
  </si>
  <si>
    <t>10.1186/s13063-018-2816-z</t>
  </si>
  <si>
    <t>http://europepmc.org/abstract/MED/30157917</t>
  </si>
  <si>
    <t>5c7fbf40f145b4.108599301552060058</t>
  </si>
  <si>
    <t>30672406</t>
  </si>
  <si>
    <t>Akhlaq A</t>
  </si>
  <si>
    <t>The characteristics and capabilities of the available open source health information technologies supporting healthcare: A scoping review protocol.</t>
  </si>
  <si>
    <t>230-238</t>
  </si>
  <si>
    <t>10.14236/jhi.v25i4.1022</t>
  </si>
  <si>
    <t>http://europepmc.org/abstract/MED/30672406</t>
  </si>
  <si>
    <t>5c810d06b85a01.885013001552060058</t>
  </si>
  <si>
    <t>Al Sallakh M</t>
  </si>
  <si>
    <t>A tool to improve the efficiency and reproducibility of research using electronic health record databases</t>
  </si>
  <si>
    <t>10.23889/ijpds.v3i2.540</t>
  </si>
  <si>
    <t>http://dx.doi.org/10.23889/ijpds.v3i2.540</t>
  </si>
  <si>
    <t>5c810d1fdbf1f6.533452321552060058</t>
  </si>
  <si>
    <t>29925836</t>
  </si>
  <si>
    <t>Al Sallakh MA</t>
  </si>
  <si>
    <t>Identifying patients with asthma-chronic obstructive pulmonary disease overlap syndrome using latent class analysis of electronic health record data: a study protocol.</t>
  </si>
  <si>
    <t>22</t>
  </si>
  <si>
    <t>PMC6010464</t>
  </si>
  <si>
    <t>10.1038/s41533-018-0088-4</t>
  </si>
  <si>
    <t>http://europepmc.org/abstract/MED/29925836</t>
  </si>
  <si>
    <t>5c810d392dcc82.776668621552060058</t>
  </si>
  <si>
    <t>Normansell R</t>
  </si>
  <si>
    <t>Health psychology interventions to improve adherence to maintenance therapies in asthma</t>
  </si>
  <si>
    <t>Cochrane Database of Systematic Reviews</t>
  </si>
  <si>
    <t>10.1002/14651858.CD013147</t>
  </si>
  <si>
    <t>http://dx.doi.org/10.1002/14651858.CD013147</t>
  </si>
  <si>
    <t>5b9bd2b4a9a203.360132821552060058</t>
  </si>
  <si>
    <t>29950459</t>
  </si>
  <si>
    <t>Nwaru BI</t>
  </si>
  <si>
    <t>Exogenous sex steroid hormones and asthma in females: protocol for a population-based retrospective cohort study using a UK primary care database.</t>
  </si>
  <si>
    <t>e020075</t>
  </si>
  <si>
    <t>PMC6020980</t>
  </si>
  <si>
    <t>10.1136/bmjopen-2017-020075</t>
  </si>
  <si>
    <t>http://europepmc.org/abstract/MED/29950459</t>
  </si>
  <si>
    <t>000442924700024</t>
  </si>
  <si>
    <t>5c7ffd30bf0d73.578064421552060058</t>
  </si>
  <si>
    <t>30278307</t>
  </si>
  <si>
    <t>Nguyen HV</t>
  </si>
  <si>
    <t>Environmental tobacco smoke exposure among electronic cigarette users.</t>
  </si>
  <si>
    <t>Addictive behaviors</t>
  </si>
  <si>
    <t>89</t>
  </si>
  <si>
    <t>92-97</t>
  </si>
  <si>
    <t>10.1016/j.addbeh.2018.09.026</t>
  </si>
  <si>
    <t>http://europepmc.org/abstract/MED/30278307</t>
  </si>
  <si>
    <t>1873-6327</t>
  </si>
  <si>
    <t>0306-4603</t>
  </si>
  <si>
    <t>5c7ffc829d59d1.815674551552060058</t>
  </si>
  <si>
    <t>30340637</t>
  </si>
  <si>
    <t>O'Connell Francischetto E</t>
  </si>
  <si>
    <t>Video clinics versus standard face-to-face appointments for liver transplant patients in routine hospital outpatient care: study protocol for a pragmatic randomised evaluation of myVideoClinic.</t>
  </si>
  <si>
    <t>574</t>
  </si>
  <si>
    <t>PMC6195722</t>
  </si>
  <si>
    <t>10.1186/s13063-018-2953-4</t>
  </si>
  <si>
    <t>http://europepmc.org/abstract/MED/30340637</t>
  </si>
  <si>
    <t>5c7ff940b388d5.444218391552060058</t>
  </si>
  <si>
    <t>30705369</t>
  </si>
  <si>
    <t>Ramalingam S</t>
  </si>
  <si>
    <t>A pilot, open labelled, randomised controlled trial of hypertonic saline nasal irrigation and gargling for the common cold.</t>
  </si>
  <si>
    <t>1015</t>
  </si>
  <si>
    <t>PMC6355924</t>
  </si>
  <si>
    <t>10.1038/s41598-018-37703-3</t>
  </si>
  <si>
    <t>http://europepmc.org/abstract/MED/30705369</t>
  </si>
  <si>
    <t>5b9bd24f06b374.443063761552060058</t>
  </si>
  <si>
    <t>30006496</t>
  </si>
  <si>
    <t>Gupta RP</t>
  </si>
  <si>
    <t>Persistent variations in national asthma mortality, hospital admissions and prevalence by socioeconomic status and region in England.</t>
  </si>
  <si>
    <t>706-712</t>
  </si>
  <si>
    <t>PMC6204968</t>
  </si>
  <si>
    <t>10.1136/thoraxjnl-2017-210714</t>
  </si>
  <si>
    <t>http://europepmc.org/abstract/MED/30006496</t>
  </si>
  <si>
    <t>1468-3296</t>
  </si>
  <si>
    <t>0040-6376</t>
  </si>
  <si>
    <t>000442473100005</t>
  </si>
  <si>
    <t>5c810e3ae32004.614038671552060058</t>
  </si>
  <si>
    <t>30285046</t>
  </si>
  <si>
    <t>Schiff GD</t>
  </si>
  <si>
    <t>Ten Principles for More Conservative, Care-Full Diagnosis.</t>
  </si>
  <si>
    <t>Annals of internal medicine</t>
  </si>
  <si>
    <t>169</t>
  </si>
  <si>
    <t>643-645</t>
  </si>
  <si>
    <t>10.7326/M18-1468</t>
  </si>
  <si>
    <t>http://europepmc.org/abstract/MED/30285046</t>
  </si>
  <si>
    <t>1539-3704</t>
  </si>
  <si>
    <t>0003-4819</t>
  </si>
  <si>
    <t>5c7ffa66d78549.729799481552060058</t>
  </si>
  <si>
    <t>30496107</t>
  </si>
  <si>
    <t xml:space="preserve">GBD 2017 SDG Collaborators </t>
  </si>
  <si>
    <t>Measuring progress from 1990 to 2017 and projecting attainment to 2030 of the health-related Sustainable Development Goals for 195 countries and territories: a systematic analysis for the Global Burden of Disease Study 2017.</t>
  </si>
  <si>
    <t>2091-2138</t>
  </si>
  <si>
    <t>PMC6227911</t>
  </si>
  <si>
    <t>10.1016/S0140-6736(18)32281-5</t>
  </si>
  <si>
    <t>http://europepmc.org/abstract/MED/30496107</t>
  </si>
  <si>
    <t>5c810f41d9a3d9.272980811552060058</t>
  </si>
  <si>
    <t>30603076</t>
  </si>
  <si>
    <t>Rudan I</t>
  </si>
  <si>
    <t>Setting research priorities for global respiratory medicine within the National Institute for Health Research (NIHR) Global Health Research Unit in Respiratory Health (RESPIRE).</t>
  </si>
  <si>
    <t>0201314</t>
  </si>
  <si>
    <t>PMC6304164</t>
  </si>
  <si>
    <t>10.7189/jogh.08.020314</t>
  </si>
  <si>
    <t>http://europepmc.org/abstract/MED/30603076</t>
  </si>
  <si>
    <t>5c7fbbd01ba8a7.417216161552060058</t>
  </si>
  <si>
    <t>30723861</t>
  </si>
  <si>
    <t>Assiri GA</t>
  </si>
  <si>
    <t>Investigating the epidemiology of medication errors in adults in community care settings. A retrospective cohort study in central Saudi Arabia.</t>
  </si>
  <si>
    <t>Saudi medical journal</t>
  </si>
  <si>
    <t>158-167</t>
  </si>
  <si>
    <t>10.15537/smj.2019.2.23933</t>
  </si>
  <si>
    <t>http://europepmc.org/abstract/MED/30723861</t>
  </si>
  <si>
    <t>0379-5284</t>
  </si>
  <si>
    <t>5c7ffa97aa6d57.896667441552060058</t>
  </si>
  <si>
    <t>30496106</t>
  </si>
  <si>
    <t xml:space="preserve">GBD 2017 Population and Fertility Collaborators </t>
  </si>
  <si>
    <t>Population and fertility by age and sex for 195 countries and territories, 1950-2017: a systematic analysis for the Global Burden of Disease Study 2017.</t>
  </si>
  <si>
    <t>1995-2051</t>
  </si>
  <si>
    <t>PMC6227915</t>
  </si>
  <si>
    <t>10.1016/S0140-6736(18)32278-5</t>
  </si>
  <si>
    <t>http://europepmc.org/abstract/MED/30496106</t>
  </si>
  <si>
    <t>EMS80516</t>
  </si>
  <si>
    <t>5c810d201d7063.052683161552060058</t>
  </si>
  <si>
    <t>29780034</t>
  </si>
  <si>
    <t>Soyiri IN</t>
  </si>
  <si>
    <t>Improving predictive asthma algorithms with modelled environment data for Scotland: an observational cohort study protocol.</t>
  </si>
  <si>
    <t>e023289</t>
  </si>
  <si>
    <t>PMC5961591</t>
  </si>
  <si>
    <t>10.1136/bmjopen-2018-023289</t>
  </si>
  <si>
    <t>http://europepmc.org/abstract/MED/29780034</t>
  </si>
  <si>
    <t>5c7ffbaa12b0a4.211217281552060058</t>
  </si>
  <si>
    <t>30448150</t>
  </si>
  <si>
    <t>Mudway IS</t>
  </si>
  <si>
    <t>Impact of London's low emission zone on air quality and children's respiratory health: a sequential annual cross-sectional study.</t>
  </si>
  <si>
    <t>e28-e40</t>
  </si>
  <si>
    <t>PMC6323357</t>
  </si>
  <si>
    <t>10.1016/S2468-2667(18)30202-0</t>
  </si>
  <si>
    <t>http://europepmc.org/abstract/MED/30448150</t>
  </si>
  <si>
    <t>5c7ffdbce89c02.032232821552060058</t>
  </si>
  <si>
    <t>30243584</t>
  </si>
  <si>
    <t xml:space="preserve">GBD 2016 Lower Respiratory Infections Collaborators </t>
  </si>
  <si>
    <t>Estimates of the global, regional, and national morbidity, mortality, and aetiologies of lower respiratory infections in 195 countries, 1990-2016: a systematic analysis for the Global Burden of Disease Study 2016.</t>
  </si>
  <si>
    <t>The Lancet. Infectious diseases</t>
  </si>
  <si>
    <t>1191-1210</t>
  </si>
  <si>
    <t>PMC6202443</t>
  </si>
  <si>
    <t>10.1016/S1473-3099(18)30310-4</t>
  </si>
  <si>
    <t>http://europepmc.org/abstract/MED/30243584</t>
  </si>
  <si>
    <t>1474-4457</t>
  </si>
  <si>
    <t>1473-3099</t>
  </si>
  <si>
    <t>5c7ff980b569c8.441430831552060058</t>
  </si>
  <si>
    <t>30611292</t>
  </si>
  <si>
    <t>Mdege N</t>
  </si>
  <si>
    <t>Muslim Communities Learning About Second-hand Smoke in Bangladesh (MCLASS II): study protocol for a cluster randomised controlled trial of a community-based smoke-free homes intervention, with or without Indoor Air Quality feedback.</t>
  </si>
  <si>
    <t>PMC6321715</t>
  </si>
  <si>
    <t>10.1186/s13063-018-3100-y</t>
  </si>
  <si>
    <t>http://europepmc.org/abstract/MED/30611292</t>
  </si>
  <si>
    <t>5c7ffb5b6ad5f8.733144081552060058</t>
  </si>
  <si>
    <t>30496103</t>
  </si>
  <si>
    <t xml:space="preserve">GBD 2017 Causes of Death Collaborators </t>
  </si>
  <si>
    <t>Global, regional, and national age-sex-specific mortality for 282 causes of death in 195 countries and territories, 1980-2017: a systematic analysis for the Global Burden of Disease Study 2017.</t>
  </si>
  <si>
    <t>1736-1788</t>
  </si>
  <si>
    <t>PMC6227606</t>
  </si>
  <si>
    <t>10.1016/S0140-6736(18)32203-7</t>
  </si>
  <si>
    <t>http://europepmc.org/abstract/MED/30496103</t>
  </si>
  <si>
    <t>EMS80486</t>
  </si>
  <si>
    <t>5c7ffb808525a2.535927581552060058</t>
  </si>
  <si>
    <t>30496102</t>
  </si>
  <si>
    <t xml:space="preserve">GBD 2017 Mortality Collaborators </t>
  </si>
  <si>
    <t>Global, regional, and national age-sex-specific mortality and life expectancy, 1950-2017: a systematic analysis for the Global Burden of Disease Study 2017.</t>
  </si>
  <si>
    <t>1684-1735</t>
  </si>
  <si>
    <t>PMC6227504</t>
  </si>
  <si>
    <t>10.1016/S0140-6736(18)31891-9</t>
  </si>
  <si>
    <t>http://europepmc.org/abstract/MED/30496102</t>
  </si>
  <si>
    <t>EMS80485</t>
  </si>
  <si>
    <t>HDR-2008</t>
  </si>
  <si>
    <t>Health Data Research UK Baseline Project - London 8</t>
  </si>
  <si>
    <t>-266915</t>
  </si>
  <si>
    <t>Ruth</t>
  </si>
  <si>
    <t>Gilbert</t>
  </si>
  <si>
    <t>r.gilbert@ucl.ac.uk</t>
  </si>
  <si>
    <t>5c5986d71e1782.492658631551196004</t>
  </si>
  <si>
    <t>29605208</t>
  </si>
  <si>
    <t>Hardelid P</t>
  </si>
  <si>
    <t>Characteristics and mortality risk of children with life-threatening influenza infection admitted to paediatric intensive care in England 2003-2015.</t>
  </si>
  <si>
    <t>Respiratory medicine</t>
  </si>
  <si>
    <t>137</t>
  </si>
  <si>
    <t>23-29</t>
  </si>
  <si>
    <t>10.1016/j.rmed.2018.02.012</t>
  </si>
  <si>
    <t>http://europepmc.org/abstract/MED/29605208</t>
  </si>
  <si>
    <t>1532-3064</t>
  </si>
  <si>
    <t>0954-6111</t>
  </si>
  <si>
    <t>5c5984b8de7246.234265681551196004</t>
  </si>
  <si>
    <t>28607037</t>
  </si>
  <si>
    <t>Harron K</t>
  </si>
  <si>
    <t>International comparison of emergency hospital use for infants: data linkage cohort study in Canada and England.</t>
  </si>
  <si>
    <t>BMJ quality &amp; safety</t>
  </si>
  <si>
    <t>31-39</t>
  </si>
  <si>
    <t>PMC5750429</t>
  </si>
  <si>
    <t>10.1136/bmjqs-2016-006253</t>
  </si>
  <si>
    <t>http://europepmc.org/abstract/MED/28607037</t>
  </si>
  <si>
    <t>2044-5423</t>
  </si>
  <si>
    <t>2044-5415</t>
  </si>
  <si>
    <t>5c599f673a5586.390536901551196004</t>
  </si>
  <si>
    <t>30383769</t>
  </si>
  <si>
    <t>Fraser C</t>
  </si>
  <si>
    <t>Variation in infection prevention practices for peripherally inserted central venous catheters: A survey of neonatal units in England and Wales.</t>
  </si>
  <si>
    <t>e0204894</t>
  </si>
  <si>
    <t>PMC6211675</t>
  </si>
  <si>
    <t>10.1371/journal.pone.0204894</t>
  </si>
  <si>
    <t>http://europepmc.org/abstract/MED/30383769</t>
  </si>
  <si>
    <t>5c5987d80c11a4.688384191551196004</t>
  </si>
  <si>
    <t>29731173</t>
  </si>
  <si>
    <t>Zylbersztejn A</t>
  </si>
  <si>
    <t>Child mortality in England compared with Sweden: a birth cohort study.</t>
  </si>
  <si>
    <t>391</t>
  </si>
  <si>
    <t>10134</t>
  </si>
  <si>
    <t>2008-2018</t>
  </si>
  <si>
    <t>PMC5958228</t>
  </si>
  <si>
    <t>10.1016/S0140-6736(18)30670-6</t>
  </si>
  <si>
    <t>http://europepmc.org/abstract/MED/29731173</t>
  </si>
  <si>
    <t>5c59890d4b4755.884030781551196004</t>
  </si>
  <si>
    <t>30668870</t>
  </si>
  <si>
    <t>Woodman J</t>
  </si>
  <si>
    <t>A scoping review of 'think-family' approaches in healthcare settings.</t>
  </si>
  <si>
    <t>10.1093/pubmed/fdy210</t>
  </si>
  <si>
    <t>http://europepmc.org/abstract/MED/30668870</t>
  </si>
  <si>
    <t>5c59878e7596f4.082391641551196004</t>
  </si>
  <si>
    <t>29934386</t>
  </si>
  <si>
    <t>Wijlaars LPMM</t>
  </si>
  <si>
    <t>Emergency admissions and long-term conditions during transition from paediatric to adult care: a cross-sectional study using Hospital Episode Statistics data.</t>
  </si>
  <si>
    <t>e021015</t>
  </si>
  <si>
    <t>PMC6020943</t>
  </si>
  <si>
    <t>10.1136/bmjopen-2017-021015</t>
  </si>
  <si>
    <t>http://europepmc.org/abstract/MED/29934386</t>
  </si>
  <si>
    <t>5bf55e82a6efb1.300444981551196004</t>
  </si>
  <si>
    <t>30007945</t>
  </si>
  <si>
    <t>Verfürden ML</t>
  </si>
  <si>
    <t>Avoidable mortality from respiratory tract infection and sudden unexplained death in children with chronic conditions: a data linkage study.</t>
  </si>
  <si>
    <t>1125-1131</t>
  </si>
  <si>
    <t>PMC6287561</t>
  </si>
  <si>
    <t>10.1136/archdischild-2017-314098</t>
  </si>
  <si>
    <t>http://europepmc.org/abstract/MED/30007945</t>
  </si>
  <si>
    <t>5c59a326180365.538843541551196004</t>
  </si>
  <si>
    <t>Jay M</t>
  </si>
  <si>
    <t>Harnessing administrative data for family justice research and practice</t>
  </si>
  <si>
    <t>Family Law (Chicester)</t>
  </si>
  <si>
    <t>March</t>
  </si>
  <si>
    <t>315</t>
  </si>
  <si>
    <t>HDR-4006</t>
  </si>
  <si>
    <t>Health Data Research UK Baseline Project - Oxford 6</t>
  </si>
  <si>
    <t>-339583</t>
  </si>
  <si>
    <t>Martin</t>
  </si>
  <si>
    <t>Landray</t>
  </si>
  <si>
    <t>martin.landray@ctsu.ox.ac.uk</t>
  </si>
  <si>
    <t>5c66901f615b25.800989001552388179</t>
  </si>
  <si>
    <t>30450480</t>
  </si>
  <si>
    <t xml:space="preserve">Chronic Kidney Disease Prognosis Consortium </t>
  </si>
  <si>
    <t>Erratum: Evans M, Grams ME, Sang Y, et al., for the Chronic Kidney Disease Prognosis Consortium. Risk factors for prognosis in patients with severely decreased GFR. . 2018;3:625-637.</t>
  </si>
  <si>
    <t>Kidney international reports</t>
  </si>
  <si>
    <t>1506</t>
  </si>
  <si>
    <t>PMC6224632</t>
  </si>
  <si>
    <t>10.1016/j.ekir.2018.08.009</t>
  </si>
  <si>
    <t>http://europepmc.org/abstract/MED/30450480</t>
  </si>
  <si>
    <t>2468-0249</t>
  </si>
  <si>
    <t>5c66901ed2e197.362486461552388179</t>
  </si>
  <si>
    <t>30002098</t>
  </si>
  <si>
    <t>Haynes R</t>
  </si>
  <si>
    <t>Effects of Sacubitril/Valsartan Versus Irbesartan in Patients With Chronic Kidney Disease.</t>
  </si>
  <si>
    <t>138</t>
  </si>
  <si>
    <t>1505-1514</t>
  </si>
  <si>
    <t>10.1161/CIRCULATIONAHA.118.034818</t>
  </si>
  <si>
    <t>http://europepmc.org/abstract/MED/30002098</t>
  </si>
  <si>
    <t>1524-4539</t>
  </si>
  <si>
    <t>0009-7322</t>
  </si>
  <si>
    <t>5c66901f1b62a2.159454551552388179</t>
  </si>
  <si>
    <t>30304427</t>
  </si>
  <si>
    <t>Hallifax RJ</t>
  </si>
  <si>
    <t>Trends in the Incidence and Recurrence of Inpatient-Treated Spontaneous Pneumothorax, 1968-2016.</t>
  </si>
  <si>
    <t>JAMA</t>
  </si>
  <si>
    <t>320</t>
  </si>
  <si>
    <t>1471-1480</t>
  </si>
  <si>
    <t>PMC6233798</t>
  </si>
  <si>
    <t>10.1001/jama.2018.14299</t>
  </si>
  <si>
    <t>http://europepmc.org/abstract/MED/30304427</t>
  </si>
  <si>
    <t>1538-3598</t>
  </si>
  <si>
    <t>0098-7484</t>
  </si>
  <si>
    <t>5c66901f83e241.101574071552388179</t>
  </si>
  <si>
    <t>30348292</t>
  </si>
  <si>
    <t>Grams ME, Sang Y, Ballew SH, et al, for the Chronic Kidney Disease Prognosis Consortium. Predicting timing of clinical outcomes in patients with chronic kidney disease and severely decreased glomerular filtration rate. Kidney Int. 2018;93:1442-1451.</t>
  </si>
  <si>
    <t>Kidney international</t>
  </si>
  <si>
    <t>94</t>
  </si>
  <si>
    <t>1025-1026</t>
  </si>
  <si>
    <t>PMC6335641</t>
  </si>
  <si>
    <t>10.1016/j.kint.2018.08.009</t>
  </si>
  <si>
    <t>http://europepmc.org/abstract/MED/30348292</t>
  </si>
  <si>
    <t>1523-1755</t>
  </si>
  <si>
    <t>0085-2538</t>
  </si>
  <si>
    <t>NIHMS992875</t>
  </si>
  <si>
    <t>5c66901e86fac8.659494541552388179</t>
  </si>
  <si>
    <t>29495982</t>
  </si>
  <si>
    <t>Hicks KA</t>
  </si>
  <si>
    <t>2017 Cardiovascular and Stroke Endpoint Definitions for Clinical Trials.</t>
  </si>
  <si>
    <t>71</t>
  </si>
  <si>
    <t>1021-1034</t>
  </si>
  <si>
    <t>10.1016/j.jacc.2017.12.048</t>
  </si>
  <si>
    <t>http://europepmc.org/abstract/MED/29495982</t>
  </si>
  <si>
    <t>5c66901eb10a78.012470881552388179</t>
  </si>
  <si>
    <t>29764921</t>
  </si>
  <si>
    <t>Marthi A</t>
  </si>
  <si>
    <t>Fibroblast Growth Factor-23 and Risks of Cardiovascular and Noncardiovascular Diseases: A Meta-Analysis.</t>
  </si>
  <si>
    <t>Journal of the American Society of Nephrology : JASN</t>
  </si>
  <si>
    <t>29</t>
  </si>
  <si>
    <t>2015-2027</t>
  </si>
  <si>
    <t>PMC6050929</t>
  </si>
  <si>
    <t>10.1681/ASN.2017121334</t>
  </si>
  <si>
    <t>http://europepmc.org/abstract/MED/29764921</t>
  </si>
  <si>
    <t>1533-3450</t>
  </si>
  <si>
    <t>1046-6673</t>
  </si>
  <si>
    <t>5c66901f3c8d01.776184751552388179</t>
  </si>
  <si>
    <t>30348535</t>
  </si>
  <si>
    <t>Inker LA</t>
  </si>
  <si>
    <t>Relationship of Estimated GFR and Albuminuria to Concurrent Laboratory Abnormalities: An Individual Participant Data Meta-analysis in a Global Consortium.</t>
  </si>
  <si>
    <t>American journal of kidney diseases : the official journal of the National Kidney Foundation</t>
  </si>
  <si>
    <t>206-217</t>
  </si>
  <si>
    <t>PMC6348050</t>
  </si>
  <si>
    <t>10.1053/j.ajkd.2018.08.013</t>
  </si>
  <si>
    <t>http://europepmc.org/abstract/MED/30348535</t>
  </si>
  <si>
    <t>1523-6838</t>
  </si>
  <si>
    <t>0272-6386</t>
  </si>
  <si>
    <t>NIHMS1506109</t>
  </si>
  <si>
    <t>5c66901ef00157.834305141552388179</t>
  </si>
  <si>
    <t>30524708</t>
  </si>
  <si>
    <t>Herrington WG</t>
  </si>
  <si>
    <t>The potential for improving cardio-renal outcomes by sodium-glucose co-transporter-2 inhibition in people with chronic kidney disease: a rationale for the EMPA-KIDNEY study.</t>
  </si>
  <si>
    <t>Clinical kidney journal</t>
  </si>
  <si>
    <t>749-761</t>
  </si>
  <si>
    <t>PMC6275453</t>
  </si>
  <si>
    <t>10.1093/ckj/sfy090</t>
  </si>
  <si>
    <t>http://europepmc.org/abstract/MED/30524708</t>
  </si>
  <si>
    <t>2048-8505</t>
  </si>
  <si>
    <t>HDR-4002</t>
  </si>
  <si>
    <t>Health Data Research UK Baseline Project - Oxford 2</t>
  </si>
  <si>
    <t>-341965</t>
  </si>
  <si>
    <t>Louise</t>
  </si>
  <si>
    <t>Bowman</t>
  </si>
  <si>
    <t>louise.bowman@ctsu.ox.ac.uk</t>
  </si>
  <si>
    <t>5c754f76e7b646.655243421551348647</t>
  </si>
  <si>
    <t>29131699</t>
  </si>
  <si>
    <t>O'Connor D</t>
  </si>
  <si>
    <t>Genotype-Specific Minimal Residual Disease Interpretation Improves Stratification in Pediatric Acute Lymphoblastic Leukemia.</t>
  </si>
  <si>
    <t>Journal of clinical oncology : official journal of the American Society of Clinical Oncology</t>
  </si>
  <si>
    <t>36</t>
  </si>
  <si>
    <t>34-43</t>
  </si>
  <si>
    <t>PMC5756322</t>
  </si>
  <si>
    <t>10.1200/JCO.2017.74.0449</t>
  </si>
  <si>
    <t>http://europepmc.org/abstract/MED/29131699</t>
  </si>
  <si>
    <t>1527-7755</t>
  </si>
  <si>
    <t>0732-183X</t>
  </si>
  <si>
    <t>5c658bb094e8d3.038245511551348647</t>
  </si>
  <si>
    <t>30146932</t>
  </si>
  <si>
    <t xml:space="preserve">ASCEND Study Collaborative Group </t>
  </si>
  <si>
    <t>Effects of n-3 Fatty Acid Supplements in Diabetes Mellitus.</t>
  </si>
  <si>
    <t>The New England journal of medicine</t>
  </si>
  <si>
    <t>379</t>
  </si>
  <si>
    <t>1540-1550</t>
  </si>
  <si>
    <t>10.1056/NEJMoa1804989</t>
  </si>
  <si>
    <t>http://europepmc.org/abstract/MED/30146932</t>
  </si>
  <si>
    <t>1533-4406</t>
  </si>
  <si>
    <t>0028-4793</t>
  </si>
  <si>
    <t>5aa66c09cd2f35.960619721551348647</t>
  </si>
  <si>
    <t>Bowman L,</t>
  </si>
  <si>
    <t>ASCEND: A Study of Cardiovascular Events iN Diabetes: Characteristics of a randomized trials of aspirin and omega-3 fatty acid supplementation in 15,480 people with diabetes</t>
  </si>
  <si>
    <t>American Heart Journal</t>
  </si>
  <si>
    <t>5c658bb0700949.727350901551348647</t>
  </si>
  <si>
    <t>5c658bb04228f0.958456231551348647</t>
  </si>
  <si>
    <t>30146931</t>
  </si>
  <si>
    <t>Effects of Aspirin for Primary Prevention in Persons with Diabetes Mellitus.</t>
  </si>
  <si>
    <t>1529-1539</t>
  </si>
  <si>
    <t>10.1056/NEJMoa1804988</t>
  </si>
  <si>
    <t>http://europepmc.org/abstract/MED/30146931</t>
  </si>
  <si>
    <t>5aa6a269e7a6f6.632924581551348647</t>
  </si>
  <si>
    <t>29653635</t>
  </si>
  <si>
    <t>Bowman L</t>
  </si>
  <si>
    <t>ASCEND: A Study of Cardiovascular Events iN Diabetes: Characteristics of a randomized trial of aspirin and of omega-3 fatty acid supplementation in 15,480 people with diabetes.</t>
  </si>
  <si>
    <t>American heart journal</t>
  </si>
  <si>
    <t>198</t>
  </si>
  <si>
    <t>135-144</t>
  </si>
  <si>
    <t>PMC5971211</t>
  </si>
  <si>
    <t>10.1016/j.ahj.2017.12.006</t>
  </si>
  <si>
    <t>http://europepmc.org/abstract/MED/29653635</t>
  </si>
  <si>
    <t>1097-6744</t>
  </si>
  <si>
    <t>0002-8703</t>
  </si>
  <si>
    <t>000430004300018</t>
  </si>
  <si>
    <t>5c658bb0be5b16.812988831551348647</t>
  </si>
  <si>
    <t>29843774</t>
  </si>
  <si>
    <t>Llewellyn-Bennett R</t>
  </si>
  <si>
    <t>Post-trial follow-up methodology in large randomised controlled trials: a systematic review</t>
  </si>
  <si>
    <t>PMC5975470</t>
  </si>
  <si>
    <t>10.1186/s13063-018-2653-0</t>
  </si>
  <si>
    <t>http://europepmc.org/abstract/MED/29843774</t>
  </si>
  <si>
    <t>HDR-5001</t>
  </si>
  <si>
    <t>Health Data Research UK Baseline Project - Scotland 1</t>
  </si>
  <si>
    <t>-345539</t>
  </si>
  <si>
    <t>Marion</t>
  </si>
  <si>
    <t>Bennie</t>
  </si>
  <si>
    <t>marion.bennie@strath.ac.uk</t>
  </si>
  <si>
    <t>5bbdc537352394.848040641552400500</t>
  </si>
  <si>
    <t>30014725</t>
  </si>
  <si>
    <t>Leporowski A</t>
  </si>
  <si>
    <t>Ongoing activities to optimize the quality and efficiency of lipid-lowering agents in the Scottish national health service: influence and implications.</t>
  </si>
  <si>
    <t>Expert review of pharmacoeconomics &amp; outcomes research</t>
  </si>
  <si>
    <t>655-666</t>
  </si>
  <si>
    <t>10.1080/14737167.2018.1501558</t>
  </si>
  <si>
    <t>http://europepmc.org/abstract/MED/30014725</t>
  </si>
  <si>
    <t>1744-8379</t>
  </si>
  <si>
    <t>1473-7167</t>
  </si>
  <si>
    <t>5aa142b323e623.111466161552400500</t>
  </si>
  <si>
    <t>29420741</t>
  </si>
  <si>
    <t>McTaggart S</t>
  </si>
  <si>
    <t>Use of text-mining methods to improve efficiency in the calculation of drug exposure to support pharmacoepidemiology studies.</t>
  </si>
  <si>
    <t>International journal of epidemiology</t>
  </si>
  <si>
    <t>47</t>
  </si>
  <si>
    <t>617-624</t>
  </si>
  <si>
    <t>PMC5913611</t>
  </si>
  <si>
    <t>10.1093/ije/dyx264</t>
  </si>
  <si>
    <t>http://europepmc.org/abstract/MED/29420741</t>
  </si>
  <si>
    <t>1464-3685</t>
  </si>
  <si>
    <t>0300-5771</t>
  </si>
  <si>
    <t>5bbdc537a5c493.722448861552400500</t>
  </si>
  <si>
    <t>29928006</t>
  </si>
  <si>
    <t>Maia Diniz I</t>
  </si>
  <si>
    <t>The long-term costs for treating multiple sclerosis in a 16-year retrospective cohort study in Brazil.</t>
  </si>
  <si>
    <t>e0199446</t>
  </si>
  <si>
    <t>PMC6013118</t>
  </si>
  <si>
    <t>10.1371/journal.pone.0199446</t>
  </si>
  <si>
    <t>http://europepmc.org/abstract/MED/29928006</t>
  </si>
  <si>
    <t>5c7e4464d5ca91.091607631552400500</t>
  </si>
  <si>
    <t>Godman, B</t>
  </si>
  <si>
    <t>Ongoing initiatives within the Scottish National Health Service to affect the prescribing of SSRIs and their influence</t>
  </si>
  <si>
    <t>Journal of Comparative Effectiveness Research</t>
  </si>
  <si>
    <t>20426313</t>
  </si>
  <si>
    <t>5aa143d5b58454.672643331552400500</t>
  </si>
  <si>
    <t>29040608</t>
  </si>
  <si>
    <t>Malcolm W</t>
  </si>
  <si>
    <t>Risk factors for resistance and MDR in community urine isolates: population-level analysis using the NHS Scotland Infection Intelligence Platform</t>
  </si>
  <si>
    <t>Journal of Antimicrobial Chemotherapy</t>
  </si>
  <si>
    <t>10.1093/jac/dkx363</t>
  </si>
  <si>
    <t>http://europepmc.org/abstract/MED/29040608</t>
  </si>
  <si>
    <t>1460-2091</t>
  </si>
  <si>
    <t>0305-7453</t>
  </si>
  <si>
    <t>000419603500030</t>
  </si>
  <si>
    <t>5bbdc537c9b457.452643281552400500</t>
  </si>
  <si>
    <t>29800290</t>
  </si>
  <si>
    <t>Robson SE</t>
  </si>
  <si>
    <t>Optimizing carbapenem use through a national quality improvement programme.</t>
  </si>
  <si>
    <t>The Journal of antimicrobial chemotherapy</t>
  </si>
  <si>
    <t>2223-2230</t>
  </si>
  <si>
    <t>10.1093/jac/dky171</t>
  </si>
  <si>
    <t>http://europepmc.org/abstract/MED/29800290</t>
  </si>
  <si>
    <t>5c7e428c0316b0.343008061552400500</t>
  </si>
  <si>
    <t>30417706</t>
  </si>
  <si>
    <t>Godói IP</t>
  </si>
  <si>
    <t>Economic and epidemiological impact of dengue illness over 16 years from a public health system perspective in Brazil to inform future health policies including the adoption of a dengue vaccine.</t>
  </si>
  <si>
    <t>Expert review of vaccines</t>
  </si>
  <si>
    <t>1123-1133</t>
  </si>
  <si>
    <t>10.1080/14760584.2018.1546581</t>
  </si>
  <si>
    <t>http://europepmc.org/abstract/MED/30417706</t>
  </si>
  <si>
    <t>1744-8395</t>
  </si>
  <si>
    <t>1476-0584</t>
  </si>
  <si>
    <t>5bbdc5375c3bf6.541741471552400500</t>
  </si>
  <si>
    <t>30051254</t>
  </si>
  <si>
    <t>Barbosa WB</t>
  </si>
  <si>
    <t>Costs in the Treatment of Schizophrenia in Adults Receiving Atypical Antipsychotics: An 11-Year Cohort in Brazil.</t>
  </si>
  <si>
    <t>Applied health economics and health policy</t>
  </si>
  <si>
    <t>697-709</t>
  </si>
  <si>
    <t>PMC6132453</t>
  </si>
  <si>
    <t>10.1007/s40258-018-0408-4</t>
  </si>
  <si>
    <t>http://europepmc.org/abstract/MED/30051254</t>
  </si>
  <si>
    <t>1179-1896</t>
  </si>
  <si>
    <t>1175-5652</t>
  </si>
  <si>
    <t>5aa142b33f0ac5.510710411552400500</t>
  </si>
  <si>
    <t>Lindsay C</t>
  </si>
  <si>
    <t>Collaborative Innovation, New Technologies, and Work Redesign</t>
  </si>
  <si>
    <t>Public Administration Review</t>
  </si>
  <si>
    <t>10.1111/puar.12843</t>
  </si>
  <si>
    <t>http://dx.doi.org/10.1111/puar.12843</t>
  </si>
  <si>
    <t>5c7e4722d94fd2.188850201552400500</t>
  </si>
  <si>
    <t>B Godman</t>
  </si>
  <si>
    <t>Ongoing activities to influence the prescribing of proton pump inhibitors within the Scottish National Health Service</t>
  </si>
  <si>
    <t>Generics and Biosimilars Initiative journal</t>
  </si>
  <si>
    <t>http://gabi-journal.net/ongoing-activities-to-influence-the-prescribing-of-proton-pump-inhibitors-within-the-scottish-national-health-service-their-effect-and-implications.html</t>
  </si>
  <si>
    <t>20336403</t>
  </si>
  <si>
    <t>5bbdc53803fc36.814281491552400500</t>
  </si>
  <si>
    <t>29528246</t>
  </si>
  <si>
    <t>do Nascimento RCRM</t>
  </si>
  <si>
    <t>Statin use in Brazil: findings and implications.</t>
  </si>
  <si>
    <t>Current medical research and opinion</t>
  </si>
  <si>
    <t>1809-1817</t>
  </si>
  <si>
    <t>10.1080/03007995.2018.1451312</t>
  </si>
  <si>
    <t>http://europepmc.org/abstract/MED/29528246</t>
  </si>
  <si>
    <t>1473-4877</t>
  </si>
  <si>
    <t>0300-7995</t>
  </si>
  <si>
    <t>5aa142b2790b98.097413111552400500</t>
  </si>
  <si>
    <t>29139001</t>
  </si>
  <si>
    <t>Lemos LLP</t>
  </si>
  <si>
    <t>The Assessment for Disinvestment of Intramuscular Interferon Beta for Relapsing-Remitting Multiple Sclerosis in Brazil.</t>
  </si>
  <si>
    <t>PharmacoEconomics</t>
  </si>
  <si>
    <t>161-173</t>
  </si>
  <si>
    <t>PMC5805817</t>
  </si>
  <si>
    <t>10.1007/s40273-017-0579-0</t>
  </si>
  <si>
    <t>http://europepmc.org/abstract/MED/29139001</t>
  </si>
  <si>
    <t>1179-2027</t>
  </si>
  <si>
    <t>1170-7690</t>
  </si>
  <si>
    <t>000424691300004</t>
  </si>
  <si>
    <t>5c7e428bc540b1.273960571552400500</t>
  </si>
  <si>
    <t>30423191</t>
  </si>
  <si>
    <t>Mueller T</t>
  </si>
  <si>
    <t>Comparative safety and effectiveness of direct oral anticoagulants in patients with atrial fibrillation in clinical practice in Scotland.</t>
  </si>
  <si>
    <t>British journal of clinical pharmacology</t>
  </si>
  <si>
    <t>85</t>
  </si>
  <si>
    <t>422-431</t>
  </si>
  <si>
    <t>PMC6339970</t>
  </si>
  <si>
    <t>10.1111/bcp.13814</t>
  </si>
  <si>
    <t>http://europepmc.org/abstract/MED/30423191</t>
  </si>
  <si>
    <t>1365-2125</t>
  </si>
  <si>
    <t>0306-5251</t>
  </si>
  <si>
    <t>5aa142b298b1f6.418412731552400500</t>
  </si>
  <si>
    <t>29198732</t>
  </si>
  <si>
    <t>Weir NM</t>
  </si>
  <si>
    <t>Application of process mapping to understand integration of high risk medicine care bundles within community pharmacy practice.</t>
  </si>
  <si>
    <t>Research in social &amp; administrative pharmacy : RSAP</t>
  </si>
  <si>
    <t>944-950</t>
  </si>
  <si>
    <t>10.1016/j.sapharm.2017.11.009</t>
  </si>
  <si>
    <t>http://europepmc.org/abstract/MED/29198732</t>
  </si>
  <si>
    <t>1934-8150</t>
  </si>
  <si>
    <t>1551-7411</t>
  </si>
  <si>
    <t>HDR-2007</t>
  </si>
  <si>
    <t>Health Data Research UK Baseline Project - London 7</t>
  </si>
  <si>
    <t>-376230</t>
  </si>
  <si>
    <t>Richard</t>
  </si>
  <si>
    <t>Dobson</t>
  </si>
  <si>
    <t>richard.j.dobson@kcl.ac.uk</t>
  </si>
  <si>
    <t>5c7017676476c9.527416811552488147</t>
  </si>
  <si>
    <t>Pasea L</t>
  </si>
  <si>
    <t>Bleeding in cardiac patients prescribed antithrombotic drugs: Electronic health record phenotyping algorithms, incidence, trends and prognosis: Supplementary Appendix</t>
  </si>
  <si>
    <t>10.1101/538249</t>
  </si>
  <si>
    <t>http://dx.doi.org/10.1101/538249</t>
  </si>
  <si>
    <t>5c700fc100a821.753253231552488147</t>
  </si>
  <si>
    <t>Shaikh S</t>
  </si>
  <si>
    <t>PCV134 - REAL-WORLD DATA SOURCES FOR HEART FAILURE RESEARCH: A SYSTEMATIC REVIEW</t>
  </si>
  <si>
    <t>Value in Health</t>
  </si>
  <si>
    <t>10.1016/j.jval.2018.09.679</t>
  </si>
  <si>
    <t>http://dx.doi.org/10.1016/j.jval.2018.09.679</t>
  </si>
  <si>
    <t>5c70184fc00a83.641317331552488147</t>
  </si>
  <si>
    <t>30617256</t>
  </si>
  <si>
    <t>Jansen IE</t>
  </si>
  <si>
    <t>Genome-wide meta-analysis identifies new loci and functional pathways influencing Alzheimer's disease risk.</t>
  </si>
  <si>
    <t>10.1038/s41588-018-0311-9</t>
  </si>
  <si>
    <t>http://europepmc.org/abstract/MED/30617256</t>
  </si>
  <si>
    <t>5c7016b498d3b9.099775011552488147</t>
  </si>
  <si>
    <t>30637119</t>
  </si>
  <si>
    <t>Bean DM</t>
  </si>
  <si>
    <t>A patient flow simulator for healthcare management education.</t>
  </si>
  <si>
    <t>BMJ simulation &amp; technology enhanced learning</t>
  </si>
  <si>
    <t>46-48</t>
  </si>
  <si>
    <t>PMC6312944</t>
  </si>
  <si>
    <t>10.1136/bmjstel-2017-000251</t>
  </si>
  <si>
    <t>http://europepmc.org/abstract/MED/30637119</t>
  </si>
  <si>
    <t>2056-6697</t>
  </si>
  <si>
    <t>5c700f18245807.059413961552488147</t>
  </si>
  <si>
    <t>Rashid Z</t>
  </si>
  <si>
    <t>RADAR-base</t>
  </si>
  <si>
    <t>227-230</t>
  </si>
  <si>
    <t>10.1145/3267305.3267578</t>
  </si>
  <si>
    <t>http://dx.doi.org/10.1145/3267305.3267578</t>
  </si>
  <si>
    <t>5c70145c64d016.812811331552488147</t>
  </si>
  <si>
    <t>Jansen I</t>
  </si>
  <si>
    <t>Genetic meta-analysis identifies 9 novel loci and functional pathways for Alzheimers disease risk</t>
  </si>
  <si>
    <t>10.1101/258533</t>
  </si>
  <si>
    <t>http://dx.doi.org/10.1101/258533</t>
  </si>
  <si>
    <t>5c7017f954e749.801312941552488147</t>
  </si>
  <si>
    <t>30617201</t>
  </si>
  <si>
    <t>Hepgul N</t>
  </si>
  <si>
    <t>In response to Ballantyne and Schaefer's 'Consent and the ethical duty to participate in health data research'.</t>
  </si>
  <si>
    <t>Journal of medical ethics</t>
  </si>
  <si>
    <t>10.1136/medethics-2018-105271</t>
  </si>
  <si>
    <t>http://europepmc.org/abstract/MED/30617201</t>
  </si>
  <si>
    <t>1473-4257</t>
  </si>
  <si>
    <t>0306-6800</t>
  </si>
  <si>
    <t>5c701556420420.682009821552488147</t>
  </si>
  <si>
    <t>Iacoangeli A</t>
  </si>
  <si>
    <t>DNAscan: a fast, computationally and memory efficient bioinformatics pipeline for the analysis of DNA next-generation-sequencing data</t>
  </si>
  <si>
    <t>10.1101/267195</t>
  </si>
  <si>
    <t>http://dx.doi.org/10.1101/267195</t>
  </si>
  <si>
    <t>5c70172bc73809.308997741552488147</t>
  </si>
  <si>
    <t>Patel H</t>
  </si>
  <si>
    <t>Meta-analysis of Alzheimer's disease brain transcriptomic data</t>
  </si>
  <si>
    <t>10.1101/480459</t>
  </si>
  <si>
    <t>http://dx.doi.org/10.1101/480459</t>
  </si>
  <si>
    <t>5c70104aca62a5.598337561552488147</t>
  </si>
  <si>
    <t>30236235</t>
  </si>
  <si>
    <t>Wong DJN</t>
  </si>
  <si>
    <t>Cancelled operations: a 7-day cohort study of planned adult inpatient surgery in 245 UK National Health Service hospitals.</t>
  </si>
  <si>
    <t>British journal of anaesthesia</t>
  </si>
  <si>
    <t>121</t>
  </si>
  <si>
    <t>730-738</t>
  </si>
  <si>
    <t>10.1016/j.bja.2018.07.002</t>
  </si>
  <si>
    <t>http://europepmc.org/abstract/MED/30236235</t>
  </si>
  <si>
    <t>1471-6771</t>
  </si>
  <si>
    <t>0007-0912</t>
  </si>
  <si>
    <t>5c7011440236d5.521436261552488147</t>
  </si>
  <si>
    <t>29615645</t>
  </si>
  <si>
    <t>Iniesta R</t>
  </si>
  <si>
    <t>Antidepressant drug-specific prediction of depression treatment outcomes from genetic and clinical variables.</t>
  </si>
  <si>
    <t>5530</t>
  </si>
  <si>
    <t>PMC5882876</t>
  </si>
  <si>
    <t>10.1038/s41598-018-23584-z</t>
  </si>
  <si>
    <t>http://europepmc.org/abstract/MED/29615645</t>
  </si>
  <si>
    <t>5c7013fea67944.776763401552488147</t>
  </si>
  <si>
    <t>ALSgeneScanner: a pipeline for the analysis and interpretation of DNA NGS data of ALS patients</t>
  </si>
  <si>
    <t>10.1101/378158</t>
  </si>
  <si>
    <t>http://dx.doi.org/10.1101/378158</t>
  </si>
  <si>
    <t>5c700e8dd68bb9.843055101552488147</t>
  </si>
  <si>
    <t>Ranjan Y</t>
  </si>
  <si>
    <t>223-226</t>
  </si>
  <si>
    <t>10.1145/3267305.3267579</t>
  </si>
  <si>
    <t>http://dx.doi.org/10.1145/3267305.3267579</t>
  </si>
  <si>
    <t>5c7017a49c57f2.295198671552488147</t>
  </si>
  <si>
    <t>Denaxas S</t>
  </si>
  <si>
    <t>UK phenomics platform for developing and validating EHR phenotypes: CALIBER</t>
  </si>
  <si>
    <t>10.1101/539403</t>
  </si>
  <si>
    <t>http://dx.doi.org/10.1101/539403</t>
  </si>
  <si>
    <t>HDR-4005</t>
  </si>
  <si>
    <t>Health Data Research UK Baseline Project - Oxford 5</t>
  </si>
  <si>
    <t>-381685</t>
  </si>
  <si>
    <t>Aiden</t>
  </si>
  <si>
    <t>Doherty</t>
  </si>
  <si>
    <t>aiden.doherty@dph.ox.ac.uk</t>
  </si>
  <si>
    <t>5c87a323f010e4.184740271552488407</t>
  </si>
  <si>
    <t>29778830</t>
  </si>
  <si>
    <t>Salmon M</t>
  </si>
  <si>
    <t>Wearable camera-derived microenvironments in relation to personal exposure to PM.</t>
  </si>
  <si>
    <t>Environment international</t>
  </si>
  <si>
    <t>117</t>
  </si>
  <si>
    <t>300-307</t>
  </si>
  <si>
    <t>PMC6024072</t>
  </si>
  <si>
    <t>10.1016/j.envint.2018.05.021</t>
  </si>
  <si>
    <t>http://europepmc.org/abstract/MED/29778830</t>
  </si>
  <si>
    <t>1873-6750</t>
  </si>
  <si>
    <t>0160-4120</t>
  </si>
  <si>
    <t>5c87a3233ef047.835048891552488407</t>
  </si>
  <si>
    <t>30531941</t>
  </si>
  <si>
    <t>Doherty A</t>
  </si>
  <si>
    <t>GWAS identifies 14 loci for device-measured physical activity and sleep duration.</t>
  </si>
  <si>
    <t>5257</t>
  </si>
  <si>
    <t>PMC6288145</t>
  </si>
  <si>
    <t>10.1038/s41467-018-07743-4</t>
  </si>
  <si>
    <t>http://europepmc.org/abstract/MED/30531941</t>
  </si>
  <si>
    <t>5c87a42d697f16.122722061552488407</t>
  </si>
  <si>
    <t>Willetts M</t>
  </si>
  <si>
    <t>Semi-unsupervised Learning of Human Activity using Deep Generative Models</t>
  </si>
  <si>
    <t>Machine Learning for Health (ML4H) Workshop at NeurIPS 2018</t>
  </si>
  <si>
    <t>https://arxiv.org/abs/1810.12176</t>
  </si>
  <si>
    <t>5c87a3241ed0d1.547237661552488407</t>
  </si>
  <si>
    <t>29776773</t>
  </si>
  <si>
    <t>Circadian rhythms and mental health: wearable sensing at scale.</t>
  </si>
  <si>
    <t>The lancet. Psychiatry</t>
  </si>
  <si>
    <t>457-458</t>
  </si>
  <si>
    <t>10.1016/S2215-0366(18)30172-X</t>
  </si>
  <si>
    <t>http://europepmc.org/abstract/MED/29776773</t>
  </si>
  <si>
    <t>2215-0374</t>
  </si>
  <si>
    <t>2215-0366</t>
  </si>
  <si>
    <t>5c87a323c2fd05.062478431552488407</t>
  </si>
  <si>
    <t>29784928</t>
  </si>
  <si>
    <t>Statistical machine learning of sleep and physical activity phenotypes from sensor data in 96,220 UK Biobank participants.</t>
  </si>
  <si>
    <t>7961</t>
  </si>
  <si>
    <t>PMC5962537</t>
  </si>
  <si>
    <t>10.1038/s41598-018-26174-1</t>
  </si>
  <si>
    <t>http://europepmc.org/abstract/MED/29784928</t>
  </si>
  <si>
    <t>5c87a3237384f1.624195941552488407</t>
  </si>
  <si>
    <t>30140877</t>
  </si>
  <si>
    <t>Williamson W</t>
  </si>
  <si>
    <t>Association of Cardiovascular Risk Factors With MRI Indices of Cerebrovascular Structure and Function and White Matter Hyperintensities in Young Adults.</t>
  </si>
  <si>
    <t>665-673</t>
  </si>
  <si>
    <t>PMC6142949</t>
  </si>
  <si>
    <t>10.1001/jama.2018.11498</t>
  </si>
  <si>
    <t>http://europepmc.org/abstract/MED/30140877</t>
  </si>
  <si>
    <t>5c87a3239af617.482321271552488407</t>
  </si>
  <si>
    <t>30120083</t>
  </si>
  <si>
    <t>Ferguson A</t>
  </si>
  <si>
    <t>Genome-Wide Association Study of Circadian Rhythmicity in 71,500 UK Biobank Participants and Polygenic Association with Mood Instability.</t>
  </si>
  <si>
    <t>EBioMedicine</t>
  </si>
  <si>
    <t>279-287</t>
  </si>
  <si>
    <t>PMC6154782</t>
  </si>
  <si>
    <t>10.1016/j.ebiom.2018.08.004</t>
  </si>
  <si>
    <t>http://europepmc.org/abstract/MED/30120083</t>
  </si>
  <si>
    <t>2352-3964</t>
  </si>
  <si>
    <t>HDR-5006</t>
  </si>
  <si>
    <t>Health Data Research UK Baseline Project - Scotland 6</t>
  </si>
  <si>
    <t>-397769</t>
  </si>
  <si>
    <t>Ewan</t>
  </si>
  <si>
    <t>Pearson</t>
  </si>
  <si>
    <t>e.z.pearson@dundee.ac.uk</t>
  </si>
  <si>
    <t>5c8788f5d68de1.031893541552393734</t>
  </si>
  <si>
    <t>29650774</t>
  </si>
  <si>
    <t>Rotroff DM</t>
  </si>
  <si>
    <t>Genetic Variants in  and  Are Associated With Variation in Response to Metformin in Individuals With Type 2 Diabetes.</t>
  </si>
  <si>
    <t>Diabetes</t>
  </si>
  <si>
    <t>1428-1440</t>
  </si>
  <si>
    <t>PMC6014560</t>
  </si>
  <si>
    <t>10.2337/db17-1164</t>
  </si>
  <si>
    <t>http://europepmc.org/abstract/MED/29650774</t>
  </si>
  <si>
    <t>1939-327X</t>
  </si>
  <si>
    <t>0012-1797</t>
  </si>
  <si>
    <t>5c8788f58b6b17.208959781552393734</t>
  </si>
  <si>
    <t>30002197</t>
  </si>
  <si>
    <t>Read SH</t>
  </si>
  <si>
    <t>Performance of Cardiovascular Disease Risk Scores in People Diagnosed With Type 2 Diabetes: External Validation Using Data From the National Scottish Diabetes Register.</t>
  </si>
  <si>
    <t>Diabetes care</t>
  </si>
  <si>
    <t>41</t>
  </si>
  <si>
    <t>2010-2018</t>
  </si>
  <si>
    <t>10.2337/dc18-0578</t>
  </si>
  <si>
    <t>http://europepmc.org/abstract/MED/30002197</t>
  </si>
  <si>
    <t>1935-5548</t>
  </si>
  <si>
    <t>0149-5992</t>
  </si>
  <si>
    <t>5c8788f6524c16.605541461552393734</t>
  </si>
  <si>
    <t>29459775</t>
  </si>
  <si>
    <t>Corbin LJ</t>
  </si>
  <si>
    <t>Formalising recall by genotype as an efficient approach to detailed phenotyping and causal inference.</t>
  </si>
  <si>
    <t>711</t>
  </si>
  <si>
    <t>PMC5818506</t>
  </si>
  <si>
    <t>10.1038/s41467-018-03109-y</t>
  </si>
  <si>
    <t>http://europepmc.org/abstract/MED/29459775</t>
  </si>
  <si>
    <t>5c8788f496baf3.305835851552393734</t>
  </si>
  <si>
    <t>30588118</t>
  </si>
  <si>
    <t>Dennis JM</t>
  </si>
  <si>
    <t>Evaluating associations between the benefits and risks of drug therapy in type 2 diabetes: a joint modeling approach.</t>
  </si>
  <si>
    <t>Clinical epidemiology</t>
  </si>
  <si>
    <t>1869-1877</t>
  </si>
  <si>
    <t>PMC6298877</t>
  </si>
  <si>
    <t>10.2147/CLEP.S179555</t>
  </si>
  <si>
    <t>http://europepmc.org/abstract/MED/30588118</t>
  </si>
  <si>
    <t>1179-1349</t>
  </si>
  <si>
    <t>5c8788f6064559.556343761552393734</t>
  </si>
  <si>
    <t>29623345</t>
  </si>
  <si>
    <t>Siddiqui MK</t>
  </si>
  <si>
    <t>Lp-PLA activity is associated with increased risk of diabetic retinopathy: a longitudinal disease progression study.</t>
  </si>
  <si>
    <t>Diabetologia</t>
  </si>
  <si>
    <t>61</t>
  </si>
  <si>
    <t>1344-1353</t>
  </si>
  <si>
    <t>10.1007/s00125-018-4601-7</t>
  </si>
  <si>
    <t>http://europepmc.org/abstract/MED/29623345</t>
  </si>
  <si>
    <t>1432-0428</t>
  </si>
  <si>
    <t>0012-186X</t>
  </si>
  <si>
    <t>5c8788f6b02b79.850364371552393734</t>
  </si>
  <si>
    <t>28755478</t>
  </si>
  <si>
    <t>Noyes JD</t>
  </si>
  <si>
    <t>Characteristics of people with high visit-to-visit glycaemic variability in Type 2 diabetes.</t>
  </si>
  <si>
    <t>262-269</t>
  </si>
  <si>
    <t>PMC5811920</t>
  </si>
  <si>
    <t>10.1111/dme.13435</t>
  </si>
  <si>
    <t>http://europepmc.org/abstract/MED/28755478</t>
  </si>
  <si>
    <t>5c8788f6d7b454.988394521552393734</t>
  </si>
  <si>
    <t>29293525</t>
  </si>
  <si>
    <t>Gudmundsdottir V</t>
  </si>
  <si>
    <t>Integrative network analysis highlights biological processes underlying GLP-1 stimulated insulin secretion: A DIRECT study.</t>
  </si>
  <si>
    <t>e0189886</t>
  </si>
  <si>
    <t>PMC5749727</t>
  </si>
  <si>
    <t>10.1371/journal.pone.0189886</t>
  </si>
  <si>
    <t>http://europepmc.org/abstract/MED/29293525</t>
  </si>
  <si>
    <t>5c8788f62e4896.767414011552393734</t>
  </si>
  <si>
    <t>29025058</t>
  </si>
  <si>
    <t>Hébert HL</t>
  </si>
  <si>
    <t>Cohort Profile: Genetics of Diabetes Audit and Research in Tayside Scotland (GoDARTS).</t>
  </si>
  <si>
    <t>380-381j</t>
  </si>
  <si>
    <t>PMC5913637</t>
  </si>
  <si>
    <t>10.1093/ije/dyx140</t>
  </si>
  <si>
    <t>http://europepmc.org/abstract/MED/29025058</t>
  </si>
  <si>
    <t>5c8788f54293a0.825686471552393734</t>
  </si>
  <si>
    <t>30229274</t>
  </si>
  <si>
    <t>Shepherd MH</t>
  </si>
  <si>
    <t>A UK nationwide prospective study of treatment change in MODY: genetic subtype and clinical characteristics predict optimal glycaemic control after discontinuing insulin and metformin.</t>
  </si>
  <si>
    <t>2520-2527</t>
  </si>
  <si>
    <t>PMC6223847</t>
  </si>
  <si>
    <t>10.1007/s00125-018-4728-6</t>
  </si>
  <si>
    <t>http://europepmc.org/abstract/MED/30229274</t>
  </si>
  <si>
    <t>5c8788f4c99c02.729385051552393734</t>
  </si>
  <si>
    <t>30352895</t>
  </si>
  <si>
    <t>Grubb AL</t>
  </si>
  <si>
    <t>A Type 1 Diabetes Genetic Risk Score Can Identify Patients With GAD65 Autoantibody-Positive Type 2 Diabetes Who Rapidly Progress to Insulin Therapy.</t>
  </si>
  <si>
    <t>208-214</t>
  </si>
  <si>
    <t>10.2337/dc18-0431</t>
  </si>
  <si>
    <t>http://europepmc.org/abstract/MED/30352895</t>
  </si>
  <si>
    <t>5c8788f51cf884.361985611552393734</t>
  </si>
  <si>
    <t>30247717</t>
  </si>
  <si>
    <t>Cosentino C</t>
  </si>
  <si>
    <t>Pancreatic β-cell tRNA hypomethylation and fragmentation link TRMT10A deficiency with diabetes.</t>
  </si>
  <si>
    <t>10302-10318</t>
  </si>
  <si>
    <t>PMC6212784</t>
  </si>
  <si>
    <t>10.1093/nar/gky839</t>
  </si>
  <si>
    <t>http://europepmc.org/abstract/MED/30247717</t>
  </si>
  <si>
    <t>5c8788f5a95298.405325411552393734</t>
  </si>
  <si>
    <t>30254083</t>
  </si>
  <si>
    <t>Cousminer DL</t>
  </si>
  <si>
    <t>First Genome-Wide Association Study of Latent Autoimmune Diabetes in Adults Reveals Novel Insights Linking Immune and Metabolic Diabetes.</t>
  </si>
  <si>
    <t>2396-2403</t>
  </si>
  <si>
    <t>PMC6196829</t>
  </si>
  <si>
    <t>10.2337/dc18-1032</t>
  </si>
  <si>
    <t>http://europepmc.org/abstract/MED/30254083</t>
  </si>
  <si>
    <t>5c8788f7400be6.174162121552393734</t>
  </si>
  <si>
    <t>29386249</t>
  </si>
  <si>
    <t>Precision Medicine in Type 2 Diabetes: Clinical Markers of Insulin Resistance Are Associated With Altered Short- and Long-term Glycemic Response to DPP-4 Inhibitor Therapy.</t>
  </si>
  <si>
    <t>705-712</t>
  </si>
  <si>
    <t>10.2337/dc17-1827</t>
  </si>
  <si>
    <t>http://europepmc.org/abstract/MED/29386249</t>
  </si>
  <si>
    <t>5c8788f4f02902.310724381552393734</t>
  </si>
  <si>
    <t>30262927</t>
  </si>
  <si>
    <t>Shah N</t>
  </si>
  <si>
    <t>Sharing data for future research-engaging participants' views about data governance beyond the original project: a DIRECT Study.</t>
  </si>
  <si>
    <t>Genetics in medicine : official journal of the American College of Medical Genetics</t>
  </si>
  <si>
    <t>10.1038/s41436-018-0299-7</t>
  </si>
  <si>
    <t>http://europepmc.org/abstract/MED/30262927</t>
  </si>
  <si>
    <t>1530-0366</t>
  </si>
  <si>
    <t>1098-3600</t>
  </si>
  <si>
    <t>5c8788f5694268.825801601552393734</t>
  </si>
  <si>
    <t>30182269</t>
  </si>
  <si>
    <t>Teare HJA</t>
  </si>
  <si>
    <t>The governance structure for data access in the DIRECT consortium: an innovative medicines initiative (IMI) project.</t>
  </si>
  <si>
    <t>Life sciences, society and policy</t>
  </si>
  <si>
    <t>PMC6123336</t>
  </si>
  <si>
    <t>10.1186/s40504-018-0083-0</t>
  </si>
  <si>
    <t>http://europepmc.org/abstract/MED/30182269</t>
  </si>
  <si>
    <t>2195-7819</t>
  </si>
  <si>
    <t>5c8788f7670e81.364954181552393734</t>
  </si>
  <si>
    <t>29565651</t>
  </si>
  <si>
    <t>Marzetti M</t>
  </si>
  <si>
    <t>Quantitative MRI evaluation of whole abdomen adipose tissue volumes in healthy volunteers-validation of technique and implications for clinical studies.</t>
  </si>
  <si>
    <t>The British journal of radiology</t>
  </si>
  <si>
    <t>91</t>
  </si>
  <si>
    <t>1087</t>
  </si>
  <si>
    <t>20180025</t>
  </si>
  <si>
    <t>PMC6221768</t>
  </si>
  <si>
    <t>10.1259/bjr.20180025</t>
  </si>
  <si>
    <t>http://europepmc.org/abstract/MED/29565651</t>
  </si>
  <si>
    <t>1748-880X</t>
  </si>
  <si>
    <t>0007-1285</t>
  </si>
  <si>
    <t>5c8788f685f341.664165341552393734</t>
  </si>
  <si>
    <t>29457876</t>
  </si>
  <si>
    <t>McCreight LJ</t>
  </si>
  <si>
    <t>Pharmacokinetics of metformin in patients with gastrointestinal intolerance.</t>
  </si>
  <si>
    <t>Diabetes, obesity &amp; metabolism</t>
  </si>
  <si>
    <t>1593-1601</t>
  </si>
  <si>
    <t>PMC6033038</t>
  </si>
  <si>
    <t>10.1111/dom.13264</t>
  </si>
  <si>
    <t>http://europepmc.org/abstract/MED/29457876</t>
  </si>
  <si>
    <t>1463-1326</t>
  </si>
  <si>
    <t>1462-8902</t>
  </si>
  <si>
    <t>5c8788f70ff3f2.983686251552393734</t>
  </si>
  <si>
    <t>28936587</t>
  </si>
  <si>
    <t>Molnos S</t>
  </si>
  <si>
    <t>Metabolite ratios as potential biomarkers for type 2 diabetes: a DIRECT study.</t>
  </si>
  <si>
    <t>117-129</t>
  </si>
  <si>
    <t>10.1007/s00125-017-4436-7</t>
  </si>
  <si>
    <t>http://europepmc.org/abstract/MED/28936587</t>
  </si>
  <si>
    <t>HDR-2006</t>
  </si>
  <si>
    <t>Health Data Research UK Baseline Project - London 6</t>
  </si>
  <si>
    <t>-400041</t>
  </si>
  <si>
    <t>Spiros</t>
  </si>
  <si>
    <t>Denaxas</t>
  </si>
  <si>
    <t>s.denaxas@ucl.ac.uk</t>
  </si>
  <si>
    <t>5c59cc6a0bd875.035820961551784163</t>
  </si>
  <si>
    <t>5c59cc70c57825.351138001551784163</t>
  </si>
  <si>
    <t>29370377</t>
  </si>
  <si>
    <t>Hemingway H</t>
  </si>
  <si>
    <t>Big data from electronic health records for early and late translational cardiovascular research: challenges and potential.</t>
  </si>
  <si>
    <t>1481-1495</t>
  </si>
  <si>
    <t>PMC6019015</t>
  </si>
  <si>
    <t>10.1093/eurheartj/ehx487</t>
  </si>
  <si>
    <t>http://europepmc.org/abstract/MED/29370377</t>
  </si>
  <si>
    <t>5c59cc709f7ae7.852279311551784163</t>
  </si>
  <si>
    <t>29500026</t>
  </si>
  <si>
    <t>Harris S</t>
  </si>
  <si>
    <t>Critical Care Health Informatics Collaborative (CCHIC): Data, tools and methods for reproducible research: A multi-centre UK intensive care database.</t>
  </si>
  <si>
    <t>112</t>
  </si>
  <si>
    <t>82-89</t>
  </si>
  <si>
    <t>10.1016/j.ijmedinf.2018.01.006</t>
  </si>
  <si>
    <t>http://europepmc.org/abstract/MED/29500026</t>
  </si>
  <si>
    <t>5c59ccea93dd07.361919461551784163</t>
  </si>
  <si>
    <t>5c59cc6a745846.445424841551784163</t>
  </si>
  <si>
    <t>5c59cc6a9a4246.187973681551784163</t>
  </si>
  <si>
    <t>30618162</t>
  </si>
  <si>
    <t>Uijl A</t>
  </si>
  <si>
    <t>Risk factors for incident heart failure in age- and sex-specific strata: a population-based cohort using linked electronic health records.</t>
  </si>
  <si>
    <t>European journal of heart failure</t>
  </si>
  <si>
    <t>10.1002/ejhf.1350</t>
  </si>
  <si>
    <t>http://europepmc.org/abstract/MED/30618162</t>
  </si>
  <si>
    <t>1879-0844</t>
  </si>
  <si>
    <t>1388-9842</t>
  </si>
  <si>
    <t>5c59cc70e42321.734445111551784163</t>
  </si>
  <si>
    <t>29505402</t>
  </si>
  <si>
    <t>Pita R</t>
  </si>
  <si>
    <t>On the Accuracy and Scalability of Probabilistic Data Linkage Over the Brazilian 114 Million Cohort.</t>
  </si>
  <si>
    <t>IEEE journal of biomedical and health informatics</t>
  </si>
  <si>
    <t>346-353</t>
  </si>
  <si>
    <t>10.1109/JBHI.2018.2796941</t>
  </si>
  <si>
    <t>http://europepmc.org/abstract/MED/29505402</t>
  </si>
  <si>
    <t>2168-2208</t>
  </si>
  <si>
    <t>2168-2194</t>
  </si>
  <si>
    <t>5c59cc6a3df887.074570831551784163</t>
  </si>
  <si>
    <t>HDR-5002</t>
  </si>
  <si>
    <t>Health Data Research UK Baseline Project - Scotland 2</t>
  </si>
  <si>
    <t>-400839</t>
  </si>
  <si>
    <t>Corri</t>
  </si>
  <si>
    <t>Black</t>
  </si>
  <si>
    <t>corri.black@abdn.ac.uk</t>
  </si>
  <si>
    <t>5c827d5b356604.765030131552055887</t>
  </si>
  <si>
    <t>Sawhney S</t>
  </si>
  <si>
    <t>Predicting kidney failure risk after acute kidney injury among people receiving nephrology clinic care</t>
  </si>
  <si>
    <t>Nephrology Dialysis Transplantation</t>
  </si>
  <si>
    <t>10.1093/ndt/gfy294</t>
  </si>
  <si>
    <t>http://dx.doi.org/10.1093/ndt/gfy294</t>
  </si>
  <si>
    <t>5c827d5a7c9b26.954609141552055887</t>
  </si>
  <si>
    <t>29961002</t>
  </si>
  <si>
    <t>Acute kidney injury in the UK: a replication cohort study of the variation across three regional populations.</t>
  </si>
  <si>
    <t>e019435</t>
  </si>
  <si>
    <t>PMC6042563</t>
  </si>
  <si>
    <t>10.1136/bmjopen-2017-019435</t>
  </si>
  <si>
    <t>http://europepmc.org/abstract/MED/29961002</t>
  </si>
  <si>
    <t>5c827d5abadf23.676769591552055887</t>
  </si>
  <si>
    <t>29654031</t>
  </si>
  <si>
    <t>Robertson L</t>
  </si>
  <si>
    <t>Hip fracture incidence and mortality in chronic kidney disease: the GLOMMS-II record linkage cohort study.</t>
  </si>
  <si>
    <t>e020312</t>
  </si>
  <si>
    <t>PMC5898333</t>
  </si>
  <si>
    <t>10.1136/bmjopen-2017-020312</t>
  </si>
  <si>
    <t>http://europepmc.org/abstract/MED/29654031</t>
  </si>
  <si>
    <t>5c827d5b5a0ca6.468653981552055887</t>
  </si>
  <si>
    <t>30571770</t>
  </si>
  <si>
    <t>Arnau-Soler A</t>
  </si>
  <si>
    <t>Genome-wide interaction study of a proxy for stress-sensitivity and its prediction of major depressive disorder.</t>
  </si>
  <si>
    <t>e0209160</t>
  </si>
  <si>
    <t>PMC6301766</t>
  </si>
  <si>
    <t>10.1371/journal.pone.0209160</t>
  </si>
  <si>
    <t>http://europepmc.org/abstract/MED/30571770</t>
  </si>
  <si>
    <t>5c827d5ae227c0.977627411552055887</t>
  </si>
  <si>
    <t>29160599</t>
  </si>
  <si>
    <t>Nicoll R</t>
  </si>
  <si>
    <t>Models of care for chronic kidney disease: A systematic review.</t>
  </si>
  <si>
    <t>Nephrology (Carlton, Vic.)</t>
  </si>
  <si>
    <t>23</t>
  </si>
  <si>
    <t>389-396</t>
  </si>
  <si>
    <t>10.1111/nep.13198</t>
  </si>
  <si>
    <t>http://europepmc.org/abstract/MED/29160599</t>
  </si>
  <si>
    <t>1440-1797</t>
  </si>
  <si>
    <t>1320-5358</t>
  </si>
  <si>
    <t>5c827d5a3e6ee1.170802201552055887</t>
  </si>
  <si>
    <t>Coresh J</t>
  </si>
  <si>
    <t>Change in albuminuria and subsequent risk of end-stage kidney disease: an individual participant-level consortium meta-analysis of observational studies</t>
  </si>
  <si>
    <t>The Lancet Diabetes &amp; Endocrinology</t>
  </si>
  <si>
    <t>10.1016/S2213-8587(18)30313-9</t>
  </si>
  <si>
    <t>http://dx.doi.org/10.1016/S2213-8587(18)30313-9</t>
  </si>
  <si>
    <t>5c827d5b1122b9.451901771552055887</t>
  </si>
  <si>
    <t>29878097</t>
  </si>
  <si>
    <t>Johnston MC</t>
  </si>
  <si>
    <t>Defining and measuring multimorbidity: a systematic review of systematic reviews.</t>
  </si>
  <si>
    <t>European journal of public health</t>
  </si>
  <si>
    <t>182-189</t>
  </si>
  <si>
    <t>10.1093/eurpub/cky098</t>
  </si>
  <si>
    <t>http://europepmc.org/abstract/MED/29878097</t>
  </si>
  <si>
    <t>1464-360X</t>
  </si>
  <si>
    <t>1101-1262</t>
  </si>
  <si>
    <t>5c827d5b7f9930.776592911552055887</t>
  </si>
  <si>
    <t>30696675</t>
  </si>
  <si>
    <t>Johnston M</t>
  </si>
  <si>
    <t>Impact of educational attainment on the association between social class at birth and multimorbidity in middle age in the Aberdeen Children of the 1950s cohort study</t>
  </si>
  <si>
    <t>BMJ Open</t>
  </si>
  <si>
    <t>PMC6352766</t>
  </si>
  <si>
    <t>10.1136/bmjopen-2018-024048</t>
  </si>
  <si>
    <t>http://europepmc.org/abstract/MED/30696675</t>
  </si>
  <si>
    <t>5c827d5ba433e6.137874401552055887</t>
  </si>
  <si>
    <t>Measuring multimorbidity in hospitalised patients using linked hospital episode data: comparison of two measures</t>
  </si>
  <si>
    <t>10.23889/ijpds.v4i1.461</t>
  </si>
  <si>
    <t>http://dx.doi.org/10.23889/ijpds.v4i1.461</t>
  </si>
  <si>
    <t>HDR-3006</t>
  </si>
  <si>
    <t>Health Data Research UK Baseline Project - Midlands 6</t>
  </si>
  <si>
    <t>-414113</t>
  </si>
  <si>
    <t>Simon</t>
  </si>
  <si>
    <t>Ball</t>
  </si>
  <si>
    <t>simon.ball@uhb.nhs.uk</t>
  </si>
  <si>
    <t>5c828ad5dc6440.811948561552401667</t>
  </si>
  <si>
    <t>29558479</t>
  </si>
  <si>
    <t>Chanouzas D</t>
  </si>
  <si>
    <t>Assessment of the T-SPOT.CMV interferon-γ release assay in renal transplant recipients: A single center cohort study.</t>
  </si>
  <si>
    <t>e0193968</t>
  </si>
  <si>
    <t>PMC5860728</t>
  </si>
  <si>
    <t>10.1371/journal.pone.0193968</t>
  </si>
  <si>
    <t>http://europepmc.org/abstract/MED/29558479</t>
  </si>
  <si>
    <t>5c828ad5b09008.040910131552401667</t>
  </si>
  <si>
    <t>30487151</t>
  </si>
  <si>
    <t>Tracy A</t>
  </si>
  <si>
    <t>Cardiovascular, thromboembolic and renal outcomes in IgA vasculitis (Henoch-Schönlein purpura): a retrospective cohort study using routinely collected primary care data.</t>
  </si>
  <si>
    <t>Annals of the rheumatic diseases</t>
  </si>
  <si>
    <t>78</t>
  </si>
  <si>
    <t>261-269</t>
  </si>
  <si>
    <t>10.1136/annrheumdis-2018-214142</t>
  </si>
  <si>
    <t>http://europepmc.org/abstract/MED/30487151</t>
  </si>
  <si>
    <t>1468-2060</t>
  </si>
  <si>
    <t>0003-4967</t>
  </si>
  <si>
    <t>HDR-2004</t>
  </si>
  <si>
    <t>Health Data Research UK Baseline Project - London 4</t>
  </si>
  <si>
    <t>-415513</t>
  </si>
  <si>
    <t>Sinead</t>
  </si>
  <si>
    <t>Langan</t>
  </si>
  <si>
    <t>sinead.langan@lshtm.ac.uk</t>
  </si>
  <si>
    <t>5c6b43c818e504.016747371552509564</t>
  </si>
  <si>
    <t>29789283</t>
  </si>
  <si>
    <t>Matthews A</t>
  </si>
  <si>
    <t>Safety of medicines delivered by homecare companies.</t>
  </si>
  <si>
    <t>361</t>
  </si>
  <si>
    <t>k2201</t>
  </si>
  <si>
    <t>10.1136/bmj.k2201</t>
  </si>
  <si>
    <t>http://europepmc.org/abstract/MED/29789283</t>
  </si>
  <si>
    <t>000433414800003</t>
  </si>
  <si>
    <t>5c6b43c7b25b47.203204991552509564</t>
  </si>
  <si>
    <t>30439975</t>
  </si>
  <si>
    <t>Jain A</t>
  </si>
  <si>
    <t>Zoster vaccination inequalities: A population based cohort study using linked data from the UK Clinical Practice Research Datalink.</t>
  </si>
  <si>
    <t>e0207183</t>
  </si>
  <si>
    <t>PMC6237346</t>
  </si>
  <si>
    <t>10.1371/journal.pone.0207183</t>
  </si>
  <si>
    <t>http://europepmc.org/abstract/MED/30439975</t>
  </si>
  <si>
    <t>000450254000042</t>
  </si>
  <si>
    <t>5c6b43c85e2b75.466683121552509564</t>
  </si>
  <si>
    <t>Chen S.</t>
  </si>
  <si>
    <t>Prenatal psychological stress and the risk of atopic dermatitis in offspring: A longitudinal birth cohort study</t>
  </si>
  <si>
    <t>JOURNAL OF INVESTIGATIVE DERMATOLOGY</t>
  </si>
  <si>
    <t>S61-S61</t>
  </si>
  <si>
    <t>International Investigative Dermatology (IID) Meeting</t>
  </si>
  <si>
    <t>1523-1747</t>
  </si>
  <si>
    <t>0022-202X</t>
  </si>
  <si>
    <t>000431188500362</t>
  </si>
  <si>
    <t>5c87c95d58b0f4.737319771552509564</t>
  </si>
  <si>
    <t>30521836</t>
  </si>
  <si>
    <t>Rutter CE</t>
  </si>
  <si>
    <t>Are Environmental Factors for Atopic Eczema in ISAAC Phase Three due to Reverse Causation?</t>
  </si>
  <si>
    <t>The Journal of investigative dermatology</t>
  </si>
  <si>
    <t>10.1016/j.jid.2018.08.035</t>
  </si>
  <si>
    <t>http://europepmc.org/abstract/MED/30521836</t>
  </si>
  <si>
    <t>5c6b43c78acd41.759496991552509564</t>
  </si>
  <si>
    <t>30462656</t>
  </si>
  <si>
    <t>Forbes H</t>
  </si>
  <si>
    <t>Association of herpesviruses and stroke: Systematic review and meta-analysis</t>
  </si>
  <si>
    <t>PLOS ONE</t>
  </si>
  <si>
    <t>PMC6248930</t>
  </si>
  <si>
    <t>10.1371/journal.pone.0206163</t>
  </si>
  <si>
    <t>http://europepmc.org/abstract/MED/30462656</t>
  </si>
  <si>
    <t>000451054800014</t>
  </si>
  <si>
    <t>5c6b43c96fe858.668074201552509564</t>
  </si>
  <si>
    <t>29617530</t>
  </si>
  <si>
    <t>Brown D</t>
  </si>
  <si>
    <t>Task Shifting in Dermatology-A Call to Action-Reply.</t>
  </si>
  <si>
    <t>JAMA dermatology</t>
  </si>
  <si>
    <t>154</t>
  </si>
  <si>
    <t>628</t>
  </si>
  <si>
    <t>10.1001/jamadermatol.2018.0124</t>
  </si>
  <si>
    <t>http://europepmc.org/abstract/MED/29617530</t>
  </si>
  <si>
    <t>2168-6084</t>
  </si>
  <si>
    <t>2168-6068</t>
  </si>
  <si>
    <t>000431772700036</t>
  </si>
  <si>
    <t>5c6b43c7e3c008.806686101552509564</t>
  </si>
  <si>
    <t>Kyu Hmwe Hmwe</t>
  </si>
  <si>
    <t>Global, regional, and national disability-adjusted life-years (DALYs) for 359 diseases and injuries and healthy life expectancy (HALE) for 195 countries and territories, 1990-2017: a systematic analysis for the Global Burden of Disease Study 2017</t>
  </si>
  <si>
    <t>LANCET</t>
  </si>
  <si>
    <t>000449710900006</t>
  </si>
  <si>
    <t>5aa25b783305b7.049517241552509564</t>
  </si>
  <si>
    <t>28960336</t>
  </si>
  <si>
    <t>Abuabara K</t>
  </si>
  <si>
    <t>The prevalence of atopic dermatitis beyond childhood: A systematic review and meta-analysis of longitudinal studies</t>
  </si>
  <si>
    <t>PMC5830308</t>
  </si>
  <si>
    <t>10.1111/all.13320</t>
  </si>
  <si>
    <t>http://europepmc.org/abstract/MED/28960336</t>
  </si>
  <si>
    <t>NIHMS908503</t>
  </si>
  <si>
    <t>5c6b43c83cf868.368167811552509564</t>
  </si>
  <si>
    <t>Ye M.</t>
  </si>
  <si>
    <t>Patterns of atopic eczema activity in childhood and adulthood: Results from 2 national prospective British cohort studies</t>
  </si>
  <si>
    <t>S42-S42</t>
  </si>
  <si>
    <t>000431188500246</t>
  </si>
  <si>
    <t>5c6b43c993eb80.722852521552509564</t>
  </si>
  <si>
    <t>29555217</t>
  </si>
  <si>
    <t>Walker JL</t>
  </si>
  <si>
    <t>Effectiveness of herpes zoster vaccination in an older United Kingdom population.</t>
  </si>
  <si>
    <t>Vaccine</t>
  </si>
  <si>
    <t>2371-2377</t>
  </si>
  <si>
    <t>PMC5899761</t>
  </si>
  <si>
    <t>10.1016/j.vaccine.2018.02.021</t>
  </si>
  <si>
    <t>http://europepmc.org/abstract/MED/29555217</t>
  </si>
  <si>
    <t>1873-2518</t>
  </si>
  <si>
    <t>0264-410X</t>
  </si>
  <si>
    <t>000430781400023</t>
  </si>
  <si>
    <t>5c6b43c9226a43.566597731552509564</t>
  </si>
  <si>
    <t>29336013</t>
  </si>
  <si>
    <t>Dizon MP</t>
  </si>
  <si>
    <t>Systematic review of atopic dermatitis disease definition in studies using routinely collected health data.</t>
  </si>
  <si>
    <t>The British journal of dermatology</t>
  </si>
  <si>
    <t>178</t>
  </si>
  <si>
    <t>1280-1287</t>
  </si>
  <si>
    <t>PMC6033033</t>
  </si>
  <si>
    <t>10.1111/bjd.16340</t>
  </si>
  <si>
    <t>http://europepmc.org/abstract/MED/29336013</t>
  </si>
  <si>
    <t>1365-2133</t>
  </si>
  <si>
    <t>0007-0963</t>
  </si>
  <si>
    <t>000435078600112</t>
  </si>
  <si>
    <t>5c6b43c9046212.576938241552509564</t>
  </si>
  <si>
    <t>29672835</t>
  </si>
  <si>
    <t>Chalmers J</t>
  </si>
  <si>
    <t>Report from the fifth international consensus meeting to harmonize core outcome measures for atopic eczema/dermatitis clinical trials (HOME initiative)</t>
  </si>
  <si>
    <t>British Journal of Dermatology</t>
  </si>
  <si>
    <t>10.1111/bjd.16543</t>
  </si>
  <si>
    <t>http://europepmc.org/abstract/MED/29672835</t>
  </si>
  <si>
    <t>000432553500006</t>
  </si>
  <si>
    <t>5c6b43c882de04.565975281552509564</t>
  </si>
  <si>
    <t>Ramirez F. D.</t>
  </si>
  <si>
    <t>Sleep disturbances in children with atopic dermatitis throughout childhood: A population-based longitudinal birth cohort study</t>
  </si>
  <si>
    <t>000431188500245</t>
  </si>
  <si>
    <t>5c6b43c9494f21.366278661552509564</t>
  </si>
  <si>
    <t>29388189</t>
  </si>
  <si>
    <t>Inequalities in zoster disease burden: a population-based cohort study to identify social determinants using linked data from the U.K. Clinical Practice Research Datalink.</t>
  </si>
  <si>
    <t>1324-1330</t>
  </si>
  <si>
    <t>PMC6033149</t>
  </si>
  <si>
    <t>10.1111/bjd.16399</t>
  </si>
  <si>
    <t>http://europepmc.org/abstract/MED/29388189</t>
  </si>
  <si>
    <t>000435078600117</t>
  </si>
  <si>
    <t>5aa25b7806c973.207591541552509564</t>
  </si>
  <si>
    <t>29382597</t>
  </si>
  <si>
    <t>Ban L</t>
  </si>
  <si>
    <t>Incidence and sociodemographic characteristics of eczema diagnosis in children: A cohort study</t>
  </si>
  <si>
    <t>Journal of Allergy and Clinical Immunology</t>
  </si>
  <si>
    <t>PMC5932324</t>
  </si>
  <si>
    <t>10.1016/j.jaci.2017.12.997</t>
  </si>
  <si>
    <t>http://europepmc.org/abstract/MED/29382597</t>
  </si>
  <si>
    <t>1097-6825</t>
  </si>
  <si>
    <t>0091-6749</t>
  </si>
  <si>
    <t>5c6b43c8aad2d3.976737281552509564</t>
  </si>
  <si>
    <t>Sibbald C.</t>
  </si>
  <si>
    <t>Systematic review of autoimmune comorbidities in vitiligo</t>
  </si>
  <si>
    <t>S47-S47</t>
  </si>
  <si>
    <t>000431188500278</t>
  </si>
  <si>
    <t>5c6b43c8d1ac59.732163591552509564</t>
  </si>
  <si>
    <t>29053820</t>
  </si>
  <si>
    <t>Schmidt S</t>
  </si>
  <si>
    <t>Mood Disorders and Risk of Herpes Zoster in 2 Population-Based Case-Control Studies in Denmark and the United Kingdom</t>
  </si>
  <si>
    <t>American Journal of Epidemiology</t>
  </si>
  <si>
    <t>10.1093/aje/kwx338</t>
  </si>
  <si>
    <t>http://europepmc.org/abstract/MED/29053820</t>
  </si>
  <si>
    <t>1476-6256</t>
  </si>
  <si>
    <t>0002-9262</t>
  </si>
  <si>
    <t>000432045400015</t>
  </si>
  <si>
    <t>Restricted</t>
  </si>
  <si>
    <t>5c6b43c75987a0.409773641552509564</t>
  </si>
  <si>
    <t>30429167</t>
  </si>
  <si>
    <t>Langan SM</t>
  </si>
  <si>
    <t>The reporting of studies conducted using observational routinely collected health data statement for pharmacoepidemiology (RECORD-PE).</t>
  </si>
  <si>
    <t>k3532</t>
  </si>
  <si>
    <t>PMC6234471</t>
  </si>
  <si>
    <t>10.1136/bmj.k3532</t>
  </si>
  <si>
    <t>http://europepmc.org/abstract/MED/30429167</t>
  </si>
  <si>
    <t>HDR-2002</t>
  </si>
  <si>
    <t>Health Data Research UK Baseline Project - London 2</t>
  </si>
  <si>
    <t>44222</t>
  </si>
  <si>
    <t>Paul</t>
  </si>
  <si>
    <t>Elliott</t>
  </si>
  <si>
    <t>p.elliott@imperial.ac.uk</t>
  </si>
  <si>
    <t>5a578b8646c438.874651921552901346</t>
  </si>
  <si>
    <t>29098424</t>
  </si>
  <si>
    <t>Gibson R</t>
  </si>
  <si>
    <t>A cross-sectional investigation into the occupational and socio-demographic characteristics of British police force employees reporting a dietary pattern associated with cardiometabolic risk: findings from the Airwave Health Monitoring Study.</t>
  </si>
  <si>
    <t>European journal of nutrition</t>
  </si>
  <si>
    <t>57</t>
  </si>
  <si>
    <t>2913-2926</t>
  </si>
  <si>
    <t>PMC6267403</t>
  </si>
  <si>
    <t>10.1007/s00394-017-1562-4</t>
  </si>
  <si>
    <t>http://europepmc.org/abstract/MED/29098424</t>
  </si>
  <si>
    <t>1436-6215</t>
  </si>
  <si>
    <t>1436-6207</t>
  </si>
  <si>
    <t>5aa94b39f296e6.689484641552901346</t>
  </si>
  <si>
    <t>Book Chapter</t>
  </si>
  <si>
    <t>Climaco Pinto R</t>
  </si>
  <si>
    <t>The Handbook of Metabolic Phenotyping</t>
  </si>
  <si>
    <t>978012822938</t>
  </si>
  <si>
    <t>First</t>
  </si>
  <si>
    <t>Elsevier</t>
  </si>
  <si>
    <t>USA</t>
  </si>
  <si>
    <t>Applications of metabolic phenotyping in epidemiology</t>
  </si>
  <si>
    <t>5b6588360416b6.166085231552901346</t>
  </si>
  <si>
    <t>29590471</t>
  </si>
  <si>
    <t>Piel FB</t>
  </si>
  <si>
    <t>The challenge of opt-outs from NHS data: a small-area perspective.</t>
  </si>
  <si>
    <t>e594-e600</t>
  </si>
  <si>
    <t>PMC6306093</t>
  </si>
  <si>
    <t>10.1093/pubmed/fdy059</t>
  </si>
  <si>
    <t>http://europepmc.org/abstract/MED/29590471</t>
  </si>
  <si>
    <t>5a578c3b84d927.567494831552901346</t>
  </si>
  <si>
    <t>29254930</t>
  </si>
  <si>
    <t>Pazoki R</t>
  </si>
  <si>
    <t>Genetic Predisposition to High Blood Pressure and Lifestyle Factors: Associations With Midlife Blood Pressure Levels and Cardiovascular Events.</t>
  </si>
  <si>
    <t>653-661</t>
  </si>
  <si>
    <t>10.1161/CIRCULATIONAHA.117.030898</t>
  </si>
  <si>
    <t>http://europepmc.org/abstract/MED/29254930</t>
  </si>
  <si>
    <t>000424954800004</t>
  </si>
  <si>
    <t>5c77bf2c1a1415.507550831552901346</t>
  </si>
  <si>
    <t>30721969</t>
  </si>
  <si>
    <t>Müller CP</t>
  </si>
  <si>
    <t>The Cortical Neuroimmune Regulator TANK Affects Emotional Processing and Enhances Alcohol Drinking: A Translational Study.</t>
  </si>
  <si>
    <t>Cerebral cortex (New York, N.Y. : 1991)</t>
  </si>
  <si>
    <t>10.1093/cercor/bhy341</t>
  </si>
  <si>
    <t>http://europepmc.org/abstract/MED/30721969</t>
  </si>
  <si>
    <t>1460-2199</t>
  </si>
  <si>
    <t>1047-3211</t>
  </si>
  <si>
    <t>5a9e80f4126b64.907656111552901346</t>
  </si>
  <si>
    <t>29455858</t>
  </si>
  <si>
    <t>Sung Y</t>
  </si>
  <si>
    <t>A Large-Scale Multi-ancestry Genome-wide Study Accounting for Smoking Behavior Identifies Multiple Significant Loci for Blood Pressure</t>
  </si>
  <si>
    <t>The American Journal of Human Genetics</t>
  </si>
  <si>
    <t>PMC5985266</t>
  </si>
  <si>
    <t>10.1016/j.ajhg.2018.01.015</t>
  </si>
  <si>
    <t>http://europepmc.org/abstract/MED/29455858</t>
  </si>
  <si>
    <t>1537-6605</t>
  </si>
  <si>
    <t>0002-9297</t>
  </si>
  <si>
    <t>000426469600011</t>
  </si>
  <si>
    <t>5c86954fc12772.684769941552901346</t>
  </si>
  <si>
    <t>30234783</t>
  </si>
  <si>
    <t>Wen X</t>
  </si>
  <si>
    <t>Agreement between 24-h dietary recalls and 24-h urine collections for estimating sodium intake in China, Japan, UK, USA: the International Study of Macro- and Micro-nutrients and Blood Pressure.</t>
  </si>
  <si>
    <t>Journal of hypertension</t>
  </si>
  <si>
    <t>10.1097/HJH.0000000000001941</t>
  </si>
  <si>
    <t>http://europepmc.org/abstract/MED/30234783</t>
  </si>
  <si>
    <t>1473-5598</t>
  </si>
  <si>
    <t>0263-6352</t>
  </si>
  <si>
    <t>5a578c27eb33d1.614471181552901346</t>
  </si>
  <si>
    <t>29018042</t>
  </si>
  <si>
    <t>Schierding W</t>
  </si>
  <si>
    <t>GWAS on prolonged gestation (post-term birth): analysis of successive Finnish birth cohorts.</t>
  </si>
  <si>
    <t>Journal of medical genetics</t>
  </si>
  <si>
    <t>55</t>
  </si>
  <si>
    <t>55-63</t>
  </si>
  <si>
    <t>10.1136/jmedgenet-2017-104880</t>
  </si>
  <si>
    <t>http://europepmc.org/abstract/MED/29018042</t>
  </si>
  <si>
    <t>1468-6244</t>
  </si>
  <si>
    <t>0022-2593</t>
  </si>
  <si>
    <t>000418199800008</t>
  </si>
  <si>
    <t>5c86954f9d9700.617367521552901346</t>
  </si>
  <si>
    <t>30135319</t>
  </si>
  <si>
    <t>Zaid M</t>
  </si>
  <si>
    <t>Associations of High-Density Lipoprotein Particle and High-Density Lipoprotein Cholesterol With Alcohol Intake, Smoking, and Body Mass Index　- The INTERLIPID Study.</t>
  </si>
  <si>
    <t>Circulation journal : official journal of the Japanese Circulation Society</t>
  </si>
  <si>
    <t>82</t>
  </si>
  <si>
    <t>2557-2565</t>
  </si>
  <si>
    <t>10.1253/circj.CJ-18-0341</t>
  </si>
  <si>
    <t>http://europepmc.org/abstract/MED/30135319</t>
  </si>
  <si>
    <t>1347-4820</t>
  </si>
  <si>
    <t>1346-9843</t>
  </si>
  <si>
    <t>5c4ef702ab96c4.354607251552901346</t>
  </si>
  <si>
    <t>29421397</t>
  </si>
  <si>
    <t>Gulliver J</t>
  </si>
  <si>
    <t>Local- and regional-scale air pollution modelling (PM) and exposure assessment for pregnancy trimesters, infancy, and childhood to age 15 years: Avon Longitudinal Study of Parents And Children (ALSPAC).</t>
  </si>
  <si>
    <t>113</t>
  </si>
  <si>
    <t>10-19</t>
  </si>
  <si>
    <t>PMC5907299</t>
  </si>
  <si>
    <t>10.1016/j.envint.2018.01.017</t>
  </si>
  <si>
    <t>http://europepmc.org/abstract/MED/29421397</t>
  </si>
  <si>
    <t>5c8685c8dffd41.370450921552901346</t>
  </si>
  <si>
    <t>30578418</t>
  </si>
  <si>
    <t>Giri A</t>
  </si>
  <si>
    <t>Trans-ethnic association study of blood pressure determinants in over 750,000 individuals.</t>
  </si>
  <si>
    <t>51</t>
  </si>
  <si>
    <t>51-62</t>
  </si>
  <si>
    <t>PMC6365102</t>
  </si>
  <si>
    <t>10.1038/s41588-018-0303-9</t>
  </si>
  <si>
    <t>http://europepmc.org/abstract/MED/30578418</t>
  </si>
  <si>
    <t>NIHMS1511350</t>
  </si>
  <si>
    <t>5c4ef6ee3ffcb5.223945671552901346</t>
  </si>
  <si>
    <t>30325429</t>
  </si>
  <si>
    <t>Toledano MB</t>
  </si>
  <si>
    <t>Cohort Profile: The Study of Cognition, Adolescents and Mobile Phones (SCAMP).</t>
  </si>
  <si>
    <t>10.1093/ije/dyy192</t>
  </si>
  <si>
    <t>http://europepmc.org/abstract/MED/30325429</t>
  </si>
  <si>
    <t>5bb744786c3033.711876251552901346</t>
  </si>
  <si>
    <t>30224653</t>
  </si>
  <si>
    <t>Evangelou E</t>
  </si>
  <si>
    <t>Genetic analysis of over 1 million people identifies 535 new loci associated with blood pressure traits.</t>
  </si>
  <si>
    <t>1412-1425</t>
  </si>
  <si>
    <t>PMC6284793</t>
  </si>
  <si>
    <t>10.1038/s41588-018-0205-x</t>
  </si>
  <si>
    <t>http://europepmc.org/abstract/MED/30224653</t>
  </si>
  <si>
    <t>EMS80726</t>
  </si>
  <si>
    <t>5c4ef6ee78a456.168016091552901346</t>
  </si>
  <si>
    <t>30487518</t>
  </si>
  <si>
    <t>Takeuchi F</t>
  </si>
  <si>
    <t>Interethnic analyses of blood pressure loci in populations of East Asian and European descent.</t>
  </si>
  <si>
    <t>5052</t>
  </si>
  <si>
    <t>PMC6261994</t>
  </si>
  <si>
    <t>10.1038/s41467-018-07345-0</t>
  </si>
  <si>
    <t>http://europepmc.org/abstract/MED/30487518</t>
  </si>
  <si>
    <t>5c77bf13d5c138.573385101552901346</t>
  </si>
  <si>
    <t>30698716</t>
  </si>
  <si>
    <t>de Vries PS</t>
  </si>
  <si>
    <t>Multi-Ancestry Genome-Wide Association Study of Lipid Levels Incorporating Gene-Alcohol Interactions.</t>
  </si>
  <si>
    <t>American journal of epidemiology</t>
  </si>
  <si>
    <t>10.1093/aje/kwz005</t>
  </si>
  <si>
    <t>http://europepmc.org/abstract/MED/30698716</t>
  </si>
  <si>
    <t>5c4ef6eea7b030.004435581552901346</t>
  </si>
  <si>
    <t>Kraja A</t>
  </si>
  <si>
    <t>Associations of Mitochondrial and Nuclear Mitochondrial Variants and Genes with Seven Metabolic Traits</t>
  </si>
  <si>
    <t>10.1016/j.ajhg.2018.12.001</t>
  </si>
  <si>
    <t>http://dx.doi.org/10.1016/j.ajhg.2018.12.001</t>
  </si>
  <si>
    <t>5bbb3eaba55d37.155616661552901346</t>
  </si>
  <si>
    <t>29549329</t>
  </si>
  <si>
    <t>Turcot V</t>
  </si>
  <si>
    <t>Publisher Correction: Protein-altering variants associated with body mass index implicate pathways that control energy intake and expenditure in obesity.</t>
  </si>
  <si>
    <t>765-766</t>
  </si>
  <si>
    <t>10.1038/s41588-018-0050-y</t>
  </si>
  <si>
    <t>http://europepmc.org/abstract/MED/29549329</t>
  </si>
  <si>
    <t>5c77bebc7ec750.883036931552901346</t>
  </si>
  <si>
    <t>Warren H</t>
  </si>
  <si>
    <t>GENETIC ANALYSIS OF OVER ONE MILLION PEOPLE IDENTIFIES 535 NOVEL LOCI ASSOCIATED WITH BLOOD PRESSURE AND RISK OF CARDIOVASCULAR DISEASE</t>
  </si>
  <si>
    <t>Journal of Hypertension</t>
  </si>
  <si>
    <t>10.1097/01.hjh.0000539644.13726.3b</t>
  </si>
  <si>
    <t>http://dx.doi.org/10.1097/01.hjh.0000539644.13726.3b</t>
  </si>
  <si>
    <t>5c8685c88e3e32.359926771552901346</t>
  </si>
  <si>
    <t>30420643</t>
  </si>
  <si>
    <t>Takashima N</t>
  </si>
  <si>
    <t>Factors associated with intra-individual visit-to-visit variability of blood pressure in four countries: the INTERMAP study.</t>
  </si>
  <si>
    <t>Journal of human hypertension</t>
  </si>
  <si>
    <t>33</t>
  </si>
  <si>
    <t>229-236</t>
  </si>
  <si>
    <t>10.1038/s41371-018-0129-z</t>
  </si>
  <si>
    <t>http://europepmc.org/abstract/MED/30420643</t>
  </si>
  <si>
    <t>1476-5527</t>
  </si>
  <si>
    <t>0950-9240</t>
  </si>
  <si>
    <t>5c86954f6f0c35.297888521552901346</t>
  </si>
  <si>
    <t>29844566</t>
  </si>
  <si>
    <t>Davies G</t>
  </si>
  <si>
    <t>Study of 300,486 individuals identifies 148 independent genetic loci influencing general cognitive function.</t>
  </si>
  <si>
    <t>2098</t>
  </si>
  <si>
    <t>PMC5974083</t>
  </si>
  <si>
    <t>10.1038/s41467-018-04362-x</t>
  </si>
  <si>
    <t>http://europepmc.org/abstract/MED/29844566</t>
  </si>
  <si>
    <t>5c4ef6ee44d2e1.707752251552901346</t>
  </si>
  <si>
    <t>30585256</t>
  </si>
  <si>
    <t>Gao H</t>
  </si>
  <si>
    <t>Personal radio use and cancer risks among 48,518 British police officers and staff from the Airwave Health Monitoring Study</t>
  </si>
  <si>
    <t>British Journal of Cancer</t>
  </si>
  <si>
    <t>10.1038/s41416-018-0365-6</t>
  </si>
  <si>
    <t>http://europepmc.org/abstract/MED/30585256</t>
  </si>
  <si>
    <t>5c8684e953ce74.497351151552901346</t>
  </si>
  <si>
    <t>29887537</t>
  </si>
  <si>
    <t>Okami Y</t>
  </si>
  <si>
    <t>The Relationship of Dietary Cholesterol with Serum Low-Density Lipoprotein Cholesterol and Confounding by Reverse Causality: The INTERLIPID Study.</t>
  </si>
  <si>
    <t>Journal of atherosclerosis and thrombosis</t>
  </si>
  <si>
    <t>26</t>
  </si>
  <si>
    <t>170-182</t>
  </si>
  <si>
    <t>PMC6365148</t>
  </si>
  <si>
    <t>10.5551/jat.43075</t>
  </si>
  <si>
    <t>http://europepmc.org/abstract/MED/29887537</t>
  </si>
  <si>
    <t>1880-3873</t>
  </si>
  <si>
    <t>1340-3478</t>
  </si>
  <si>
    <t>5a2fdc1841fd10.774897581552901346</t>
  </si>
  <si>
    <t>29056311</t>
  </si>
  <si>
    <t>An international prospective cohort study of mobile phone users and health (COSMOS): Factors affecting validity of self-reported mobile phone use.</t>
  </si>
  <si>
    <t>International journal of hygiene and environmental health</t>
  </si>
  <si>
    <t>221</t>
  </si>
  <si>
    <t>1-8</t>
  </si>
  <si>
    <t>10.1016/j.ijheh.2017.09.008</t>
  </si>
  <si>
    <t>http://europepmc.org/abstract/MED/29056311</t>
  </si>
  <si>
    <t>1618-131X</t>
  </si>
  <si>
    <t>1438-4639</t>
  </si>
  <si>
    <t>000423002700001</t>
  </si>
  <si>
    <t>5bb745a88cc524.816865341552901346</t>
  </si>
  <si>
    <t>30183320</t>
  </si>
  <si>
    <t>Chekmeneva E</t>
  </si>
  <si>
    <t>Ultra-Performance Liquid Chromatography-High-Resolution Mass Spectrometry and Direct Infusion-High-Resolution Mass Spectrometry for Combined Exploratory and Targeted Metabolic Profiling of Human Urine.</t>
  </si>
  <si>
    <t>Journal of proteome research</t>
  </si>
  <si>
    <t>3492-3502</t>
  </si>
  <si>
    <t>PMC6184476</t>
  </si>
  <si>
    <t>10.1021/acs.jproteome.8b00413</t>
  </si>
  <si>
    <t>http://europepmc.org/abstract/MED/30183320</t>
  </si>
  <si>
    <t>1535-3907</t>
  </si>
  <si>
    <t>1535-3893</t>
  </si>
  <si>
    <t>5c77bf2a802199.859171671552901346</t>
  </si>
  <si>
    <t>30670697</t>
  </si>
  <si>
    <t>Kilpeläinen TO</t>
  </si>
  <si>
    <t>Multi-ancestry study of blood lipid levels identifies four loci interacting with physical activity.</t>
  </si>
  <si>
    <t>376</t>
  </si>
  <si>
    <t>PMC6342931</t>
  </si>
  <si>
    <t>10.1038/s41467-018-08008-w</t>
  </si>
  <si>
    <t>http://europepmc.org/abstract/MED/30670697</t>
  </si>
  <si>
    <t>5c86954f12f715.288877001552901346</t>
  </si>
  <si>
    <t>5bb74491a19ee1.360461421552901346</t>
  </si>
  <si>
    <t>29912962</t>
  </si>
  <si>
    <t>Feitosa MF</t>
  </si>
  <si>
    <t>Novel genetic associations for blood pressure identified via gene-alcohol interaction in up to 570K individuals across multiple ancestries.</t>
  </si>
  <si>
    <t>e0198166</t>
  </si>
  <si>
    <t>PMC6005576</t>
  </si>
  <si>
    <t>10.1371/journal.pone.0198166</t>
  </si>
  <si>
    <t>http://europepmc.org/abstract/MED/29912962</t>
  </si>
  <si>
    <t>5bb745b9d19125.577340571552901346</t>
  </si>
  <si>
    <t>29927842</t>
  </si>
  <si>
    <t>Aljuraiban GS</t>
  </si>
  <si>
    <t>Relations between dairy product intake and blood pressure: the INTERnational study on MAcro/micronutrients and blood Pressure.</t>
  </si>
  <si>
    <t>2049-2058</t>
  </si>
  <si>
    <t>10.1097/HJH.0000000000001779</t>
  </si>
  <si>
    <t>http://europepmc.org/abstract/MED/29927842</t>
  </si>
  <si>
    <t>5c86954ed0e711.065189391552901346</t>
  </si>
  <si>
    <t>Sung YJ</t>
  </si>
  <si>
    <t>A Large-Scale Multi-ancestry Genome-wide Study Accounting for Smoking Behavior Identifies Multiple Significant Loci for Blood Pressure.</t>
  </si>
  <si>
    <t>American journal of human genetics</t>
  </si>
  <si>
    <t>375-400</t>
  </si>
  <si>
    <t>5a995f144269d9.821835561552901346</t>
  </si>
  <si>
    <t>Kaluarachchi M</t>
  </si>
  <si>
    <t>A comparison of human serum and plasma metabolites using untargeted 1H NMR spectroscopy and UPLC-MS</t>
  </si>
  <si>
    <t>Metabolomics</t>
  </si>
  <si>
    <t>10.1007/s11306-018-1332-1</t>
  </si>
  <si>
    <t>http://dx.doi.org/10.1007/s11306-018-1332-1</t>
  </si>
  <si>
    <t>000426529500016</t>
  </si>
  <si>
    <t>5c86954fec98a6.288721681552901346</t>
  </si>
  <si>
    <t>30778226</t>
  </si>
  <si>
    <t>Justice AE</t>
  </si>
  <si>
    <t>Protein-coding variants implicate novel genes related to lipid homeostasis contributing to body-fat distribution.</t>
  </si>
  <si>
    <t>452-469</t>
  </si>
  <si>
    <t>10.1038/s41588-018-0334-2</t>
  </si>
  <si>
    <t>http://europepmc.org/abstract/MED/30778226</t>
  </si>
  <si>
    <t>5bb7457e3d3d36.332225801552901346</t>
  </si>
  <si>
    <t>30014898</t>
  </si>
  <si>
    <t>Vergnaud AC</t>
  </si>
  <si>
    <t>Estimation of TETRA radio use in the Airwave Health Monitoring Study of the British police forces.</t>
  </si>
  <si>
    <t>Environmental research</t>
  </si>
  <si>
    <t>167</t>
  </si>
  <si>
    <t>169-174</t>
  </si>
  <si>
    <t>10.1016/j.envres.2018.07.015</t>
  </si>
  <si>
    <t>http://europepmc.org/abstract/MED/30014898</t>
  </si>
  <si>
    <t>1096-0953</t>
  </si>
  <si>
    <t>0013-9351</t>
  </si>
  <si>
    <t>5c4ef703ad5098.217231981552901346</t>
  </si>
  <si>
    <t>29518662</t>
  </si>
  <si>
    <t>Cai Y</t>
  </si>
  <si>
    <t>Road traffic noise, air pollution and incident cardiovascular disease: A joint analysis of the HUNT, EPIC-Oxford and UK Biobank cohorts.</t>
  </si>
  <si>
    <t>114</t>
  </si>
  <si>
    <t>191-201</t>
  </si>
  <si>
    <t>10.1016/j.envint.2018.02.048</t>
  </si>
  <si>
    <t>http://europepmc.org/abstract/MED/29518662</t>
  </si>
  <si>
    <t>5aa7f699c8c197.241821621552901346</t>
  </si>
  <si>
    <t>29346414</t>
  </si>
  <si>
    <t>Harada S</t>
  </si>
  <si>
    <t>Reliability of plasma polar metabolite concentrations in a large-scale cohort study using capillary electrophoresis-mass spectrometry.</t>
  </si>
  <si>
    <t>e0191230</t>
  </si>
  <si>
    <t>PMC5773198</t>
  </si>
  <si>
    <t>10.1371/journal.pone.0191230</t>
  </si>
  <si>
    <t>http://europepmc.org/abstract/MED/29346414</t>
  </si>
  <si>
    <t>000422749500038</t>
  </si>
  <si>
    <t>5c372f4c532147.618109101552901346</t>
  </si>
  <si>
    <t>30472002</t>
  </si>
  <si>
    <t>Ghosh RE</t>
  </si>
  <si>
    <t>Fetal growth, stillbirth, infant mortality and other birth outcomes near UK municipal waste incinerators; retrospective population based cohort and case-control study.</t>
  </si>
  <si>
    <t>122</t>
  </si>
  <si>
    <t>151-158</t>
  </si>
  <si>
    <t>10.1016/j.envint.2018.10.060</t>
  </si>
  <si>
    <t>http://europepmc.org/abstract/MED/30472002</t>
  </si>
  <si>
    <t>5aa7f24e8d6198.749359281552901346</t>
  </si>
  <si>
    <t>29457906</t>
  </si>
  <si>
    <t>Posma JM</t>
  </si>
  <si>
    <t>Optimized Phenotypic Biomarker Discovery and Confounder Elimination via Covariate-Adjusted Projection to Latent Structures from Metabolic Spectroscopy Data.</t>
  </si>
  <si>
    <t>1586-1595</t>
  </si>
  <si>
    <t>PMC5891819</t>
  </si>
  <si>
    <t>10.1021/acs.jproteome.7b00879</t>
  </si>
  <si>
    <t>http://europepmc.org/abstract/MED/29457906</t>
  </si>
  <si>
    <t>000429886600022</t>
  </si>
  <si>
    <t>5c86885a53a414.732818041552901346</t>
  </si>
  <si>
    <t>30640131</t>
  </si>
  <si>
    <t>Mireku MO</t>
  </si>
  <si>
    <t>Night-time screen-based media device use and adolescents' sleep and health-related quality of life.</t>
  </si>
  <si>
    <t>124</t>
  </si>
  <si>
    <t>66-78</t>
  </si>
  <si>
    <t>10.1016/j.envint.2018.11.069</t>
  </si>
  <si>
    <t>http://europepmc.org/abstract/MED/30640131</t>
  </si>
  <si>
    <t>5bb745f2b8f6e6.049690821552901346</t>
  </si>
  <si>
    <t>30019022</t>
  </si>
  <si>
    <t>Daniels SI</t>
  </si>
  <si>
    <t>Elevated Levels of Organochlorine Pesticides in South Asian Immigrants Are Associated With an Increased Risk of Diabetes.</t>
  </si>
  <si>
    <t>Journal of the Endocrine Society</t>
  </si>
  <si>
    <t>832-841</t>
  </si>
  <si>
    <t>PMC6041775</t>
  </si>
  <si>
    <t>10.1210/js.2017-00480</t>
  </si>
  <si>
    <t>http://europepmc.org/abstract/MED/30019022</t>
  </si>
  <si>
    <t>2472-1972</t>
  </si>
  <si>
    <t>5aa7f5193089b8.772290041552901346</t>
  </si>
  <si>
    <t>29455679</t>
  </si>
  <si>
    <t>Eriksen R</t>
  </si>
  <si>
    <t>Nutrient profiling and adherence to components of the UK national dietary guidelines association with metabolic risk factors for CVD and diabetes: Airwave Health Monitoring Study.</t>
  </si>
  <si>
    <t>The British journal of nutrition</t>
  </si>
  <si>
    <t>695-705</t>
  </si>
  <si>
    <t>10.1017/S0007114518000016</t>
  </si>
  <si>
    <t>http://europepmc.org/abstract/MED/29455679</t>
  </si>
  <si>
    <t>1475-2662</t>
  </si>
  <si>
    <t>0007-1145</t>
  </si>
  <si>
    <t>000428014100010</t>
  </si>
  <si>
    <t>5b63b45babb0f9.166182981552901346</t>
  </si>
  <si>
    <t>29992526</t>
  </si>
  <si>
    <t>Tzoulaki I</t>
  </si>
  <si>
    <t>An Overview of Metabolic Phenotyping in Blood Pressure Research.</t>
  </si>
  <si>
    <t>Current hypertension reports</t>
  </si>
  <si>
    <t>PMC6061189</t>
  </si>
  <si>
    <t>10.1007/s11906-018-0877-8</t>
  </si>
  <si>
    <t>http://europepmc.org/abstract/MED/29992526</t>
  </si>
  <si>
    <t>1534-3111</t>
  </si>
  <si>
    <t>1522-6417</t>
  </si>
  <si>
    <t>5a578bddeb7e21.155795371552901346</t>
  </si>
  <si>
    <t>29273807</t>
  </si>
  <si>
    <t>Protein-altering variants associated with body mass index implicate pathways that control energy intake and expenditure in obesity.</t>
  </si>
  <si>
    <t>26-41</t>
  </si>
  <si>
    <t>PMC5945951</t>
  </si>
  <si>
    <t>10.1038/s41588-017-0011-x</t>
  </si>
  <si>
    <t>http://europepmc.org/abstract/MED/29273807</t>
  </si>
  <si>
    <t>000423157400007</t>
  </si>
  <si>
    <t>NIHMS920811</t>
  </si>
  <si>
    <t>5c4ef6f0e0b1a2.516229291552901346</t>
  </si>
  <si>
    <t>30617275</t>
  </si>
  <si>
    <t>Erzurumluoglu A</t>
  </si>
  <si>
    <t>Meta-analysis of up to 622,409 individuals identifies 40 novel smoking behaviour associated genetic loci</t>
  </si>
  <si>
    <t>Molecular Psychiatry</t>
  </si>
  <si>
    <t>10.1038/s41380-018-0313-0</t>
  </si>
  <si>
    <t>http://europepmc.org/abstract/MED/30617275</t>
  </si>
  <si>
    <t>5c86954f4b5f55.079454961552901346</t>
  </si>
  <si>
    <t>29543625</t>
  </si>
  <si>
    <t>Xie W</t>
  </si>
  <si>
    <t>Blood pressure-lowering drugs and secondary prevention of cardiovascular disease: systematic review and meta-analysis.</t>
  </si>
  <si>
    <t>1256-1265</t>
  </si>
  <si>
    <t>10.1097/HJH.0000000000001720</t>
  </si>
  <si>
    <t>http://europepmc.org/abstract/MED/29543625</t>
  </si>
  <si>
    <t>5b639d8549ccd2.044785881552901346</t>
  </si>
  <si>
    <t>29507099</t>
  </si>
  <si>
    <t>Stamler J</t>
  </si>
  <si>
    <t>Relation of Dietary Sodium (Salt) to Blood Pressure and Its Possible Modulation by Other Dietary Factors: The INTERMAP Study.</t>
  </si>
  <si>
    <t>Hypertension (Dallas, Tex. : 1979)</t>
  </si>
  <si>
    <t>631-637</t>
  </si>
  <si>
    <t>PMC5843536</t>
  </si>
  <si>
    <t>10.1161/HYPERTENSIONAHA.117.09928</t>
  </si>
  <si>
    <t>http://europepmc.org/abstract/MED/29507099</t>
  </si>
  <si>
    <t>1524-4563</t>
  </si>
  <si>
    <t>0194-911X</t>
  </si>
  <si>
    <t>000426822700019</t>
  </si>
  <si>
    <t>NIHMS937135</t>
  </si>
  <si>
    <t>HDR-5004</t>
  </si>
  <si>
    <t>Health Data Research UK Baseline Project - Scotland 4</t>
  </si>
  <si>
    <t>-461478</t>
  </si>
  <si>
    <t>Emily</t>
  </si>
  <si>
    <t>Jefferson</t>
  </si>
  <si>
    <t>e.r.jefferson@dundee.ac.uk</t>
  </si>
  <si>
    <t>5c89297db23873.103991231552980454</t>
  </si>
  <si>
    <t>Nind T</t>
  </si>
  <si>
    <t>The research data management platform (RDMP): A novel, process driven, open-source tool for the management of longitudinal cohorts of clinical data</t>
  </si>
  <si>
    <t>GigaScience</t>
  </si>
  <si>
    <t>10.1093/gigascience/giy060</t>
  </si>
  <si>
    <t>http://dx.doi.org/10.1093/gigascience/giy060</t>
  </si>
  <si>
    <t>HDR-3004</t>
  </si>
  <si>
    <t>Health Data Research UK Baseline Project - Midlands 4</t>
  </si>
  <si>
    <t>-484850</t>
  </si>
  <si>
    <t>Philip</t>
  </si>
  <si>
    <t>Quinlan</t>
  </si>
  <si>
    <t>philip.quinlan@nottingham.ac.uk</t>
  </si>
  <si>
    <t>5c890d1b2cf6f7.518955081552485969</t>
  </si>
  <si>
    <t>29767436</t>
  </si>
  <si>
    <t>Kane E</t>
  </si>
  <si>
    <t>Police interactions and interventions with suspects flagged as experiencing mental health problems.</t>
  </si>
  <si>
    <t>Criminal behaviour and mental health : CBMH</t>
  </si>
  <si>
    <t>424-432</t>
  </si>
  <si>
    <t>10.1002/cbm.2078</t>
  </si>
  <si>
    <t>http://europepmc.org/abstract/MED/29767436</t>
  </si>
  <si>
    <t>1471-2857</t>
  </si>
  <si>
    <t>0957-9664</t>
  </si>
  <si>
    <t>5c890d1b864971.784559901552485969</t>
  </si>
  <si>
    <t>30623175</t>
  </si>
  <si>
    <t>Izquierdo A</t>
  </si>
  <si>
    <t>Evolution of gene expression levels in the male reproductive organs of  mosquitoes.</t>
  </si>
  <si>
    <t>Life science alliance</t>
  </si>
  <si>
    <t>e201800191</t>
  </si>
  <si>
    <t>PMC6315087</t>
  </si>
  <si>
    <t>10.26508/lsa.201800191</t>
  </si>
  <si>
    <t>http://europepmc.org/abstract/MED/30623175</t>
  </si>
  <si>
    <t>2575-1077</t>
  </si>
  <si>
    <t>5c890bd28e7fd6.540603121552485969</t>
  </si>
  <si>
    <t>30183484</t>
  </si>
  <si>
    <t>Monaghan T</t>
  </si>
  <si>
    <t>Effective fecal microbiota transplantation for recurrent Clostridioides difficile infection in humans is associated with increased signalling in the bile acid-farnesoid X receptor-fibroblast growth factor pathway.</t>
  </si>
  <si>
    <t>Gut microbes</t>
  </si>
  <si>
    <t>1-7</t>
  </si>
  <si>
    <t>10.1080/19490976.2018.1506667</t>
  </si>
  <si>
    <t>http://europepmc.org/abstract/MED/30183484</t>
  </si>
  <si>
    <t>1949-0984</t>
  </si>
  <si>
    <t>1949-0976</t>
  </si>
  <si>
    <t>5c890d1b5f3c31.833947441552485969</t>
  </si>
  <si>
    <t>29515862</t>
  </si>
  <si>
    <t>Walton E</t>
  </si>
  <si>
    <t>Evaluation of sampling frequency, window size and sensor position for classification of sheep behaviour.</t>
  </si>
  <si>
    <t>171442</t>
  </si>
  <si>
    <t>PMC5830751</t>
  </si>
  <si>
    <t>10.1098/rsos.171442</t>
  </si>
  <si>
    <t>http://europepmc.org/abstract/MED/29515862</t>
  </si>
  <si>
    <t>5c890d1ba510a7.896679301552485969</t>
  </si>
  <si>
    <t>30347653</t>
  </si>
  <si>
    <t>Mansbridge N</t>
  </si>
  <si>
    <t>Feature Selection and Comparison of Machine Learning Algorithms in Classification of Grazing and Rumination Behaviour in Sheep.</t>
  </si>
  <si>
    <t>Sensors (Basel, Switzerland)</t>
  </si>
  <si>
    <t>PMC6210268</t>
  </si>
  <si>
    <t>10.3390/s18103532</t>
  </si>
  <si>
    <t>http://europepmc.org/abstract/MED/30347653</t>
  </si>
  <si>
    <t>1424-8220</t>
  </si>
  <si>
    <t>HDR-5011</t>
  </si>
  <si>
    <t>Health Data Research UK Baseline Project - Scotland 11</t>
  </si>
  <si>
    <t>-487300</t>
  </si>
  <si>
    <t>Colin</t>
  </si>
  <si>
    <t>McCowan</t>
  </si>
  <si>
    <t>cm434@st-andrews.ac.uk</t>
  </si>
  <si>
    <t>5c755762a46497.115289731551196241</t>
  </si>
  <si>
    <t>29954449</t>
  </si>
  <si>
    <t>Gray CM</t>
  </si>
  <si>
    <t>Long-term weight loss trajectories following participation in a randomised controlled trial of a weight management programme for men delivered through professional football clubs: a longitudinal cohort study and economic evaluation.</t>
  </si>
  <si>
    <t>The international journal of behavioral nutrition and physical activity</t>
  </si>
  <si>
    <t>60</t>
  </si>
  <si>
    <t>PMC6022303</t>
  </si>
  <si>
    <t>10.1186/s12966-018-0683-3</t>
  </si>
  <si>
    <t>http://europepmc.org/abstract/MED/29954449</t>
  </si>
  <si>
    <t>1479-5868</t>
  </si>
  <si>
    <t>5c7557639f6a57.622618621551196241</t>
  </si>
  <si>
    <t>29916140</t>
  </si>
  <si>
    <t>Burton JK</t>
  </si>
  <si>
    <t>Statin Use is Not Associated with Future Long-Term Care Admission: Extended Follow-Up of Two Randomised Controlled Trials.</t>
  </si>
  <si>
    <t>Drugs &amp; aging</t>
  </si>
  <si>
    <t>657-663</t>
  </si>
  <si>
    <t>10.1007/s40266-018-0560-4</t>
  </si>
  <si>
    <t>http://europepmc.org/abstract/MED/29916140</t>
  </si>
  <si>
    <t>1179-1969</t>
  </si>
  <si>
    <t>1170-229X</t>
  </si>
  <si>
    <t>5c755763d19ce5.408884961551196241</t>
  </si>
  <si>
    <t>29850883</t>
  </si>
  <si>
    <t>Leslie KH</t>
  </si>
  <si>
    <t>Adherence to cardiovascular medication: a review of systematic reviews.</t>
  </si>
  <si>
    <t>10.1093/pubmed/fdy088</t>
  </si>
  <si>
    <t>http://europepmc.org/abstract/MED/29850883</t>
  </si>
  <si>
    <t>5c7557640575e5.921399131551196241</t>
  </si>
  <si>
    <t>29462281</t>
  </si>
  <si>
    <t>Findlay I</t>
  </si>
  <si>
    <t>Linking hospital patient records for suspected or established acute coronary syndrome in a complex secondary care system: a proof-of-concept e-registry in National Health Service Scotland.</t>
  </si>
  <si>
    <t>European heart journal. Quality of care &amp; clinical outcomes</t>
  </si>
  <si>
    <t>155-167</t>
  </si>
  <si>
    <t>PMC6030982</t>
  </si>
  <si>
    <t>10.1093/ehjqcco/qcy007</t>
  </si>
  <si>
    <t>http://europepmc.org/abstract/MED/29462281</t>
  </si>
  <si>
    <t>2058-1742</t>
  </si>
  <si>
    <t>5c755763733397.834833931551196241</t>
  </si>
  <si>
    <t>29941007</t>
  </si>
  <si>
    <t>Van de Velde S</t>
  </si>
  <si>
    <t>The GUIDES checklist: development of a tool to improve the successful use of guideline-based computerised clinical decision support.</t>
  </si>
  <si>
    <t>Implementation science : IS</t>
  </si>
  <si>
    <t>86</t>
  </si>
  <si>
    <t>PMC6019508</t>
  </si>
  <si>
    <t>10.1186/s13012-018-0772-3</t>
  </si>
  <si>
    <t>http://europepmc.org/abstract/MED/29941007</t>
  </si>
  <si>
    <t>1748-5908</t>
  </si>
  <si>
    <t>HDR-3001</t>
  </si>
  <si>
    <t>Health Data Research UK Baseline Project - Midlands 1</t>
  </si>
  <si>
    <t>69663</t>
  </si>
  <si>
    <t>Theodoros</t>
  </si>
  <si>
    <t>Arvanitis</t>
  </si>
  <si>
    <t>t.arvanitis@warwick.ac.uk</t>
  </si>
  <si>
    <t>5c8916e1af8eb5.519106261552552009</t>
  </si>
  <si>
    <t>29073725</t>
  </si>
  <si>
    <t>Fetit AE</t>
  </si>
  <si>
    <t>Radiomics in paediatric neuro-oncology: A multicentre study on MRI texture analysis.</t>
  </si>
  <si>
    <t>NMR in biomedicine</t>
  </si>
  <si>
    <t>31</t>
  </si>
  <si>
    <t>10.1002/nbm.3781</t>
  </si>
  <si>
    <t>http://europepmc.org/abstract/MED/29073725</t>
  </si>
  <si>
    <t>1099-1492</t>
  </si>
  <si>
    <t>0952-3480</t>
  </si>
  <si>
    <t>5c8916e0acb725.287716331552552009</t>
  </si>
  <si>
    <t>29907244</t>
  </si>
  <si>
    <t>Robbins TD</t>
  </si>
  <si>
    <t>E-health for active ageing; A systematic review.</t>
  </si>
  <si>
    <t>Maturitas</t>
  </si>
  <si>
    <t>34-40</t>
  </si>
  <si>
    <t>10.1016/j.maturitas.2018.05.008</t>
  </si>
  <si>
    <t>http://europepmc.org/abstract/MED/29907244</t>
  </si>
  <si>
    <t>1873-4111</t>
  </si>
  <si>
    <t>0378-5122</t>
  </si>
  <si>
    <t>5c8916e215a3c9.439953581552552009</t>
  </si>
  <si>
    <t>29540762</t>
  </si>
  <si>
    <t>Bhalodiya JM</t>
  </si>
  <si>
    <t>A Novel Hierarchical Template Matching Model for Cardiac Motion Estimation.</t>
  </si>
  <si>
    <t>4475</t>
  </si>
  <si>
    <t>PMC5852007</t>
  </si>
  <si>
    <t>10.1038/s41598-018-22543-y</t>
  </si>
  <si>
    <t>http://europepmc.org/abstract/MED/29540762</t>
  </si>
  <si>
    <t>5c8916e1ccc831.629362901552552009</t>
  </si>
  <si>
    <t>28786132</t>
  </si>
  <si>
    <t>Zarinabad N</t>
  </si>
  <si>
    <t>Application of pattern recognition techniques for classification of pediatric brain tumors by in vivo 3T  H-MR spectroscopy-A multi-center study.</t>
  </si>
  <si>
    <t>Magnetic resonance in medicine</t>
  </si>
  <si>
    <t>79</t>
  </si>
  <si>
    <t>2359-2366</t>
  </si>
  <si>
    <t>PMC5850456</t>
  </si>
  <si>
    <t>10.1002/mrm.26837</t>
  </si>
  <si>
    <t>http://europepmc.org/abstract/MED/28786132</t>
  </si>
  <si>
    <t>1522-2594</t>
  </si>
  <si>
    <t>0740-3194</t>
  </si>
  <si>
    <t>5c8916e129ac57.424719381552552009</t>
  </si>
  <si>
    <t>29479659</t>
  </si>
  <si>
    <t>Palit A</t>
  </si>
  <si>
    <t>In vivo estimation of passive biomechanical properties of human myocardium.</t>
  </si>
  <si>
    <t>Medical &amp; biological engineering &amp; computing</t>
  </si>
  <si>
    <t>56</t>
  </si>
  <si>
    <t>1615-1631</t>
  </si>
  <si>
    <t>PMC6096751</t>
  </si>
  <si>
    <t>10.1007/s11517-017-1768-x</t>
  </si>
  <si>
    <t>http://europepmc.org/abstract/MED/29479659</t>
  </si>
  <si>
    <t>1741-0444</t>
  </si>
  <si>
    <t>0140-0118</t>
  </si>
  <si>
    <t>5c8916e14fa899.049724091552552009</t>
  </si>
  <si>
    <t>29428932</t>
  </si>
  <si>
    <t>Orphanidou-Vlachou E</t>
  </si>
  <si>
    <t>Metabolite Levels in Paediatric Brain Tumours Correlate with Histological Features.</t>
  </si>
  <si>
    <t>Pathobiology : journal of immunopathology, molecular and cellular biology</t>
  </si>
  <si>
    <t>157-168</t>
  </si>
  <si>
    <t>10.1159/000458423</t>
  </si>
  <si>
    <t>http://europepmc.org/abstract/MED/29428932</t>
  </si>
  <si>
    <t>1423-0291</t>
  </si>
  <si>
    <t>1015-2008</t>
  </si>
  <si>
    <t>5c8916e0d78af4.363867711552552009</t>
  </si>
  <si>
    <t>30305917</t>
  </si>
  <si>
    <t>Robbins T</t>
  </si>
  <si>
    <t>Diabetes and the direct secondary use of electronic health records: Using routinely collected and stored data to drive research and understanding.</t>
  </si>
  <si>
    <t>Digital health</t>
  </si>
  <si>
    <t>2055207618804650</t>
  </si>
  <si>
    <t>PMC6176528</t>
  </si>
  <si>
    <t>10.1177/2055207618804650</t>
  </si>
  <si>
    <t>http://europepmc.org/abstract/MED/30305917</t>
  </si>
  <si>
    <t>2055-2076</t>
  </si>
  <si>
    <t>5c8916e173cb68.278139001552552009</t>
  </si>
  <si>
    <t>29968609</t>
  </si>
  <si>
    <t>Despotou G</t>
  </si>
  <si>
    <t>Structuring Clinical Decision Support Rules for Drug Safety Using Natural Language Processing.</t>
  </si>
  <si>
    <t>Studies in health technology and informatics</t>
  </si>
  <si>
    <t>251</t>
  </si>
  <si>
    <t>89-92</t>
  </si>
  <si>
    <t>http://europepmc.org/abstract/MED/29968609</t>
  </si>
  <si>
    <t>1879-8365</t>
  </si>
  <si>
    <t>0926-9630</t>
  </si>
  <si>
    <t>5c8916e1079498.448096951552552009</t>
  </si>
  <si>
    <t>30302270</t>
  </si>
  <si>
    <t>Bilici E</t>
  </si>
  <si>
    <t>The use of computer-interpretable clinical guidelines to manage care complexities of patients with multimorbid conditions: A review.</t>
  </si>
  <si>
    <t>2055207618804927</t>
  </si>
  <si>
    <t>PMC6172935</t>
  </si>
  <si>
    <t>10.1177/2055207618804927</t>
  </si>
  <si>
    <t>http://europepmc.org/abstract/MED/30302270</t>
  </si>
  <si>
    <t>5c8916e1ecdd91.644537001552552009</t>
  </si>
  <si>
    <t>30460431</t>
  </si>
  <si>
    <t>Carlin D</t>
  </si>
  <si>
    <t>Short-acquisition-time JPRESS and its application to paediatric brain tumours.</t>
  </si>
  <si>
    <t>Magma (New York, N.Y.)</t>
  </si>
  <si>
    <t>10.1007/s10334-018-0716-6</t>
  </si>
  <si>
    <t>http://europepmc.org/abstract/MED/30460431</t>
  </si>
  <si>
    <t>1352-8661</t>
  </si>
  <si>
    <t>0968-5243</t>
  </si>
  <si>
    <t>5c8916e19046e6.681962181552552009</t>
  </si>
  <si>
    <t>29678061</t>
  </si>
  <si>
    <t>Laleci Erturkmen GB</t>
  </si>
  <si>
    <t>Personalised Care Plan Management Utilizing Guideline-Driven Clinical Decision Support Systems.</t>
  </si>
  <si>
    <t>247</t>
  </si>
  <si>
    <t>750-754</t>
  </si>
  <si>
    <t>http://europepmc.org/abstract/MED/29678061</t>
  </si>
  <si>
    <t>5c8916e074b400.253645561552552009</t>
  </si>
  <si>
    <t>30062569</t>
  </si>
  <si>
    <t>Manias KA</t>
  </si>
  <si>
    <t>Prospective multicentre evaluation and refinement of an analysis tool for magnetic resonance spectroscopy of childhood cerebellar tumours.</t>
  </si>
  <si>
    <t>Pediatric radiology</t>
  </si>
  <si>
    <t>48</t>
  </si>
  <si>
    <t>1630-1641</t>
  </si>
  <si>
    <t>PMC6153873</t>
  </si>
  <si>
    <t>10.1007/s00247-018-4182-0</t>
  </si>
  <si>
    <t>http://europepmc.org/abstract/MED/30062569</t>
  </si>
  <si>
    <t>1432-1998</t>
  </si>
  <si>
    <t>0301-0449</t>
  </si>
  <si>
    <t>HDR-1004</t>
  </si>
  <si>
    <t>Health Data Research UK Baseline Project - Cambridge 4</t>
  </si>
  <si>
    <t>-80228</t>
  </si>
  <si>
    <t>John</t>
  </si>
  <si>
    <t>Danesh</t>
  </si>
  <si>
    <t>jd292@medschl.cam.ac.uk</t>
  </si>
  <si>
    <t>5c8123cf8e8300.357789171552575242</t>
  </si>
  <si>
    <t>30482885</t>
  </si>
  <si>
    <t>Zhu T</t>
  </si>
  <si>
    <t>Cell and tissue type independent age-associated DNA methylation changes are not rare but common.</t>
  </si>
  <si>
    <t>Aging</t>
  </si>
  <si>
    <t>3541-3557</t>
  </si>
  <si>
    <t>PMC6286821</t>
  </si>
  <si>
    <t>10.18632/aging.101666</t>
  </si>
  <si>
    <t>http://europepmc.org/abstract/MED/30482885</t>
  </si>
  <si>
    <t>1945-4589</t>
  </si>
  <si>
    <t>5c4702b2ece4e9.673203161552575242</t>
  </si>
  <si>
    <t>30476079</t>
  </si>
  <si>
    <t>Pennells L</t>
  </si>
  <si>
    <t>Equalization of four cardiovascular risk algorithms after systematic recalibration: individual-participant meta-analysis of 86 prospective studies.</t>
  </si>
  <si>
    <t>10.1093/eurheartj/ehy653</t>
  </si>
  <si>
    <t>http://europepmc.org/abstract/MED/30476079</t>
  </si>
  <si>
    <t>5c8123d09b6f48.684933241552575242</t>
  </si>
  <si>
    <t>30355600</t>
  </si>
  <si>
    <t>Maher GJ</t>
  </si>
  <si>
    <t>Selfish mutations dysregulating RAS-MAPK signaling are pervasive in aged human testes.</t>
  </si>
  <si>
    <t>Genome research</t>
  </si>
  <si>
    <t>1779-1790</t>
  </si>
  <si>
    <t>PMC6280762</t>
  </si>
  <si>
    <t>10.1101/gr.239186.118</t>
  </si>
  <si>
    <t>http://europepmc.org/abstract/MED/30355600</t>
  </si>
  <si>
    <t>1549-5469</t>
  </si>
  <si>
    <t>1088-9051</t>
  </si>
  <si>
    <t>5c8123d29042c9.946616241552575242</t>
  </si>
  <si>
    <t>29804699</t>
  </si>
  <si>
    <t>Schooling CM</t>
  </si>
  <si>
    <t>Genetic predictors of testosterone and their associations with cardiovascular disease and risk factors: A Mendelian randomization investigation.</t>
  </si>
  <si>
    <t>International journal of cardiology</t>
  </si>
  <si>
    <t>267</t>
  </si>
  <si>
    <t>171-176</t>
  </si>
  <si>
    <t>PMC6024225</t>
  </si>
  <si>
    <t>10.1016/j.ijcard.2018.05.051</t>
  </si>
  <si>
    <t>http://europepmc.org/abstract/MED/29804699</t>
  </si>
  <si>
    <t>1874-1754</t>
  </si>
  <si>
    <t>0167-5273</t>
  </si>
  <si>
    <t>5c8123d71ef858.195107971552575242</t>
  </si>
  <si>
    <t>29748306</t>
  </si>
  <si>
    <t>Sun YQ</t>
  </si>
  <si>
    <t>Serum 25-hydroxyvitamin D levels and risk of lung cancer and histologic types: a Mendelian randomisation analysis of the HUNT study.</t>
  </si>
  <si>
    <t>The European respiratory journal</t>
  </si>
  <si>
    <t>10.1183/13993003.00329-2018</t>
  </si>
  <si>
    <t>http://europepmc.org/abstract/MED/29748306</t>
  </si>
  <si>
    <t>1399-3003</t>
  </si>
  <si>
    <t>0903-1936</t>
  </si>
  <si>
    <t>5c4703261339c2.632883711552575242</t>
  </si>
  <si>
    <t>Stacey D</t>
  </si>
  <si>
    <t>ProGeM: a framework for the prioritization of candidate causal genes at molecular quantitative trait loci</t>
  </si>
  <si>
    <t>Nucleic Acids Research</t>
  </si>
  <si>
    <t>10.1093/nar/gky837</t>
  </si>
  <si>
    <t>http://dx.doi.org/10.1093/nar/gky837</t>
  </si>
  <si>
    <t>5c8123d3b5a9f2.092826771552575242</t>
  </si>
  <si>
    <t>30084873</t>
  </si>
  <si>
    <t>Berzuini C</t>
  </si>
  <si>
    <t>A Bayesian approach to Mendelian randomization with multiple pleiotropic variants.</t>
  </si>
  <si>
    <t>Biostatistics (Oxford, England)</t>
  </si>
  <si>
    <t>10.1093/biostatistics/kxy027</t>
  </si>
  <si>
    <t>http://europepmc.org/abstract/MED/30084873</t>
  </si>
  <si>
    <t>1468-4357</t>
  </si>
  <si>
    <t>1465-4644</t>
  </si>
  <si>
    <t>5c8123d1d0c751.639535341552575242</t>
  </si>
  <si>
    <t>Griswold M</t>
  </si>
  <si>
    <t>Alcohol use and burden for 195 countries and territories, 1990-2016: a systematic analysis for the Global Burden of Disease Study 2016</t>
  </si>
  <si>
    <t>The Lancet</t>
  </si>
  <si>
    <t>10152</t>
  </si>
  <si>
    <t>10.1016/S0140-6736(18)31310-2</t>
  </si>
  <si>
    <t>http://dx.doi.org/10.1016/S0140-6736(18)31310-2</t>
  </si>
  <si>
    <t>5c8123ceb61410.522359941552575242</t>
  </si>
  <si>
    <t>Lozano R</t>
  </si>
  <si>
    <t>Measuring progress from 1990 to 2017 and projecting attainment to 2030 of the health-related Sustainable Development Goals for 195 countries and territories: a systematic analysis for the Global Burden of Disease Study 2017</t>
  </si>
  <si>
    <t>http://dx.doi.org/10.1016/S0140-6736(18)32281-5</t>
  </si>
  <si>
    <t>5c8123cfaebb41.597860951552575242</t>
  </si>
  <si>
    <t>30405126</t>
  </si>
  <si>
    <t>Gilly A</t>
  </si>
  <si>
    <t>Cohort-wide deep whole genome sequencing and the allelic architecture of complex traits.</t>
  </si>
  <si>
    <t>4674</t>
  </si>
  <si>
    <t>PMC6220258</t>
  </si>
  <si>
    <t>10.1038/s41467-018-07070-8</t>
  </si>
  <si>
    <t>http://europepmc.org/abstract/MED/30405126</t>
  </si>
  <si>
    <t>5c8123d2cd88b1.555689861552575242</t>
  </si>
  <si>
    <t>Ference B</t>
  </si>
  <si>
    <t>LPA variants, risk of coronary disease, and estimated clinical benefit of lipoprotein(a) lowering therapies: A mendelian randomization analysis</t>
  </si>
  <si>
    <t>Atherosclerosis</t>
  </si>
  <si>
    <t>10.1016/j.atherosclerosis.2018.06.895</t>
  </si>
  <si>
    <t>http://dx.doi.org/10.1016/j.atherosclerosis.2018.06.895</t>
  </si>
  <si>
    <t>5c8123d009cee8.217198621552575242</t>
  </si>
  <si>
    <t>30418614</t>
  </si>
  <si>
    <t>Zheng JS</t>
  </si>
  <si>
    <t>Association of Plasma Vitamin D Metabolites With Incident Type 2 Diabetes: EPIC-InterAct Case-Cohort Study.</t>
  </si>
  <si>
    <t>1293-1303</t>
  </si>
  <si>
    <t>10.1210/jc.2018-01522</t>
  </si>
  <si>
    <t>http://europepmc.org/abstract/MED/30418614</t>
  </si>
  <si>
    <t>5c8126e81354a9.563184761552575242</t>
  </si>
  <si>
    <t>29550274</t>
  </si>
  <si>
    <t>Di Angelantonio E</t>
  </si>
  <si>
    <t>Body mass index as a measure of global adiposity.</t>
  </si>
  <si>
    <t>Archives of cardiovascular diseases</t>
  </si>
  <si>
    <t>111</t>
  </si>
  <si>
    <t>141-143</t>
  </si>
  <si>
    <t>10.1016/j.acvd.2018.02.002</t>
  </si>
  <si>
    <t>http://europepmc.org/abstract/MED/29550274</t>
  </si>
  <si>
    <t>1875-2128</t>
  </si>
  <si>
    <t>5c8123d66426a0.597608821552575242</t>
  </si>
  <si>
    <t>29884608</t>
  </si>
  <si>
    <t>Li J</t>
  </si>
  <si>
    <t>Cost-Effectiveness of Facilitated Access to a Self-Management Website, Compared to Usual Care, for Patients With Type 2 Diabetes (HeLP-Diabetes): Randomized Controlled Trial.</t>
  </si>
  <si>
    <t>Journal of medical Internet research</t>
  </si>
  <si>
    <t>e201</t>
  </si>
  <si>
    <t>PMC6015272</t>
  </si>
  <si>
    <t>10.2196/jmir.9256</t>
  </si>
  <si>
    <t>http://europepmc.org/abstract/MED/29884608</t>
  </si>
  <si>
    <t>1438-8871</t>
  </si>
  <si>
    <t>5c8123d214a8d4.010287791552575242</t>
  </si>
  <si>
    <t>30234550</t>
  </si>
  <si>
    <t>Keogh RH</t>
  </si>
  <si>
    <t>Dynamic Prediction of Survival in Cystic Fibrosis: A Landmarking Analysis Using UK Patient Registry Data.</t>
  </si>
  <si>
    <t>Epidemiology (Cambridge, Mass.)</t>
  </si>
  <si>
    <t>30</t>
  </si>
  <si>
    <t>29-37</t>
  </si>
  <si>
    <t>PMC6276867</t>
  </si>
  <si>
    <t>10.1097/EDE.0000000000000920</t>
  </si>
  <si>
    <t>http://europepmc.org/abstract/MED/30234550</t>
  </si>
  <si>
    <t>1531-5487</t>
  </si>
  <si>
    <t>1044-3983</t>
  </si>
  <si>
    <t>EMS79527</t>
  </si>
  <si>
    <t>5c8123cf42e035.619602351552575242</t>
  </si>
  <si>
    <t>James S</t>
  </si>
  <si>
    <t>Global, regional, and national incidence, prevalence, and years lived with disability for 354 diseases and injuries for 195 countries and territories, 1990-2017: a systematic analysis for the Global Burden of Disease Study 2017</t>
  </si>
  <si>
    <t>http://dx.doi.org/10.1016/S0140-6736(18)32279-7</t>
  </si>
  <si>
    <t>5c8123ce3644c6.264923461552575242</t>
  </si>
  <si>
    <t>29716529</t>
  </si>
  <si>
    <t>Peters JE</t>
  </si>
  <si>
    <t>Severe localised granulomatosis with polyangiitis (Wegener's granulomatosis) manifesting with extensive cranial nerve palsies and cranial diabetes insipidus: a case report and literature review.</t>
  </si>
  <si>
    <t>BMC neurology</t>
  </si>
  <si>
    <t>59</t>
  </si>
  <si>
    <t>PMC5930853</t>
  </si>
  <si>
    <t>10.1186/s12883-018-1058-8</t>
  </si>
  <si>
    <t>http://europepmc.org/abstract/MED/29716529</t>
  </si>
  <si>
    <t>1471-2377</t>
  </si>
  <si>
    <t>5c8a4032758ce3.973134961552575242</t>
  </si>
  <si>
    <t>29636374</t>
  </si>
  <si>
    <t>Meier B</t>
  </si>
  <si>
    <t>Mutational signatures of DNA mismatch repair deficiency in  and human cancers.</t>
  </si>
  <si>
    <t>666-675</t>
  </si>
  <si>
    <t>PMC5932607</t>
  </si>
  <si>
    <t>10.1101/gr.226845.117</t>
  </si>
  <si>
    <t>http://europepmc.org/abstract/MED/29636374</t>
  </si>
  <si>
    <t>5c8a32bf26b4c3.499993471552575242</t>
  </si>
  <si>
    <t>Wright C</t>
  </si>
  <si>
    <t>Making new genetic diagnoses with old data: iterative reanalysis and reporting from genome-wide data in 1,133 families with developmental disorders</t>
  </si>
  <si>
    <t>Genetics in Medicine</t>
  </si>
  <si>
    <t>10.1038/gim.2017.246</t>
  </si>
  <si>
    <t>http://dx.doi.org/10.1038/gim.2017.246</t>
  </si>
  <si>
    <t>5c8123cf242cf3.204577321552575242</t>
  </si>
  <si>
    <t>Stanaway J</t>
  </si>
  <si>
    <t>Global, regional, and national comparative risk assessment of 84 behavioural, environmental and occupational, and metabolic risks or clusters of risks for 195 countries and territories, 1990-2017: a systematic analysis for the Global Burden of Disease Study 2017</t>
  </si>
  <si>
    <t>http://dx.doi.org/10.1016/S0140-6736(18)32225-6</t>
  </si>
  <si>
    <t>5c8123d0558e66.036582051552575242</t>
  </si>
  <si>
    <t>30275531</t>
  </si>
  <si>
    <t>Klarin D</t>
  </si>
  <si>
    <t>Genetics of blood lipids among ~300,000 multi-ethnic participants of the Million Veteran Program.</t>
  </si>
  <si>
    <t>1514-1523</t>
  </si>
  <si>
    <t>10.1038/s41588-018-0222-9</t>
  </si>
  <si>
    <t>http://europepmc.org/abstract/MED/30275531</t>
  </si>
  <si>
    <t>5c8123d6b52ad6.175936541552575242</t>
  </si>
  <si>
    <t>29870056</t>
  </si>
  <si>
    <t>Multiple imputation of missing data in nested case-control and case-cohort studies.</t>
  </si>
  <si>
    <t>Biometrics</t>
  </si>
  <si>
    <t>74</t>
  </si>
  <si>
    <t>1438-1449</t>
  </si>
  <si>
    <t>10.1111/biom.12910</t>
  </si>
  <si>
    <t>http://europepmc.org/abstract/MED/29870056</t>
  </si>
  <si>
    <t>1541-0420</t>
  </si>
  <si>
    <t>0006-341X</t>
  </si>
  <si>
    <t>5c8123d3475568.307938791552575242</t>
  </si>
  <si>
    <t>30132754</t>
  </si>
  <si>
    <t>Thompson SG</t>
  </si>
  <si>
    <t>Screening women aged 65 years or over for abdominal aortic aneurysm: a modelling study and health economic evaluation.</t>
  </si>
  <si>
    <t>Health technology assessment (Winchester, England)</t>
  </si>
  <si>
    <t>43</t>
  </si>
  <si>
    <t>1-142</t>
  </si>
  <si>
    <t>PMC6119819</t>
  </si>
  <si>
    <t>10.3310/hta22430</t>
  </si>
  <si>
    <t>http://europepmc.org/abstract/MED/30132754</t>
  </si>
  <si>
    <t>2046-4924</t>
  </si>
  <si>
    <t>1366-5278</t>
  </si>
  <si>
    <t>5c8126e73c79e9.226557261552575242</t>
  </si>
  <si>
    <t>29197507</t>
  </si>
  <si>
    <t>Khandaker GM</t>
  </si>
  <si>
    <t>Association between a functional interleukin 6 receptor genetic variant and risk of depression and psychosis in a population-based birth cohort.</t>
  </si>
  <si>
    <t>Brain, behavior, and immunity</t>
  </si>
  <si>
    <t>69</t>
  </si>
  <si>
    <t>264-272</t>
  </si>
  <si>
    <t>PMC5871397</t>
  </si>
  <si>
    <t>10.1016/j.bbi.2017.11.020</t>
  </si>
  <si>
    <t>http://europepmc.org/abstract/MED/29197507</t>
  </si>
  <si>
    <t>1090-2139</t>
  </si>
  <si>
    <t>0889-1591</t>
  </si>
  <si>
    <t>5c8123d428de49.326146821552575242</t>
  </si>
  <si>
    <t>29846613</t>
  </si>
  <si>
    <t>Burgess S</t>
  </si>
  <si>
    <t>Modal-based estimation via heterogeneity-penalized weighting: model averaging for consistent and efficient estimation in Mendelian randomization when a plurality of candidate instruments are valid.</t>
  </si>
  <si>
    <t>1242-1254</t>
  </si>
  <si>
    <t>PMC6124628</t>
  </si>
  <si>
    <t>10.1093/ije/dyy080</t>
  </si>
  <si>
    <t>http://europepmc.org/abstract/MED/29846613</t>
  </si>
  <si>
    <t>5c8123ced9c5e7.674187191552575242</t>
  </si>
  <si>
    <t>Murray C</t>
  </si>
  <si>
    <t>Population and fertility by age and sex for 195 countries and territories, 1950-2017: a systematic analysis for the Global Burden of Disease Study 2017</t>
  </si>
  <si>
    <t>http://dx.doi.org/10.1016/S0140-6736(18)32278-5</t>
  </si>
  <si>
    <t>5c8126e61afcd9.948321041552575242</t>
  </si>
  <si>
    <t>29860967</t>
  </si>
  <si>
    <t>Ulug P</t>
  </si>
  <si>
    <t>Strategy of endovascular versus open repair for patients with clinical diagnosis of ruptured abdominal aortic aneurysm: the IMPROVE RCT.</t>
  </si>
  <si>
    <t>1-122</t>
  </si>
  <si>
    <t>10.3310/hta22310</t>
  </si>
  <si>
    <t>http://europepmc.org/abstract/MED/29860967</t>
  </si>
  <si>
    <t>5c8126e77fd748.000893951552575242</t>
  </si>
  <si>
    <t>29187380</t>
  </si>
  <si>
    <t>Mayer L</t>
  </si>
  <si>
    <t>Nbeal2 interacts with Dock7, Sec16a, and Vac14.</t>
  </si>
  <si>
    <t>Blood</t>
  </si>
  <si>
    <t>131</t>
  </si>
  <si>
    <t>1000-1011</t>
  </si>
  <si>
    <t>PMC5877783</t>
  </si>
  <si>
    <t>10.1182/blood-2017-08-800359</t>
  </si>
  <si>
    <t>http://europepmc.org/abstract/MED/29187380</t>
  </si>
  <si>
    <t>1528-0020</t>
  </si>
  <si>
    <t>0006-4971</t>
  </si>
  <si>
    <t>5c470f6a8a3ec6.789610121552575242</t>
  </si>
  <si>
    <t>Erzurumluoglu AM</t>
  </si>
  <si>
    <t>Meta-analysis of up to 622,409 individuals identifies 40 novel smoking behaviour associated genetic loci.</t>
  </si>
  <si>
    <t>Molecular psychiatry</t>
  </si>
  <si>
    <t>1476-5578</t>
  </si>
  <si>
    <t>1359-4184</t>
  </si>
  <si>
    <t>5c8126e760a437.244548091552575242</t>
  </si>
  <si>
    <t>29636978</t>
  </si>
  <si>
    <t>Bédard A</t>
  </si>
  <si>
    <t>Maternal iron status during pregnancy and respiratory and atopic outcomes in the offspring: a Mendelian randomisation study.</t>
  </si>
  <si>
    <t>e000275</t>
  </si>
  <si>
    <t>PMC5890059</t>
  </si>
  <si>
    <t>10.1136/bmjresp-2018-000275</t>
  </si>
  <si>
    <t>http://europepmc.org/abstract/MED/29636978</t>
  </si>
  <si>
    <t>5c8123d2aea698.070072331552575242</t>
  </si>
  <si>
    <t>30247206</t>
  </si>
  <si>
    <t>de Mestral C</t>
  </si>
  <si>
    <t>Testing Differential Associations Between Smoking and Chronic Disease Across Socioeconomic Groups: Pooled Data From 15 Prospective Studies.</t>
  </si>
  <si>
    <t>48-51</t>
  </si>
  <si>
    <t>PMC6278911</t>
  </si>
  <si>
    <t>10.1097/EDE.0000000000000922</t>
  </si>
  <si>
    <t>http://europepmc.org/abstract/MED/30247206</t>
  </si>
  <si>
    <t>EMS79632</t>
  </si>
  <si>
    <t>5c8123cfdb2d49.765078731552575242</t>
  </si>
  <si>
    <t>5c8123d1afc845.515172351552575242</t>
  </si>
  <si>
    <t>5c8126e71b19f2.016260911552575242</t>
  </si>
  <si>
    <t>29632382</t>
  </si>
  <si>
    <t>Mahajan A</t>
  </si>
  <si>
    <t>Refining the accuracy of validated target identification through coding variant fine-mapping in type 2 diabetes.</t>
  </si>
  <si>
    <t>559-571</t>
  </si>
  <si>
    <t>PMC5898373</t>
  </si>
  <si>
    <t>10.1038/s41588-018-0084-1</t>
  </si>
  <si>
    <t>http://europepmc.org/abstract/MED/29632382</t>
  </si>
  <si>
    <t>NIHMS938867</t>
  </si>
  <si>
    <t>5c700368f17590.033471251552575242</t>
  </si>
  <si>
    <t>30412252</t>
  </si>
  <si>
    <t>Kronbichler A</t>
  </si>
  <si>
    <t>Nasal carriage of Staphylococcus pseudintermedius in patients with granulomatosis with polyangiitis.</t>
  </si>
  <si>
    <t>Rheumatology (Oxford, England)</t>
  </si>
  <si>
    <t>10.1093/rheumatology/key317</t>
  </si>
  <si>
    <t>http://europepmc.org/abstract/MED/30412252</t>
  </si>
  <si>
    <t>1462-0332</t>
  </si>
  <si>
    <t>1462-0324</t>
  </si>
  <si>
    <t>5c8123cdeae455.079978131552575242</t>
  </si>
  <si>
    <t>30575882</t>
  </si>
  <si>
    <t>Lotta LA</t>
  </si>
  <si>
    <t>Association of Genetic Variants Related to Gluteofemoral vs Abdominal Fat Distribution With Type 2 Diabetes, Coronary Disease, and Cardiovascular Risk Factors.</t>
  </si>
  <si>
    <t>24</t>
  </si>
  <si>
    <t>2553-2563</t>
  </si>
  <si>
    <t>10.1001/jama.2018.19329</t>
  </si>
  <si>
    <t>http://europepmc.org/abstract/MED/30575882</t>
  </si>
  <si>
    <t>5c8a32bf94a3a7.579337671552575242</t>
  </si>
  <si>
    <t>Llorens-Agost M</t>
  </si>
  <si>
    <t>Analysis of novel missense ATR mutations reveals new splicing defects underlying Seckel syndrome</t>
  </si>
  <si>
    <t>Human Mutation</t>
  </si>
  <si>
    <t>10.1002/humu.23648</t>
  </si>
  <si>
    <t>http://dx.doi.org/10.1002/humu.23648</t>
  </si>
  <si>
    <t>5c4591a8b62c02.996231011552575242</t>
  </si>
  <si>
    <t>5c70036926b962.436668641552575242</t>
  </si>
  <si>
    <t>30427304</t>
  </si>
  <si>
    <t>MacFadyen AC</t>
  </si>
  <si>
    <t>Staphylococcus caeli sp. nov., isolated from air sampling in an industrial rabbit holding.</t>
  </si>
  <si>
    <t>International journal of systematic and evolutionary microbiology</t>
  </si>
  <si>
    <t>82-86</t>
  </si>
  <si>
    <t>10.1099/ijsem.0.003098</t>
  </si>
  <si>
    <t>http://europepmc.org/abstract/MED/30427304</t>
  </si>
  <si>
    <t>1466-5034</t>
  </si>
  <si>
    <t>1466-5026</t>
  </si>
  <si>
    <t>5c8123d5cca8b2.513862001552575242</t>
  </si>
  <si>
    <t>29800275</t>
  </si>
  <si>
    <t>van der Laan SW</t>
  </si>
  <si>
    <t>From lipid locus to drug target through human genomics.</t>
  </si>
  <si>
    <t>1258-1270</t>
  </si>
  <si>
    <t>10.1093/cvr/cvy120</t>
  </si>
  <si>
    <t>http://europepmc.org/abstract/MED/29800275</t>
  </si>
  <si>
    <t>1755-3245</t>
  </si>
  <si>
    <t>0008-6363</t>
  </si>
  <si>
    <t>5c8123ce786cf4.337135781552575242</t>
  </si>
  <si>
    <t>30679032</t>
  </si>
  <si>
    <t>Brazel DM</t>
  </si>
  <si>
    <t>Exome Chip Meta-analysis Fine Maps Causal Variants and Elucidates the Genetic Architecture of Rare Coding Variants in Smoking and Alcohol Use.</t>
  </si>
  <si>
    <t>Biological psychiatry</t>
  </si>
  <si>
    <t>10.1016/j.biopsych.2018.11.024</t>
  </si>
  <si>
    <t>http://europepmc.org/abstract/MED/30679032</t>
  </si>
  <si>
    <t>1873-2402</t>
  </si>
  <si>
    <t>0006-3223</t>
  </si>
  <si>
    <t>5c45918ad20d49.415069591552575242</t>
  </si>
  <si>
    <t>Corbin L</t>
  </si>
  <si>
    <t>Formalising recall by genotype as an efficient approach to detailed phenotyping and causal inference</t>
  </si>
  <si>
    <t>Nature Communications</t>
  </si>
  <si>
    <t>5c8126e8ed7806.349568811552575242</t>
  </si>
  <si>
    <t>29844013</t>
  </si>
  <si>
    <t>Ricci C</t>
  </si>
  <si>
    <t>Alcohol intake in relation to non-fatal and fatal coronary heart disease and stroke: EPIC-CVD case-cohort study.</t>
  </si>
  <si>
    <t>k934</t>
  </si>
  <si>
    <t>PMC5972779</t>
  </si>
  <si>
    <t>10.1136/bmj.k934</t>
  </si>
  <si>
    <t>http://europepmc.org/abstract/MED/29844013</t>
  </si>
  <si>
    <t>5c8a40322a2c62.239695491552575242</t>
  </si>
  <si>
    <t>30304655</t>
  </si>
  <si>
    <t>Grinfeld J</t>
  </si>
  <si>
    <t>Classification and Personalized Prognosis in Myeloproliferative Neoplasms.</t>
  </si>
  <si>
    <t>1416-1430</t>
  </si>
  <si>
    <t>10.1056/NEJMoa1716614</t>
  </si>
  <si>
    <t>http://europepmc.org/abstract/MED/30304655</t>
  </si>
  <si>
    <t>5c7003688c51b9.035812681552575242</t>
  </si>
  <si>
    <t>30759229</t>
  </si>
  <si>
    <t>Ba X</t>
  </si>
  <si>
    <t>Truncation of GdpP mediates β-lactam resistance in clinical isolates of Staphylococcus aureus.</t>
  </si>
  <si>
    <t>10.1093/jac/dkz013</t>
  </si>
  <si>
    <t>http://europepmc.org/abstract/MED/30759229</t>
  </si>
  <si>
    <t>5c8123ce57bcc1.071687771552575242</t>
  </si>
  <si>
    <t>30508190</t>
  </si>
  <si>
    <t>Oliver-Williams C</t>
  </si>
  <si>
    <t>The route of administration, timing, duration and dose of postmenopausal hormone therapy and cardiovascular outcomes in women: a systematic review.</t>
  </si>
  <si>
    <t>Human reproduction update</t>
  </si>
  <si>
    <t>257-271</t>
  </si>
  <si>
    <t>10.1093/humupd/dmy039</t>
  </si>
  <si>
    <t>http://europepmc.org/abstract/MED/30508190</t>
  </si>
  <si>
    <t>1460-2369</t>
  </si>
  <si>
    <t>1355-4786</t>
  </si>
  <si>
    <t>5c8123d38ccc51.343816951552575242</t>
  </si>
  <si>
    <t>30142156</t>
  </si>
  <si>
    <t>Bhalala OG</t>
  </si>
  <si>
    <t>Identification of expression quantitative trait loci associated with schizophrenia and affective disorders in normal brain tissue.</t>
  </si>
  <si>
    <t>PLoS genetics</t>
  </si>
  <si>
    <t>e1007607</t>
  </si>
  <si>
    <t>PMC6126875</t>
  </si>
  <si>
    <t>10.1371/journal.pgen.1007607</t>
  </si>
  <si>
    <t>http://europepmc.org/abstract/MED/30142156</t>
  </si>
  <si>
    <t>1553-7404</t>
  </si>
  <si>
    <t>1553-7390</t>
  </si>
  <si>
    <t>5c8126e63b4439.519939851552575242</t>
  </si>
  <si>
    <t>29680420</t>
  </si>
  <si>
    <t>Didriksen M</t>
  </si>
  <si>
    <t>Restless legs syndrome is associated with major comorbidities in a population of Danish blood donors.</t>
  </si>
  <si>
    <t>Sleep medicine</t>
  </si>
  <si>
    <t>45</t>
  </si>
  <si>
    <t>124-131</t>
  </si>
  <si>
    <t>10.1016/j.sleep.2018.02.007</t>
  </si>
  <si>
    <t>http://europepmc.org/abstract/MED/29680420</t>
  </si>
  <si>
    <t>1878-5506</t>
  </si>
  <si>
    <t>1389-9457</t>
  </si>
  <si>
    <t>5c8126e6a48439.702634281552575242</t>
  </si>
  <si>
    <t>29769070</t>
  </si>
  <si>
    <t>Larsson SC</t>
  </si>
  <si>
    <t>Serum magnesium levels and risk of coronary artery disease: Mendelian randomisation study.</t>
  </si>
  <si>
    <t>BMC medicine</t>
  </si>
  <si>
    <t>68</t>
  </si>
  <si>
    <t>PMC5956816</t>
  </si>
  <si>
    <t>10.1186/s12916-018-1065-z</t>
  </si>
  <si>
    <t>http://europepmc.org/abstract/MED/29769070</t>
  </si>
  <si>
    <t>1741-7015</t>
  </si>
  <si>
    <t>5c8126e8846b16.659275341552575242</t>
  </si>
  <si>
    <t>29360107</t>
  </si>
  <si>
    <t>Flannick J</t>
  </si>
  <si>
    <t>Erratum: Sequence data and association statistics from 12,940 type 2 diabetes cases and controls.</t>
  </si>
  <si>
    <t>Scientific data</t>
  </si>
  <si>
    <t>180002</t>
  </si>
  <si>
    <t>PMC5779067</t>
  </si>
  <si>
    <t>10.1038/sdata.2018.2</t>
  </si>
  <si>
    <t>http://europepmc.org/abstract/MED/29360107</t>
  </si>
  <si>
    <t>2052-4463</t>
  </si>
  <si>
    <t>5c4703035be406.994078801552575242</t>
  </si>
  <si>
    <t>30284314</t>
  </si>
  <si>
    <t>White IR</t>
  </si>
  <si>
    <t>Meta-analysis of non-linear exposure-outcome relationships using individual participant data: A comparison of two methods.</t>
  </si>
  <si>
    <t>Statistics in medicine</t>
  </si>
  <si>
    <t>38</t>
  </si>
  <si>
    <t>326-338</t>
  </si>
  <si>
    <t>10.1002/sim.7974</t>
  </si>
  <si>
    <t>http://europepmc.org/abstract/MED/30284314</t>
  </si>
  <si>
    <t>1097-0258</t>
  </si>
  <si>
    <t>0277-6715</t>
  </si>
  <si>
    <t>5c8123ce94d910.657915341552575242</t>
  </si>
  <si>
    <t>30524137</t>
  </si>
  <si>
    <t>Sliz E</t>
  </si>
  <si>
    <t>Metabolomic consequences of genetic inhibition of PCSK9 compared with statin treatment.</t>
  </si>
  <si>
    <t>2499-2512</t>
  </si>
  <si>
    <t>PMC6254781</t>
  </si>
  <si>
    <t>10.1161/CIRCULATIONAHA.118.034942</t>
  </si>
  <si>
    <t>http://europepmc.org/abstract/MED/30524137</t>
  </si>
  <si>
    <t>5c8126e6ceb883.920074551552575242</t>
  </si>
  <si>
    <t>29649236</t>
  </si>
  <si>
    <t>Lorenz MW</t>
  </si>
  <si>
    <t>Predictive value for cardiovascular events of common carotid intima media thickness and its rate of change in individuals at high cardiovascular risk - Results from the PROG-IMT collaboration.</t>
  </si>
  <si>
    <t>e0191172</t>
  </si>
  <si>
    <t>PMC5896895</t>
  </si>
  <si>
    <t>10.1371/journal.pone.0191172</t>
  </si>
  <si>
    <t>http://europepmc.org/abstract/MED/29649236</t>
  </si>
  <si>
    <t>5c8123d18fe507.352328181552575242</t>
  </si>
  <si>
    <t>Larsson S</t>
  </si>
  <si>
    <t>Serum 25-Hydroxyvitamin D Concentrations and Ischemic Stroke and Its Subtypes</t>
  </si>
  <si>
    <t>10.1161/STROKEAHA.118.022242</t>
  </si>
  <si>
    <t>http://dx.doi.org/10.1161/STROKEAHA.118.022242</t>
  </si>
  <si>
    <t>5c8123d0dc7094.815290011552575242</t>
  </si>
  <si>
    <t>30352877</t>
  </si>
  <si>
    <t>Zwakenberg SR</t>
  </si>
  <si>
    <t>Circulating Phylloquinone Concentrations and Risk of Type 2 Diabetes: A Mendelian Randomization Study.</t>
  </si>
  <si>
    <t>220-225</t>
  </si>
  <si>
    <t>PMC6314462</t>
  </si>
  <si>
    <t>10.2337/db18-0543</t>
  </si>
  <si>
    <t>http://europepmc.org/abstract/MED/30352877</t>
  </si>
  <si>
    <t>EMS80475</t>
  </si>
  <si>
    <t>5c8a403252d4a3.899337071552575242</t>
  </si>
  <si>
    <t>29988082</t>
  </si>
  <si>
    <t>Abelson S</t>
  </si>
  <si>
    <t>Prediction of acute myeloid leukaemia risk in healthy individuals.</t>
  </si>
  <si>
    <t>Nature</t>
  </si>
  <si>
    <t>559</t>
  </si>
  <si>
    <t>7714</t>
  </si>
  <si>
    <t>400-404</t>
  </si>
  <si>
    <t>10.1038/s41586-018-0317-6</t>
  </si>
  <si>
    <t>http://europepmc.org/abstract/MED/29988082</t>
  </si>
  <si>
    <t>1476-4687</t>
  </si>
  <si>
    <t>0028-0836</t>
  </si>
  <si>
    <t>5c8123d109b2f9.710630291552575242</t>
  </si>
  <si>
    <t>30325422</t>
  </si>
  <si>
    <t>Gkatzionis A</t>
  </si>
  <si>
    <t>Contextualizing selection bias in Mendelian randomization: how bad is it likely to be?</t>
  </si>
  <si>
    <t>10.1093/ije/dyy202</t>
  </si>
  <si>
    <t>http://europepmc.org/abstract/MED/30325422</t>
  </si>
  <si>
    <t>5c8a32bf68bb20.767131211552575242</t>
  </si>
  <si>
    <t>Short P</t>
  </si>
  <si>
    <t>De novo mutations in regulatory elements in neurodevelopmental disorders</t>
  </si>
  <si>
    <t>7698</t>
  </si>
  <si>
    <t>10.1038/nature25983</t>
  </si>
  <si>
    <t>http://dx.doi.org/10.1038/nature25983</t>
  </si>
  <si>
    <t>5c8123d4021e03.393278931552575242</t>
  </si>
  <si>
    <t>29709202</t>
  </si>
  <si>
    <t>Inferring Causal Relationships Between Risk Factors and Outcomes from Genome-Wide Association Study Data.</t>
  </si>
  <si>
    <t>Annual review of genomics and human genetics</t>
  </si>
  <si>
    <t>303-327</t>
  </si>
  <si>
    <t>10.1146/annurev-genom-083117-021731</t>
  </si>
  <si>
    <t>http://europepmc.org/abstract/MED/29709202</t>
  </si>
  <si>
    <t>1545-293X</t>
  </si>
  <si>
    <t>1527-8204</t>
  </si>
  <si>
    <t>5c8123cda432d5.457877441552575242</t>
  </si>
  <si>
    <t>30540399</t>
  </si>
  <si>
    <t>Grieve R</t>
  </si>
  <si>
    <t>Options for possible changes to the blood donation service: health economics modelling</t>
  </si>
  <si>
    <t>Health Services and Delivery Research</t>
  </si>
  <si>
    <t>10.3310/hsdr06400</t>
  </si>
  <si>
    <t>http://europepmc.org/abstract/MED/30540399</t>
  </si>
  <si>
    <t>5c47030c52d099.582425841552575242</t>
  </si>
  <si>
    <t>Alasoo K</t>
  </si>
  <si>
    <t>Genetic effects on promoter usage are highly context-specific and contribute to complex traits</t>
  </si>
  <si>
    <t>eLife</t>
  </si>
  <si>
    <t>10.7554/eLife.41673</t>
  </si>
  <si>
    <t>http://dx.doi.org/10.7554/eLife.41673</t>
  </si>
  <si>
    <t>5c8123d0bfbe49.903607241552575242</t>
  </si>
  <si>
    <t>30328123</t>
  </si>
  <si>
    <t>Pham TM</t>
  </si>
  <si>
    <t>Population-calibrated multiple imputation for a binary/categorical covariate in categorical regression models.</t>
  </si>
  <si>
    <t>792-808</t>
  </si>
  <si>
    <t>10.1002/sim.8004</t>
  </si>
  <si>
    <t>http://europepmc.org/abstract/MED/30328123</t>
  </si>
  <si>
    <t>5c8a32bfc44ec3.400800081552575242</t>
  </si>
  <si>
    <t>5c8126e7a3b434.120002371552575242</t>
  </si>
  <si>
    <t>29509864</t>
  </si>
  <si>
    <t>Martin RM</t>
  </si>
  <si>
    <t>Effect of a Low-Intensity PSA-Based Screening Intervention on Prostate Cancer Mortality: The CAP Randomized Clinical Trial.</t>
  </si>
  <si>
    <t>319</t>
  </si>
  <si>
    <t>883-895</t>
  </si>
  <si>
    <t>PMC5885905</t>
  </si>
  <si>
    <t>10.1001/jama.2018.0154</t>
  </si>
  <si>
    <t>http://europepmc.org/abstract/MED/29509864</t>
  </si>
  <si>
    <t>5c700368cd5c48.316555251552575242</t>
  </si>
  <si>
    <t>30165441</t>
  </si>
  <si>
    <t>A highly conserved mecC-encoding SCCmec type XI in a bovine isolate of methicillin-resistant Staphylococcus xylosus.</t>
  </si>
  <si>
    <t>3516-3518</t>
  </si>
  <si>
    <t>PMC6292145</t>
  </si>
  <si>
    <t>10.1093/jac/dky333</t>
  </si>
  <si>
    <t>http://europepmc.org/abstract/MED/30165441</t>
  </si>
  <si>
    <t>5c8123cdc98494.641794391552575242</t>
  </si>
  <si>
    <t>30085130</t>
  </si>
  <si>
    <t>Genetic association between adiposity and gout: a Mendelian randomization study.</t>
  </si>
  <si>
    <t>2145-2148</t>
  </si>
  <si>
    <t>10.1093/rheumatology/key229</t>
  </si>
  <si>
    <t>http://europepmc.org/abstract/MED/30085130</t>
  </si>
  <si>
    <t>5c8126e67ce885.025574121552575242</t>
  </si>
  <si>
    <t>29846171</t>
  </si>
  <si>
    <t>Hemani G</t>
  </si>
  <si>
    <t>The MR-Base platform supports systematic causal inference across the human phenome.</t>
  </si>
  <si>
    <t>PMC5976434</t>
  </si>
  <si>
    <t>10.7554/eLife.34408</t>
  </si>
  <si>
    <t>http://europepmc.org/abstract/MED/29846171</t>
  </si>
  <si>
    <t>2050-084X</t>
  </si>
  <si>
    <t>5c45923b4f1f06.953971301552575242</t>
  </si>
  <si>
    <t>29875488</t>
  </si>
  <si>
    <t>Sun BB</t>
  </si>
  <si>
    <t>Genomic atlas of the human plasma proteome.</t>
  </si>
  <si>
    <t>558</t>
  </si>
  <si>
    <t>7708</t>
  </si>
  <si>
    <t>73-79</t>
  </si>
  <si>
    <t>10.1038/s41586-018-0175-2</t>
  </si>
  <si>
    <t>http://europepmc.org/abstract/MED/29875488</t>
  </si>
  <si>
    <t>5c700368590472.419996331552575242</t>
  </si>
  <si>
    <t>30590583</t>
  </si>
  <si>
    <t>A mecC allotype, mecC3, in the CoNS Staphylococcus caeli, encoded within a variant SCCmecC.</t>
  </si>
  <si>
    <t>547-552</t>
  </si>
  <si>
    <t>10.1093/jac/dky502</t>
  </si>
  <si>
    <t>http://europepmc.org/abstract/MED/30590583</t>
  </si>
  <si>
    <t>5c8126e8ae8b41.204828061552575242</t>
  </si>
  <si>
    <t>Justice A</t>
  </si>
  <si>
    <t>PROTEIN-CODING VARIANTS IMPLICATE NOVEL GENES RELATED TO LIPID HOMEOSTASIS CONTRIBUTING TO BODY FAT DISTRIBUTION</t>
  </si>
  <si>
    <t>10.1101/352674</t>
  </si>
  <si>
    <t>http://dx.doi.org/10.1101/352674</t>
  </si>
  <si>
    <t>5c8123d73f71b6.894488241552575242</t>
  </si>
  <si>
    <t>29875125</t>
  </si>
  <si>
    <t>Zanetti D</t>
  </si>
  <si>
    <t>Birthweight, Type 2 Diabetes Mellitus, and Cardiovascular Disease: Addressing the Barker Hypothesis With Mendelian Randomization.</t>
  </si>
  <si>
    <t>Circulation. Genomic and precision medicine</t>
  </si>
  <si>
    <t>e002054</t>
  </si>
  <si>
    <t>10.1161/CIRCGEN.117.002054</t>
  </si>
  <si>
    <t>http://europepmc.org/abstract/MED/29875125</t>
  </si>
  <si>
    <t>2574-8300</t>
  </si>
  <si>
    <t>5c4702b8a67d06.812071611552575242</t>
  </si>
  <si>
    <t>Barrett J</t>
  </si>
  <si>
    <t>Estimating the association between blood pressure variability and cardiovascular disease: An application using the ARIC Study</t>
  </si>
  <si>
    <t>Statistics in Medicine</t>
  </si>
  <si>
    <t>10.1002/sim.8074</t>
  </si>
  <si>
    <t>http://dx.doi.org/10.1002/sim.8074</t>
  </si>
  <si>
    <t>5c8123d234cdc4.805395251552575242</t>
  </si>
  <si>
    <t>30133767</t>
  </si>
  <si>
    <t>Grootes I</t>
  </si>
  <si>
    <t>Predicting risk of rupture and rupture-preventing reinterventions following endovascular abdominal aortic aneurysm repair.</t>
  </si>
  <si>
    <t>The British journal of surgery</t>
  </si>
  <si>
    <t>105</t>
  </si>
  <si>
    <t>1294-1304</t>
  </si>
  <si>
    <t>PMC6175165</t>
  </si>
  <si>
    <t>10.1002/bjs.10964</t>
  </si>
  <si>
    <t>http://europepmc.org/abstract/MED/30133767</t>
  </si>
  <si>
    <t>1365-2168</t>
  </si>
  <si>
    <t>0007-1323</t>
  </si>
  <si>
    <t>5c700368ab7ed7.222380241552575242</t>
  </si>
  <si>
    <t>30696529</t>
  </si>
  <si>
    <t>Toleman MS</t>
  </si>
  <si>
    <t>Prospective genomic surveillance of methicillin-resistant  (MRSA) associated with bloodstream infection, England, 1 October 2012 to 30 September 2013.</t>
  </si>
  <si>
    <t>Euro surveillance : bulletin Europeen sur les maladies transmissibles = European communicable disease bulletin</t>
  </si>
  <si>
    <t>PMC6351993</t>
  </si>
  <si>
    <t>10.2807/1560-7917.es.2019.24.4.1800215</t>
  </si>
  <si>
    <t>http://europepmc.org/abstract/MED/30696529</t>
  </si>
  <si>
    <t>1560-7917</t>
  </si>
  <si>
    <t>1025-496X</t>
  </si>
  <si>
    <t>5c8123d4dc2394.839230051552575242</t>
  </si>
  <si>
    <t>29489469</t>
  </si>
  <si>
    <t>Batty GD</t>
  </si>
  <si>
    <t>Animal Companionship and Risk of Suicide.</t>
  </si>
  <si>
    <t>e25-e26</t>
  </si>
  <si>
    <t>10.1097/EDE.0000000000000817</t>
  </si>
  <si>
    <t>http://europepmc.org/abstract/MED/29489469</t>
  </si>
  <si>
    <t>5c8123d02693f6.674886831552575242</t>
  </si>
  <si>
    <t>30456907</t>
  </si>
  <si>
    <t>Guo Y</t>
  </si>
  <si>
    <t>Development and evaluation of a transfusion medicine genome wide genotyping array.</t>
  </si>
  <si>
    <t>Transfusion</t>
  </si>
  <si>
    <t>101-111</t>
  </si>
  <si>
    <t>10.1111/trf.15012</t>
  </si>
  <si>
    <t>http://europepmc.org/abstract/MED/30456907</t>
  </si>
  <si>
    <t>1537-2995</t>
  </si>
  <si>
    <t>0041-1132</t>
  </si>
  <si>
    <t>5c8123cf62b055.385060821552575242</t>
  </si>
  <si>
    <t>30462180</t>
  </si>
  <si>
    <t>Glisic M</t>
  </si>
  <si>
    <t>Associations between Phytoestrogens, Glucose Homeostasis, and Risk of Diabetes in Women: A Systematic Review and Meta-Analysis.</t>
  </si>
  <si>
    <t>Advances in nutrition (Bethesda, Md.)</t>
  </si>
  <si>
    <t>726-740</t>
  </si>
  <si>
    <t>PMC6247339</t>
  </si>
  <si>
    <t>10.1093/advances/nmy048</t>
  </si>
  <si>
    <t>http://europepmc.org/abstract/MED/30462180</t>
  </si>
  <si>
    <t>2156-5376</t>
  </si>
  <si>
    <t>2161-8313</t>
  </si>
  <si>
    <t>5c8123d76076f1.188534961552575242</t>
  </si>
  <si>
    <t>Lane W</t>
  </si>
  <si>
    <t>Automated typing of red blood cell and platelet antigens: a whole-genome sequencing study</t>
  </si>
  <si>
    <t>The Lancet Haematology</t>
  </si>
  <si>
    <t>10.1016/S2352-3026(18)30053-X</t>
  </si>
  <si>
    <t>http://dx.doi.org/10.1016/S2352-3026(18)30053-X</t>
  </si>
  <si>
    <t>5c8123d63ffde9.357629931552575242</t>
  </si>
  <si>
    <t>29785015</t>
  </si>
  <si>
    <t>Holt KE</t>
  </si>
  <si>
    <t>Frequent transmission of the Mycobacterium tuberculosis Beijing lineage and positive selection for the EsxW Beijing variant in Vietnam.</t>
  </si>
  <si>
    <t>849-856</t>
  </si>
  <si>
    <t>PMC6143168</t>
  </si>
  <si>
    <t>10.1038/s41588-018-0117-9</t>
  </si>
  <si>
    <t>http://europepmc.org/abstract/MED/29785015</t>
  </si>
  <si>
    <t>EMS76841</t>
  </si>
  <si>
    <t>5c8126e6ee3d50.574816981552575242</t>
  </si>
  <si>
    <t>Wood A</t>
  </si>
  <si>
    <t>Risk thresholds for alcohol consumption: combined analysis of individual-participant data for 599 912 current drinkers in 83 prospective studies</t>
  </si>
  <si>
    <t>10129</t>
  </si>
  <si>
    <t>10.1016/S0140-6736(18)30134-X</t>
  </si>
  <si>
    <t>http://dx.doi.org/10.1016/S0140-6736(18)30134-X</t>
  </si>
  <si>
    <t>5c8123d445fe53.581982621552575242</t>
  </si>
  <si>
    <t>30014513</t>
  </si>
  <si>
    <t>Kia DA</t>
  </si>
  <si>
    <t>Mendelian randomization study shows no causal relationship between circulating urate levels and Parkinson's disease.</t>
  </si>
  <si>
    <t>191-199</t>
  </si>
  <si>
    <t>10.1002/ana.25294</t>
  </si>
  <si>
    <t>http://europepmc.org/abstract/MED/30014513</t>
  </si>
  <si>
    <t>5c8123d3228860.438707201552575242</t>
  </si>
  <si>
    <t>30461007</t>
  </si>
  <si>
    <t>Sweeting MJ</t>
  </si>
  <si>
    <t>Value of risk scores in the decision to palliate patients with ruptured abdominal aortic aneurysm.</t>
  </si>
  <si>
    <t>1135-1144</t>
  </si>
  <si>
    <t>PMC6055637</t>
  </si>
  <si>
    <t>10.1002/bjs.10820</t>
  </si>
  <si>
    <t>http://europepmc.org/abstract/MED/30461007</t>
  </si>
  <si>
    <t>5c8123d47d3fe7.704219351552575242</t>
  </si>
  <si>
    <t>29938329</t>
  </si>
  <si>
    <t>What indeed can be tested with an instrumental variable?</t>
  </si>
  <si>
    <t>European journal of epidemiology</t>
  </si>
  <si>
    <t>10.1007/s10654-018-0423-7</t>
  </si>
  <si>
    <t>http://europepmc.org/abstract/MED/29938329</t>
  </si>
  <si>
    <t>1573-7284</t>
  </si>
  <si>
    <t>0393-2990</t>
  </si>
  <si>
    <t>5c8126e839cc05.309019481552575242</t>
  </si>
  <si>
    <t>30128524</t>
  </si>
  <si>
    <t>O'Keeffe LM</t>
  </si>
  <si>
    <t>Mid- and Long-Term Health Risks in Living Kidney Donors.</t>
  </si>
  <si>
    <t>265-266</t>
  </si>
  <si>
    <t>10.7326/L18-0341</t>
  </si>
  <si>
    <t>http://europepmc.org/abstract/MED/30128524</t>
  </si>
  <si>
    <t>5c8123d4b89538.094984781552575242</t>
  </si>
  <si>
    <t>30111768</t>
  </si>
  <si>
    <t>Yao C</t>
  </si>
  <si>
    <t>Genome-wide mapping of plasma protein QTLs identifies putatively causal genes and pathways for cardiovascular disease.</t>
  </si>
  <si>
    <t>3268</t>
  </si>
  <si>
    <t>PMC6093935</t>
  </si>
  <si>
    <t>10.1038/s41467-018-05512-x</t>
  </si>
  <si>
    <t>http://europepmc.org/abstract/MED/30111768</t>
  </si>
  <si>
    <t>5c8123d2ed5418.317196641552575242</t>
  </si>
  <si>
    <t>Sweeting M</t>
  </si>
  <si>
    <t>Analysis of clinical benefit, harms, and cost-effectiveness of screening women for abdominal aortic aneurysm</t>
  </si>
  <si>
    <t>10146</t>
  </si>
  <si>
    <t>10.1016/S0140-6736(18)31222-4</t>
  </si>
  <si>
    <t>http://dx.doi.org/10.1016/S0140-6736(18)31222-4</t>
  </si>
  <si>
    <t>5c8126e65e2d43.244738281552575242</t>
  </si>
  <si>
    <t>29685722</t>
  </si>
  <si>
    <t>Ancedy Y</t>
  </si>
  <si>
    <t>Is von Willebrand factor associated with stroke and death at mid-term in patients with non-valvular atrial fibrillation?</t>
  </si>
  <si>
    <t>357-369</t>
  </si>
  <si>
    <t>10.1016/j.acvd.2017.08.004</t>
  </si>
  <si>
    <t>http://europepmc.org/abstract/MED/29685722</t>
  </si>
  <si>
    <t>5c8123d61fb7f1.294561021552575242</t>
  </si>
  <si>
    <t>29926099</t>
  </si>
  <si>
    <t>Association of LPA Variants With Risk of Coronary Disease and the Implications for Lipoprotein(a)-Lowering Therapies: A Mendelian Randomization Analysis.</t>
  </si>
  <si>
    <t>JAMA cardiology</t>
  </si>
  <si>
    <t>619-627</t>
  </si>
  <si>
    <t>10.1001/jamacardio.2018.1470</t>
  </si>
  <si>
    <t>http://europepmc.org/abstract/MED/29926099</t>
  </si>
  <si>
    <t>2380-6591</t>
  </si>
  <si>
    <t>5c8123d6d89a83.028755051552575242</t>
  </si>
  <si>
    <t>29897909</t>
  </si>
  <si>
    <t>Rojas LZ</t>
  </si>
  <si>
    <t>Electrocardiographic abnormalities in Chagas disease in the general population: A systematic review and meta-analysis.</t>
  </si>
  <si>
    <t>PLoS neglected tropical diseases</t>
  </si>
  <si>
    <t>e0006567</t>
  </si>
  <si>
    <t>PMC5999094</t>
  </si>
  <si>
    <t>10.1371/journal.pntd.0006567</t>
  </si>
  <si>
    <t>http://europepmc.org/abstract/MED/29897909</t>
  </si>
  <si>
    <t>1935-2735</t>
  </si>
  <si>
    <t>1935-2727</t>
  </si>
  <si>
    <t>5c8126e8cb93b8.849227381552575242</t>
  </si>
  <si>
    <t>29384470</t>
  </si>
  <si>
    <t>Patel R</t>
  </si>
  <si>
    <t>The UK EndoVascular Aneurysm Repair (EVAR) randomised controlled trials: long-term follow-up and cost-effectiveness analysis.</t>
  </si>
  <si>
    <t>1-132</t>
  </si>
  <si>
    <t>PMC5817412</t>
  </si>
  <si>
    <t>10.3310/hta22050</t>
  </si>
  <si>
    <t>http://europepmc.org/abstract/MED/29384470</t>
  </si>
  <si>
    <t>5c8123d6f3f424.741623331552575242</t>
  </si>
  <si>
    <t>29505811</t>
  </si>
  <si>
    <t>Kunutsor SK</t>
  </si>
  <si>
    <t>Genetically elevated gamma-glutamyltransferase and Alzheimer's disease.</t>
  </si>
  <si>
    <t>Experimental gerontology</t>
  </si>
  <si>
    <t>106</t>
  </si>
  <si>
    <t>61-66</t>
  </si>
  <si>
    <t>PMC5915296</t>
  </si>
  <si>
    <t>10.1016/j.exger.2018.03.001</t>
  </si>
  <si>
    <t>http://europepmc.org/abstract/MED/29505811</t>
  </si>
  <si>
    <t>1873-6815</t>
  </si>
  <si>
    <t>0531-5565</t>
  </si>
  <si>
    <t>EMS76738</t>
  </si>
  <si>
    <t>5c8123d0725e75.108509251552575242</t>
  </si>
  <si>
    <t>30326043</t>
  </si>
  <si>
    <t>Association of Genetically Enhanced Lipoprotein Lipase-Mediated Lipolysis and Low-Density Lipoprotein Cholesterol-Lowering Alleles With Risk of Coronary Disease and Type 2 Diabetes.</t>
  </si>
  <si>
    <t>957-966</t>
  </si>
  <si>
    <t>PMC6217943</t>
  </si>
  <si>
    <t>10.1001/jamacardio.2018.2866</t>
  </si>
  <si>
    <t>http://europepmc.org/abstract/MED/30326043</t>
  </si>
  <si>
    <t>EMS79000</t>
  </si>
  <si>
    <t>5c8126e7e0e541.214054711552575242</t>
  </si>
  <si>
    <t>29091079</t>
  </si>
  <si>
    <t>Schwerd T</t>
  </si>
  <si>
    <t>NOX1 loss-of-function genetic variants in patients with inflammatory bowel disease.</t>
  </si>
  <si>
    <t>Mucosal immunology</t>
  </si>
  <si>
    <t>562-574</t>
  </si>
  <si>
    <t>PMC5924597</t>
  </si>
  <si>
    <t>10.1038/mi.2017.74</t>
  </si>
  <si>
    <t>http://europepmc.org/abstract/MED/29091079</t>
  </si>
  <si>
    <t>1935-3456</t>
  </si>
  <si>
    <t>1933-0219</t>
  </si>
  <si>
    <t>NIHMS895460</t>
  </si>
  <si>
    <t>5c8126e5bb1080.104154541552575242</t>
  </si>
  <si>
    <t>Glover M</t>
  </si>
  <si>
    <t>Discrete Event Simulation for Decision Modeling in Health Care: Lessons from Abdominal Aortic Aneurysm Screening</t>
  </si>
  <si>
    <t>Medical Decision Making</t>
  </si>
  <si>
    <t>10.1177/0272989X17753380</t>
  </si>
  <si>
    <t>http://dx.doi.org/10.1177/0272989X17753380</t>
  </si>
  <si>
    <t>5c8123d14d4688.023009111552575242</t>
  </si>
  <si>
    <t>30320550</t>
  </si>
  <si>
    <t>Tang HH</t>
  </si>
  <si>
    <t>Trajectories of childhood immune development and respiratory health relevant to asthma and allergy.</t>
  </si>
  <si>
    <t>PMC6221547</t>
  </si>
  <si>
    <t>10.7554/eLife.35856</t>
  </si>
  <si>
    <t>http://europepmc.org/abstract/MED/30320550</t>
  </si>
  <si>
    <t>5c8123d36ce445.103749201552575242</t>
  </si>
  <si>
    <t>30158148</t>
  </si>
  <si>
    <t>Chowdhury R</t>
  </si>
  <si>
    <t>Environmental toxic metal contaminants and risk of cardiovascular disease: systematic review and meta-analysis.</t>
  </si>
  <si>
    <t>362</t>
  </si>
  <si>
    <t>k3310</t>
  </si>
  <si>
    <t>PMC6113772</t>
  </si>
  <si>
    <t>10.1136/bmj.k3310</t>
  </si>
  <si>
    <t>http://europepmc.org/abstract/MED/30158148</t>
  </si>
  <si>
    <t>5c8123d16dfa66.808031881552575242</t>
  </si>
  <si>
    <t>30321669</t>
  </si>
  <si>
    <t>Mendelian randomization in the bone field.</t>
  </si>
  <si>
    <t>Bone</t>
  </si>
  <si>
    <t>10.1016/j.bone.2018.10.011</t>
  </si>
  <si>
    <t>http://europepmc.org/abstract/MED/30321669</t>
  </si>
  <si>
    <t>1873-2763</t>
  </si>
  <si>
    <t>5c700369449be6.770930951552575242</t>
  </si>
  <si>
    <t>30038246</t>
  </si>
  <si>
    <t>Richardson EJ</t>
  </si>
  <si>
    <t>Gene exchange drives the ecological success of a multi-host bacterial pathogen.</t>
  </si>
  <si>
    <t>Nature ecology &amp; evolution</t>
  </si>
  <si>
    <t>1468-1478</t>
  </si>
  <si>
    <t>10.1038/s41559-018-0617-0</t>
  </si>
  <si>
    <t>http://europepmc.org/abstract/MED/30038246</t>
  </si>
  <si>
    <t>2397-334X</t>
  </si>
  <si>
    <t>5c8126e5e91bd3.146750461552575242</t>
  </si>
  <si>
    <t>29760442</t>
  </si>
  <si>
    <t>Iglesias AI</t>
  </si>
  <si>
    <t>Cross-ancestry genome-wide association analysis of corneal thickness strengthens link between complex and Mendelian eye diseases.</t>
  </si>
  <si>
    <t>1864</t>
  </si>
  <si>
    <t>PMC5951816</t>
  </si>
  <si>
    <t>10.1038/s41467-018-03646-6</t>
  </si>
  <si>
    <t>http://europepmc.org/abstract/MED/29760442</t>
  </si>
  <si>
    <t>5c8123ce14f515.342524341552575242</t>
  </si>
  <si>
    <t>5c8123d5f1d696.948921831552575242</t>
  </si>
  <si>
    <t>29745237</t>
  </si>
  <si>
    <t>Association between progestin-only contraceptive use and cardiometabolic outcomes: A systematic review and meta-analysis.</t>
  </si>
  <si>
    <t>1042-1052</t>
  </si>
  <si>
    <t>PMC6039863</t>
  </si>
  <si>
    <t>10.1177/2047487318774847</t>
  </si>
  <si>
    <t>http://europepmc.org/abstract/MED/29745237</t>
  </si>
  <si>
    <t>5c8123d5891294.379399611552575242</t>
  </si>
  <si>
    <t>Li Y</t>
  </si>
  <si>
    <t>Impact of Healthy Lifestyle Factors on Life Expectancies in the US Population</t>
  </si>
  <si>
    <t>10.1161/CIRCULATIONAHA.117.032047</t>
  </si>
  <si>
    <t>http://dx.doi.org/10.1161/CIRCULATIONAHA.117.032047</t>
  </si>
  <si>
    <t>5c7d05e6e98ab9.322452761552575242</t>
  </si>
  <si>
    <t>29961636</t>
  </si>
  <si>
    <t>Reducing NCDs globally: the under-recognised role of environmental risk factors.</t>
  </si>
  <si>
    <t>10143</t>
  </si>
  <si>
    <t>212</t>
  </si>
  <si>
    <t>10.1016/S0140-6736(18)31473-9</t>
  </si>
  <si>
    <t>http://europepmc.org/abstract/MED/29961636</t>
  </si>
  <si>
    <t>5c8123d250c627.016380541552575242</t>
  </si>
  <si>
    <t>29524110</t>
  </si>
  <si>
    <t>Colpani V</t>
  </si>
  <si>
    <t>Lifestyle factors, cardiovascular disease and all-cause mortality in middle-aged and elderly women: a systematic review and meta-analysis.</t>
  </si>
  <si>
    <t>831-845</t>
  </si>
  <si>
    <t>10.1007/s10654-018-0374-z</t>
  </si>
  <si>
    <t>http://europepmc.org/abstract/MED/29524110</t>
  </si>
  <si>
    <t>5c8123d1ece014.986445051552575242</t>
  </si>
  <si>
    <t>30209858</t>
  </si>
  <si>
    <t>Skaaby T</t>
  </si>
  <si>
    <t>Association of alcohol consumption with allergic disease and asthma: a multi-centre Mendelian randomization analysis.</t>
  </si>
  <si>
    <t>Addiction (Abingdon, England)</t>
  </si>
  <si>
    <t>216-225</t>
  </si>
  <si>
    <t>10.1111/add.14438</t>
  </si>
  <si>
    <t>http://europepmc.org/abstract/MED/30209858</t>
  </si>
  <si>
    <t>1360-0443</t>
  </si>
  <si>
    <t>0965-2140</t>
  </si>
  <si>
    <t>5c8a4031d9aed2.946783161552575242</t>
  </si>
  <si>
    <t>30165050</t>
  </si>
  <si>
    <t>Sawas T</t>
  </si>
  <si>
    <t>Identification of Prognostic Phenotypes of Esophageal Adenocarcinoma in 2 Independent Cohorts.</t>
  </si>
  <si>
    <t>1720-1728.e4</t>
  </si>
  <si>
    <t>PMC6298575</t>
  </si>
  <si>
    <t>10.1053/j.gastro.2018.08.036</t>
  </si>
  <si>
    <t>http://europepmc.org/abstract/MED/30165050</t>
  </si>
  <si>
    <t>EMS80326</t>
  </si>
  <si>
    <t>5c8126e86008c9.533955141552575242</t>
  </si>
  <si>
    <t>29321603</t>
  </si>
  <si>
    <t>Wang Y</t>
  </si>
  <si>
    <t>Plasma adiponectin levels and type 2 diabetes risk: a nested case-control study in a Chinese population and an updated meta-analysis.</t>
  </si>
  <si>
    <t>406</t>
  </si>
  <si>
    <t>PMC5762808</t>
  </si>
  <si>
    <t>10.1038/s41598-017-18709-9</t>
  </si>
  <si>
    <t>http://europepmc.org/abstract/MED/29321603</t>
  </si>
  <si>
    <t>5c8123d12e3102.174351161552575242</t>
  </si>
  <si>
    <t>5c8123d49cfe24.329542871552575242</t>
  </si>
  <si>
    <t>30131059</t>
  </si>
  <si>
    <t>O'Neill D</t>
  </si>
  <si>
    <t>Association of longitudinal alcohol consumption trajectories with coronary heart disease: a meta-analysis of six cohort studies using individual participant data.</t>
  </si>
  <si>
    <t>PMC6103865</t>
  </si>
  <si>
    <t>10.1186/s12916-018-1123-6</t>
  </si>
  <si>
    <t>http://europepmc.org/abstract/MED/30131059</t>
  </si>
  <si>
    <t>5c6c0ca32a8423.032105321552575242</t>
  </si>
  <si>
    <t>30501127</t>
  </si>
  <si>
    <t>Kramarz B</t>
  </si>
  <si>
    <t>Improving the Gene Ontology Resource to Facilitate More Informative Analysis and Interpretation of Alzheimer's Disease Data.</t>
  </si>
  <si>
    <t>Genes</t>
  </si>
  <si>
    <t>PMC6315915</t>
  </si>
  <si>
    <t>10.3390/genes9120593</t>
  </si>
  <si>
    <t>http://europepmc.org/abstract/MED/30501127</t>
  </si>
  <si>
    <t>2073-4425</t>
  </si>
  <si>
    <t>5c8123cf080b42.148118171552575242</t>
  </si>
  <si>
    <t>Roth G</t>
  </si>
  <si>
    <t>Global, regional, and national age-sex-specific mortality for 282 causes of death in 195 countries and territories, 1980-2017: a systematic analysis for the Global Burden of Disease Study 2017</t>
  </si>
  <si>
    <t>http://dx.doi.org/10.1016/S0140-6736(18)32203-7</t>
  </si>
  <si>
    <t>5c8123d5368c73.704238241552575242</t>
  </si>
  <si>
    <t>29997303</t>
  </si>
  <si>
    <t>Gong S</t>
  </si>
  <si>
    <t>Placental polyamine metabolism differs by fetal sex, fetal growth restriction, and preeclampsia.</t>
  </si>
  <si>
    <t>JCI insight</t>
  </si>
  <si>
    <t>PMC6124516</t>
  </si>
  <si>
    <t>10.1172/jci.insight.120723</t>
  </si>
  <si>
    <t>http://europepmc.org/abstract/MED/29997303</t>
  </si>
  <si>
    <t>2379-3708</t>
  </si>
  <si>
    <t>5c8123d5a80c41.483261971552575242</t>
  </si>
  <si>
    <t>29584812</t>
  </si>
  <si>
    <t>Paige E</t>
  </si>
  <si>
    <t>Landmark Models for Optimizing the Use of Repeated Measurements of Risk Factors in Electronic Health Records to Predict Future Disease Risk.</t>
  </si>
  <si>
    <t>187</t>
  </si>
  <si>
    <t>1530-1538</t>
  </si>
  <si>
    <t>PMC6030927</t>
  </si>
  <si>
    <t>10.1093/aje/kwy018</t>
  </si>
  <si>
    <t>http://europepmc.org/abstract/MED/29584812</t>
  </si>
  <si>
    <t>5c8123d26fbb23.853796881552575242</t>
  </si>
  <si>
    <t>30212648</t>
  </si>
  <si>
    <t>Teo SM</t>
  </si>
  <si>
    <t>Airway Microbiota Dynamics Uncover a Critical Window for Interplay of Pathogenic Bacteria and Allergy in Childhood Respiratory Disease.</t>
  </si>
  <si>
    <t>Cell host &amp; microbe</t>
  </si>
  <si>
    <t>341-352.e5</t>
  </si>
  <si>
    <t>PMC6291254</t>
  </si>
  <si>
    <t>10.1016/j.chom.2018.08.005</t>
  </si>
  <si>
    <t>http://europepmc.org/abstract/MED/30212648</t>
  </si>
  <si>
    <t>1934-6069</t>
  </si>
  <si>
    <t>1931-3128</t>
  </si>
  <si>
    <t>NIHMS998451</t>
  </si>
  <si>
    <t>5c4591f53a8009.048304161552575242</t>
  </si>
  <si>
    <t>29691411</t>
  </si>
  <si>
    <t>Emdin CA</t>
  </si>
  <si>
    <t>Analysis of predicted loss-of-function variants in UK Biobank identifies variants protective for disease.</t>
  </si>
  <si>
    <t>1613</t>
  </si>
  <si>
    <t>PMC5915445</t>
  </si>
  <si>
    <t>10.1038/s41467-018-03911-8</t>
  </si>
  <si>
    <t>http://europepmc.org/abstract/MED/29691411</t>
  </si>
  <si>
    <t>5c47028789c696.641900551552575242</t>
  </si>
  <si>
    <t>Wou C</t>
  </si>
  <si>
    <t>The associations between the response efficacy and objective and subjective change in physical activity and diet in the Information and Risk Modification trial</t>
  </si>
  <si>
    <t>Public Health</t>
  </si>
  <si>
    <t>PMC6292838</t>
  </si>
  <si>
    <t>10.1016/j.puhe.2018.09.006</t>
  </si>
  <si>
    <t>http://dx.doi.org/10.1016/j.puhe.2018.09.006</t>
  </si>
  <si>
    <t>HDR-6004</t>
  </si>
  <si>
    <t>Health Data Research UK Baseline Project - Wales/NI 4</t>
  </si>
  <si>
    <t>-81147</t>
  </si>
  <si>
    <t>Ronan</t>
  </si>
  <si>
    <t>Lyons</t>
  </si>
  <si>
    <t>r.a.lyons@swansea.ac.uk</t>
  </si>
  <si>
    <t>5c3f376c179e67.014531731552562745</t>
  </si>
  <si>
    <t>29608261</t>
  </si>
  <si>
    <t>Poortinga W</t>
  </si>
  <si>
    <t>The health impacts of energy performance investments in low-income areas: a mixed-methods approach</t>
  </si>
  <si>
    <t>Public Health Research</t>
  </si>
  <si>
    <t>10.3310/phr06050</t>
  </si>
  <si>
    <t>http://europepmc.org/abstract/MED/29608261</t>
  </si>
  <si>
    <t>5c3f37aab58e87.936271431552562745</t>
  </si>
  <si>
    <t>29342014</t>
  </si>
  <si>
    <t>Collie A</t>
  </si>
  <si>
    <t>Patterns and Predictors of Return to Work After Major Trauma: A Prospective, Population-based Registry Study.</t>
  </si>
  <si>
    <t>Annals of surgery</t>
  </si>
  <si>
    <t>10.1097/SLA.0000000000002666</t>
  </si>
  <si>
    <t>http://europepmc.org/abstract/MED/29342014</t>
  </si>
  <si>
    <t>1528-1140</t>
  </si>
  <si>
    <t>0003-4932</t>
  </si>
  <si>
    <t>5c3f361ba64de1.523397131552562745</t>
  </si>
  <si>
    <t>29880048</t>
  </si>
  <si>
    <t>Sebire SJ</t>
  </si>
  <si>
    <t>Results of a feasibility cluster randomised controlled trial of a peer-led school-based intervention to increase the physical activity of adolescent girls (PLAN-A).</t>
  </si>
  <si>
    <t>PMC5992776</t>
  </si>
  <si>
    <t>10.1186/s12966-018-0682-4</t>
  </si>
  <si>
    <t>http://europepmc.org/abstract/MED/29880048</t>
  </si>
  <si>
    <t>5c3f3749dc79e1.751634591552562745</t>
  </si>
  <si>
    <t>Gibson JAG</t>
  </si>
  <si>
    <t>Making the most of Big Data in Surgery: Improving Outcomes, Protecting Patients &amp; Informing Service Providers. Commission on the future of surgery</t>
  </si>
  <si>
    <t>https://www.rcseng.ac.uk/-/media/files/rcs/standards-and-research/future-of-surgery/written-contributions/big-data-and-digital-technology/gibson-j-a-g-dobbs-t-d-kerstein-r-et-al-making-the-most-of-big-data-in-surgery--improving-outcomes-p.pdf</t>
  </si>
  <si>
    <t>5b659a1200f7c1.958592161552562745</t>
  </si>
  <si>
    <t>29965717</t>
  </si>
  <si>
    <t>Rodgers S</t>
  </si>
  <si>
    <t>Health impact, and economic value, of meeting housing quality standards: a retrospective longitudinal data linkage study</t>
  </si>
  <si>
    <t>10.3310/phr06080</t>
  </si>
  <si>
    <t>http://europepmc.org/abstract/MED/29965717</t>
  </si>
  <si>
    <t>5c88f080a43993.412199761552562745</t>
  </si>
  <si>
    <t>Jones K</t>
  </si>
  <si>
    <t>Population data science: advancing the safe use of population data for public benefit</t>
  </si>
  <si>
    <t>Epidemiology and Health</t>
  </si>
  <si>
    <t>PMC6367205</t>
  </si>
  <si>
    <t>10.4178/epih.e2018061</t>
  </si>
  <si>
    <t>http://dx.doi.org/10.4178/epih.e2018061</t>
  </si>
  <si>
    <t>5c891df10afce0.242914231552562745</t>
  </si>
  <si>
    <t>Policy briefing_report</t>
  </si>
  <si>
    <t>Jones KH</t>
  </si>
  <si>
    <t>Privacy, confidentiality and practicalities in data linkage</t>
  </si>
  <si>
    <t>https://gss.civilservice.gov.uk/wp-content/uploads/2018/12/11-12-18_FINAL_Kerina_Jones_David_Ford_article.pdf</t>
  </si>
  <si>
    <t>5c3f362e58fb66.022248481552562745</t>
  </si>
  <si>
    <t>5c88eef28ffb56.008152121552562745</t>
  </si>
  <si>
    <t>30026176</t>
  </si>
  <si>
    <t>Challenges and Potential Opportunities of Mobile Phone Call Detail Records in Health Research: Review.</t>
  </si>
  <si>
    <t>JMIR mHealth and uHealth</t>
  </si>
  <si>
    <t>e161</t>
  </si>
  <si>
    <t>PMC6072975</t>
  </si>
  <si>
    <t>10.2196/mhealth.9974</t>
  </si>
  <si>
    <t>http://europepmc.org/abstract/MED/30026176</t>
  </si>
  <si>
    <t>2291-5222</t>
  </si>
  <si>
    <t>5c3f35b4be7641.336381161552562745</t>
  </si>
  <si>
    <t>5c88eef2cdb707.412121001552562745</t>
  </si>
  <si>
    <t>29860199</t>
  </si>
  <si>
    <t>Middleton RM</t>
  </si>
  <si>
    <t>Validating the portal population of the United Kingdom Multiple Sclerosis Register.</t>
  </si>
  <si>
    <t>Multiple sclerosis and related disorders</t>
  </si>
  <si>
    <t>3-10</t>
  </si>
  <si>
    <t>10.1016/j.msard.2018.05.015</t>
  </si>
  <si>
    <t>http://europepmc.org/abstract/MED/29860199</t>
  </si>
  <si>
    <t>2211-0356</t>
  </si>
  <si>
    <t>2211-0348</t>
  </si>
  <si>
    <t>5c88f08045b143.431702871552562745</t>
  </si>
  <si>
    <t>Jorm L</t>
  </si>
  <si>
    <t>Secure data analysis environments: can we agree on criteria for "Appropriate secure access" to linked health data?</t>
  </si>
  <si>
    <t>10.23889/ijpds.v3i4.836</t>
  </si>
  <si>
    <t>http://dx.doi.org/10.23889/ijpds.v3i4.836</t>
  </si>
  <si>
    <t>5c3f378c375ef9.765332471552562745</t>
  </si>
  <si>
    <t>Paranjothy S</t>
  </si>
  <si>
    <t>Risk of emergency hospital admission in children associated with mental disorders and alcohol misuse in the household: an electronic birth cohort study</t>
  </si>
  <si>
    <t>The Lancet Public Health</t>
  </si>
  <si>
    <t>10.1016/S2468-2667(18)30069-0</t>
  </si>
  <si>
    <t>http://dx.doi.org/10.1016/S2468-2667(18)30069-0</t>
  </si>
  <si>
    <t>5c3f35d8522581.902596691552562745</t>
  </si>
  <si>
    <t>29925668</t>
  </si>
  <si>
    <t>Rodgers SE</t>
  </si>
  <si>
    <t>Emergency hospital admissions associated with a non-randomised housing intervention meeting national housing quality standards: a longitudinal data linkage study.</t>
  </si>
  <si>
    <t>Journal of epidemiology and community health</t>
  </si>
  <si>
    <t>896-903</t>
  </si>
  <si>
    <t>PMC6161658</t>
  </si>
  <si>
    <t>10.1136/jech-2017-210370</t>
  </si>
  <si>
    <t>http://europepmc.org/abstract/MED/29925668</t>
  </si>
  <si>
    <t>1470-2738</t>
  </si>
  <si>
    <t>0143-005X</t>
  </si>
  <si>
    <t>HDR-5005</t>
  </si>
  <si>
    <t>Health Data Research UK Baseline Project - Scotland 5</t>
  </si>
  <si>
    <t>88761</t>
  </si>
  <si>
    <t>Mark</t>
  </si>
  <si>
    <t>Parsons</t>
  </si>
  <si>
    <t>m.parsons@epcc.ed.ac.uk</t>
  </si>
  <si>
    <t>5c896bac291885.266564221552510135</t>
  </si>
  <si>
    <t>Exploiting the Performance Benefits of Storage Class Memory for HPC and HPDA Workflows</t>
  </si>
  <si>
    <t>Supercomputing Frontiers and Innovations</t>
  </si>
  <si>
    <t>10.14529/jsfi180105</t>
  </si>
  <si>
    <t>http://dx.doi.org/10.14529/jsfi180105</t>
  </si>
  <si>
    <t>HDR-4004</t>
  </si>
  <si>
    <t>Health Data Research UK Baseline Project - Oxford 4</t>
  </si>
  <si>
    <t>89131</t>
  </si>
  <si>
    <t>Chris</t>
  </si>
  <si>
    <t>Holmes</t>
  </si>
  <si>
    <t>cholmes@stats.ox.ac.uk</t>
  </si>
  <si>
    <t>5c8913399749a3.815191541552492009</t>
  </si>
  <si>
    <t>Behr M</t>
  </si>
  <si>
    <t>Multiscale blind source separation</t>
  </si>
  <si>
    <t>The Annals of Statistics</t>
  </si>
  <si>
    <t>10.1214/17-AOS1565</t>
  </si>
  <si>
    <t>http://dx.doi.org/10.1214/17-AOS1565</t>
  </si>
  <si>
    <t>5c8902f1adbdd5.336934191552492009</t>
  </si>
  <si>
    <t>Abdalla M</t>
  </si>
  <si>
    <t>A general framework for predicting the transcriptomic consequences of non-coding variation</t>
  </si>
  <si>
    <t>10.1101/279323</t>
  </si>
  <si>
    <t>http://dx.doi.org/10.1101/279323</t>
  </si>
  <si>
    <t>5aa79fe7a0a3f8.161395211552492009</t>
  </si>
  <si>
    <t>GWAS identifies 10 loci for objectively-measured physical activity and sleep with causal roles in cardiometabolic disease.</t>
  </si>
  <si>
    <t>10.1101/261719</t>
  </si>
  <si>
    <t>http://dx.doi.org/10.1101/261719</t>
  </si>
  <si>
    <t>5c89033ddee4c6.685577071552492009</t>
  </si>
  <si>
    <t>Jewson J</t>
  </si>
  <si>
    <t>Principles of Bayesian Inference Using General Divergence Criteria</t>
  </si>
  <si>
    <t>Entropy</t>
  </si>
  <si>
    <t>10.3390/e20060442</t>
  </si>
  <si>
    <t>http://dx.doi.org/10.3390/e20060442</t>
  </si>
  <si>
    <t>5c891359ba4931.358855351552492009</t>
  </si>
  <si>
    <t>Ansari M</t>
  </si>
  <si>
    <t>Interferon lambda 4 impacts broadly on hepatitis C virus diversity.</t>
  </si>
  <si>
    <t>10.1101/305151</t>
  </si>
  <si>
    <t>http://dx.doi.org/10.1101/305151</t>
  </si>
  <si>
    <t>5c88ff1b57d3b0.308378251552492009</t>
  </si>
  <si>
    <t>HDR-5010</t>
  </si>
  <si>
    <t>Health Data Research UK Baseline Project - Scotland 10</t>
  </si>
  <si>
    <t>98324</t>
  </si>
  <si>
    <t>Frank</t>
  </si>
  <si>
    <t>Sullivan</t>
  </si>
  <si>
    <t>fms20@st-andrews.ac.uk</t>
  </si>
  <si>
    <t>5c74fc4049ad17.740799351552036717</t>
  </si>
  <si>
    <t>30528472</t>
  </si>
  <si>
    <t xml:space="preserve">FOCUS Trial Collaboration </t>
  </si>
  <si>
    <t>Effects of fluoxetine on functional outcomes after acute stroke (FOCUS): a pragmatic, double-blind, randomised, controlled trial.</t>
  </si>
  <si>
    <t>393</t>
  </si>
  <si>
    <t>10168</t>
  </si>
  <si>
    <t>265-274</t>
  </si>
  <si>
    <t>PMC6336936</t>
  </si>
  <si>
    <t>10.1016/S0140-6736(18)32823-X</t>
  </si>
  <si>
    <t>http://europepmc.org/abstract/MED/30528472</t>
  </si>
  <si>
    <t>5c74fcf896da52.850498131552036717</t>
  </si>
  <si>
    <t>29349905</t>
  </si>
  <si>
    <t>Kalia S</t>
  </si>
  <si>
    <t>Would you like to add a weight after this blood pressure, doctor? Discovery of potentially actionable associations between the provision of multiple screens in primary care.</t>
  </si>
  <si>
    <t>Journal of evaluation in clinical practice</t>
  </si>
  <si>
    <t>423-430</t>
  </si>
  <si>
    <t>PMC5900937</t>
  </si>
  <si>
    <t>10.1111/jep.12877</t>
  </si>
  <si>
    <t>http://europepmc.org/abstract/MED/29349905</t>
  </si>
  <si>
    <t>1365-2753</t>
  </si>
  <si>
    <t>1356-1294</t>
  </si>
  <si>
    <t>5c74fccb584271.151516541552036717</t>
  </si>
  <si>
    <t>29523779</t>
  </si>
  <si>
    <t>Greiver M</t>
  </si>
  <si>
    <t>Agreement between hospital and primary care on diagnostic labeling for COPD and heart failure in Toronto, Canada: a cross-sectional observational study.</t>
  </si>
  <si>
    <t>PMC5844864</t>
  </si>
  <si>
    <t>10.1038/s41533-018-0076-8</t>
  </si>
  <si>
    <t>http://europepmc.org/abstract/MED/29523779</t>
  </si>
  <si>
    <t>5c74fc107d0a01.982223281552036717</t>
  </si>
  <si>
    <t>30389671</t>
  </si>
  <si>
    <t>Rigobon AV</t>
  </si>
  <si>
    <t>Impact of the Diabetes Canada Guideline Dissemination Strategy on the Prescription of Vascular Protective Medications: A Retrospective Cohort Study, 2010-2015.</t>
  </si>
  <si>
    <t>10.2337/dc18-0935</t>
  </si>
  <si>
    <t>http://europepmc.org/abstract/MED/30389671</t>
  </si>
  <si>
    <t>5c74fd66322737.884813711552036717</t>
  </si>
  <si>
    <t>30615653</t>
  </si>
  <si>
    <t>O'Neill B</t>
  </si>
  <si>
    <t>Agreement between primary care and hospital diagnosis of schizophrenia and bipolar disorder: A cross-sectional, observational study using record linkage.</t>
  </si>
  <si>
    <t>e0210214</t>
  </si>
  <si>
    <t>PMC6322753</t>
  </si>
  <si>
    <t>10.1371/journal.pone.0210214</t>
  </si>
  <si>
    <t>http://europepmc.org/abstract/MED/30615653</t>
  </si>
  <si>
    <t>5c74fc88e2f2e4.995105681552036717</t>
  </si>
  <si>
    <t>29472226</t>
  </si>
  <si>
    <t>McDonnell L</t>
  </si>
  <si>
    <t>Finding and using routine clinical datasets for observational research and quality improvement.</t>
  </si>
  <si>
    <t>The British journal of general practice : the journal of the Royal College of General Practitioners</t>
  </si>
  <si>
    <t>668</t>
  </si>
  <si>
    <t>147-148</t>
  </si>
  <si>
    <t>PMC5819976</t>
  </si>
  <si>
    <t>10.3399/bjgp18X695237</t>
  </si>
  <si>
    <t>http://europepmc.org/abstract/MED/29472226</t>
  </si>
  <si>
    <t>1478-5242</t>
  </si>
  <si>
    <t>0960-1643</t>
  </si>
  <si>
    <t>5c74fa97278218.788331331552036717</t>
  </si>
  <si>
    <t>30679298</t>
  </si>
  <si>
    <t>Trends in end digit preference for blood pressure and associations with cardiovascular outcomes in Canadian and UK primary care: a retrospective observational study.</t>
  </si>
  <si>
    <t>e024970</t>
  </si>
  <si>
    <t>PMC6347875</t>
  </si>
  <si>
    <t>10.1136/bmjopen-2018-024970</t>
  </si>
  <si>
    <t>http://europepmc.org/abstract/MED/30679298</t>
  </si>
  <si>
    <t>5c88bb420a72f0.586488041552492553-1</t>
  </si>
  <si>
    <t>Novartis-BDI collaboration</t>
  </si>
  <si>
    <t>Novartis</t>
  </si>
  <si>
    <t>F00002970</t>
  </si>
  <si>
    <t>Private</t>
  </si>
  <si>
    <t>Global</t>
  </si>
  <si>
    <t>USD</t>
  </si>
  <si>
    <t>1000000</t>
  </si>
  <si>
    <t>100000</t>
  </si>
  <si>
    <t>Leading a project looking at historical clinical trial data, including imaging, biomarkers, genomics and clinical records.  Developing and applying statistical methods; building a data wharehouse to manage trial information and enable research computing access while maintaining appropriate security.</t>
  </si>
  <si>
    <t>Co-leading a project looking at historical clinical trial data, including imaging, biomarkers, genomics and clinical records.  Providing access to the data and expertise to help understand and curate it.</t>
  </si>
  <si>
    <t>Still Active</t>
  </si>
  <si>
    <t xml:space="preserve">More information at https://www.novartis.co.uk/news/media-releases/novartis-and-university-oxford%27s-big-data-institute-establish-world-leading or https://www.bdi.ox.ac.uk/news/bdi-novartis-partnership-is-announced </t>
  </si>
  <si>
    <t>No impact yet</t>
  </si>
  <si>
    <t>5463744867e212.924682151552523208-1</t>
  </si>
  <si>
    <t>Custom display for GENCODE</t>
  </si>
  <si>
    <t>The Wellcome Trust Sanger Institute</t>
  </si>
  <si>
    <t>X00000293</t>
  </si>
  <si>
    <t>Charity/Non Profit</t>
  </si>
  <si>
    <t>Conversion scripts to convert GENCODE data into Biodalliance-compatible formats</t>
  </si>
  <si>
    <t>Running the website</t>
  </si>
  <si>
    <t>Pages on GENCODE Web site, plus a track hub of historical GENCODE data</t>
  </si>
  <si>
    <t>Policy</t>
  </si>
  <si>
    <t>http://www.gencodegenes.org/human_biodalliance.html</t>
  </si>
  <si>
    <t>5c8f862ad4cfe1.166890371552911473-1</t>
  </si>
  <si>
    <t>CCG_LLR</t>
  </si>
  <si>
    <t>NHS Leicester City CCG</t>
  </si>
  <si>
    <t>F00043505</t>
  </si>
  <si>
    <t>Public</t>
  </si>
  <si>
    <t>Guided the CCG on aspects of creating a research data pool from GP practice data</t>
  </si>
  <si>
    <t>Organised creating a research data pool from GP practice data</t>
  </si>
  <si>
    <t>5c8f856a437a72.740558901552911473-4</t>
  </si>
  <si>
    <t>HDR UK Midlands</t>
  </si>
  <si>
    <t>University Hospitals Birmingham NHS Foundation Trust</t>
  </si>
  <si>
    <t>X00000637</t>
  </si>
  <si>
    <t xml:space="preserve">Developing tools and standards for safe and accurate discovery of research assets </t>
  </si>
  <si>
    <t>5c8f856a437a72.740558901552911473-3</t>
  </si>
  <si>
    <t>University of Birmingham</t>
  </si>
  <si>
    <t>X00000312</t>
  </si>
  <si>
    <t>Academic/University</t>
  </si>
  <si>
    <t>5c8f856a437a72.740558901552911473-1</t>
  </si>
  <si>
    <t>University of Warwick</t>
  </si>
  <si>
    <t>X00000369</t>
  </si>
  <si>
    <t>5c8f856a437a72.740558901552911473-2</t>
  </si>
  <si>
    <t>University of Nottingham</t>
  </si>
  <si>
    <t>X00000347</t>
  </si>
  <si>
    <t>5a9187d594e808.889625451551986759-1</t>
  </si>
  <si>
    <t>Collaboration with GSK</t>
  </si>
  <si>
    <t>GlaxoSmithKline (GSK)</t>
  </si>
  <si>
    <t>F00001798</t>
  </si>
  <si>
    <t>target sciences</t>
  </si>
  <si>
    <t>We provide the tool for analyses of GWAS and the expertise in mixed linear models.</t>
  </si>
  <si>
    <t>GSK provides curated phenotypic data from UK Biobank</t>
  </si>
  <si>
    <t>None yet. A CDA is being negotiated.</t>
  </si>
  <si>
    <t>5481be6150e080.852352201551196004-1</t>
  </si>
  <si>
    <t>Aarhus University</t>
  </si>
  <si>
    <t>F00005744</t>
  </si>
  <si>
    <t>Denmark</t>
  </si>
  <si>
    <t>Comparing out of home care in England and Denmark.</t>
  </si>
  <si>
    <t>5486bd41549852.377784551551196004-1</t>
  </si>
  <si>
    <t>Astrid Guttman</t>
  </si>
  <si>
    <t>University of Toronto</t>
  </si>
  <si>
    <t>F00030597</t>
  </si>
  <si>
    <t>Institute for Clinical Evaluative Sciences</t>
  </si>
  <si>
    <t>Canada</t>
  </si>
  <si>
    <t>Collaboration and work on Big Data Project</t>
  </si>
  <si>
    <t>5a7c820f975104.697475031551196004-1</t>
  </si>
  <si>
    <t>CAFCASS</t>
  </si>
  <si>
    <t>Lancaster University</t>
  </si>
  <si>
    <t>F00038677</t>
  </si>
  <si>
    <t>Department of Sociology</t>
  </si>
  <si>
    <t>GBP</t>
  </si>
  <si>
    <t>394802</t>
  </si>
  <si>
    <t xml:space="preserve">to provide the first systematic analysis of the inter-relationship between health needs, service provision and family court trajectories for mother and child by linking together administrative health and courts data for the first time. </t>
  </si>
  <si>
    <t>Data permissions &amp; CAFCASS analyses; linkage to other sectors</t>
  </si>
  <si>
    <t xml:space="preserve">Project in phase 1 - no outputs as yet </t>
  </si>
  <si>
    <t>5481bec6d60ff8.170759511551196004-1</t>
  </si>
  <si>
    <t>Karolinska Institute</t>
  </si>
  <si>
    <t>X00038116</t>
  </si>
  <si>
    <t>Sweden</t>
  </si>
  <si>
    <t xml:space="preserve">Co-supervision of PhD Studentship at Farr Institute </t>
  </si>
  <si>
    <t>Co-supervision of PhD studentship at Farr Institute.</t>
  </si>
  <si>
    <t>5481b8f22f4022.596770951551196004-1</t>
  </si>
  <si>
    <t>Telethon Institute of Child Health Research</t>
  </si>
  <si>
    <t>Telethon Kids Institute</t>
  </si>
  <si>
    <t>F00007000</t>
  </si>
  <si>
    <t>Australia</t>
  </si>
  <si>
    <t>Collaboration on international comparisons of child maltreatment using routine data.</t>
  </si>
  <si>
    <t xml:space="preserve">- </t>
  </si>
  <si>
    <t>5481ba9f446be3.403268891551196004-1</t>
  </si>
  <si>
    <t>Telethon Institute University of WA</t>
  </si>
  <si>
    <t>Collaboration on cross-country comparisons of child adversity.  Input into supervision of PhD student, and Co-Investigator on grant.</t>
  </si>
  <si>
    <t xml:space="preserve">Collaboration on cross-country comparisons of child adversity. </t>
  </si>
  <si>
    <t>5aaa683bd355d7.569068111552901346-1</t>
  </si>
  <si>
    <t>AIRLESS - Collaboration with Peking University Prof Tong Zhu and colleagues</t>
  </si>
  <si>
    <t>University of Calgary</t>
  </si>
  <si>
    <t>X00056883</t>
  </si>
  <si>
    <t>Clinical Research Unit</t>
  </si>
  <si>
    <t>Contractually Confidential</t>
  </si>
  <si>
    <t>Expertise in cardiovascular epidemiology and CVD biomarkers</t>
  </si>
  <si>
    <t>Experience of leading cohort studies and participant data collection in field centres in China</t>
  </si>
  <si>
    <t xml:space="preserve">Multi-disciplinary: cardiovascular epidemiology, atmospheric science - pollution, exposure assessment. Presentations made of study results at scientific meetings and conferences and papers under submission for publication.  </t>
  </si>
  <si>
    <t>5c890e96018c54.085668281552901346-1</t>
  </si>
  <si>
    <t>AIRLESS - Collaboration with the George Institute for Global Health, Prof Yangfeng Wu and colleagues</t>
  </si>
  <si>
    <t>Peking University</t>
  </si>
  <si>
    <t>F00011592</t>
  </si>
  <si>
    <t>George Institute for Global Health</t>
  </si>
  <si>
    <t>China</t>
  </si>
  <si>
    <t>Epidemiological expertise in data collection for population cohort studies and in cardiovascular disease health outcomes</t>
  </si>
  <si>
    <t>Expertise in field epidemiology and data collection in clinical trials in China</t>
  </si>
  <si>
    <t>Continuing collaboration, presentations at scientific conferences and papers under submission for publication</t>
  </si>
  <si>
    <t>5c86833b59a307.277773981552901346-1</t>
  </si>
  <si>
    <t>Airwave - Police Federation of England and Wales</t>
  </si>
  <si>
    <t>Police Federation of England and Wales</t>
  </si>
  <si>
    <t>X00062575</t>
  </si>
  <si>
    <t>Scientific conduct of the study and close liaison with the Federation to ensure continuing support for participation</t>
  </si>
  <si>
    <t>Collaboration on the Airwave study steering committee and access committee - lay contribution to these committees and assistance with communication channels to police organisation contacts to improve effectiveness of study implementation.</t>
  </si>
  <si>
    <t>ongoing collaboration</t>
  </si>
  <si>
    <t>5c8684e32147f2.007447431552901346-1</t>
  </si>
  <si>
    <t>Airwave and CCACE - Centre for Cognitive Ageing and Cognitive Epidemiology</t>
  </si>
  <si>
    <t>University of Edinburgh</t>
  </si>
  <si>
    <t>F00010208</t>
  </si>
  <si>
    <t>MRC Centre for Cognitive Ageing and Cognitive Epidemiology</t>
  </si>
  <si>
    <t>Data collection, data quality control and analysis and database management</t>
  </si>
  <si>
    <t>Working with to enhancement baseline data collection with addition of questions on mental health and cognition to enable future analysis of work-related stressors</t>
  </si>
  <si>
    <t>5c86864c5bb8e3.689807301552901346-1</t>
  </si>
  <si>
    <t>Airwave and MRC CSO Social and Public Health Sciences Unit</t>
  </si>
  <si>
    <t>MRC/CSO</t>
  </si>
  <si>
    <t>Social and Public Health Sciences Unit</t>
  </si>
  <si>
    <t xml:space="preserve">Provision of Airwave study data and biosamples for analysis </t>
  </si>
  <si>
    <t>Expertise in occupational work exposures and evaluation of work place interventions for health promotion</t>
  </si>
  <si>
    <t>5c8687ca758053.359075081552901346-1</t>
  </si>
  <si>
    <t>Airwave and occupational exposure assessment</t>
  </si>
  <si>
    <t>University of Manchester</t>
  </si>
  <si>
    <t>X00000345</t>
  </si>
  <si>
    <t xml:space="preserve">Airwave study data and biosamples </t>
  </si>
  <si>
    <t>Collaborating with the Centre for Occupational and Environmental Health with expertise in occupational exposure assessment. Obtaining expert advice on the formation and use of a job exposure metrix (JEM) for the study</t>
  </si>
  <si>
    <t>5c8688a6934f73.786269301552901346-1</t>
  </si>
  <si>
    <t>Airwave collaboration with CIPHER</t>
  </si>
  <si>
    <t>Swansea University</t>
  </si>
  <si>
    <t>F00015730</t>
  </si>
  <si>
    <t>Centre for Improvement in Population Health through E-records Research (CIPHER)</t>
  </si>
  <si>
    <t>Airwave study participant data and database and expertise in secure database management</t>
  </si>
  <si>
    <t>Secure data linkage and expertise in e-records for health data</t>
  </si>
  <si>
    <t>5c86806fbc5fd8.225625451552901346-1</t>
  </si>
  <si>
    <t xml:space="preserve">Airwave collaboration with DPUK - Dementia Platforms UK </t>
  </si>
  <si>
    <t>University of Oxford</t>
  </si>
  <si>
    <t>X00000348</t>
  </si>
  <si>
    <t>Department of Psychiatry</t>
  </si>
  <si>
    <t>Collection and provision of Airwave study data. Airwave data collected by the study team is being uploaded into the DPUK data portal so that it is available to other researchers. Collaboration with Prof Gallacher, PI of DPUK on pilot use of data including CSR pilot, collaborative grant applications and publications.</t>
  </si>
  <si>
    <t>DPUK portal coordination and data access procedures</t>
  </si>
  <si>
    <t>5c87a1e1f0d461.892222901552901346-1</t>
  </si>
  <si>
    <t>Airwave collaboration with DPUK - Great Minds pilot study</t>
  </si>
  <si>
    <t>MRC Dementias Platform UK</t>
  </si>
  <si>
    <t>F00045309</t>
  </si>
  <si>
    <t>Collaboration with DPUK to invite Airwave study participants to take part in the Great Minds pilot study. Facilitated contact with study participants.</t>
  </si>
  <si>
    <t>Coordination of Great Minds pilot study</t>
  </si>
  <si>
    <t>new collaboration - ongoing</t>
  </si>
  <si>
    <t>https://www.dementiasplatform.uk/blog/great-minds-coming-together</t>
  </si>
  <si>
    <t>5c8681c2e782a1.679646721552901346-1</t>
  </si>
  <si>
    <t>Airwave collaboration with DPUK and SAIL</t>
  </si>
  <si>
    <t>F00008300</t>
  </si>
  <si>
    <t xml:space="preserve">Provision of Airwave study data and expertise in database management and health data linkage </t>
  </si>
  <si>
    <t>SAIL Databank is being used as a means of secure data processing and storage for study data</t>
  </si>
  <si>
    <t>5c867ae5842e06.567674641552901346-1</t>
  </si>
  <si>
    <t>ALSPAC cohort study exposure data and modelling</t>
  </si>
  <si>
    <t>University of Leicester</t>
  </si>
  <si>
    <t>X00000341</t>
  </si>
  <si>
    <t>Centre for Environmental Health and Sustainability</t>
  </si>
  <si>
    <t>Data linkage and analysis and drafting of scientific papers and presentation of data</t>
  </si>
  <si>
    <t>Expertise in environmental exposure assessment</t>
  </si>
  <si>
    <t>5c8a27a6826998.234872981552901346-2</t>
  </si>
  <si>
    <t>CHARGE Consortium - collaboration - Cohorts for Heart and Aging Research in Genomic Epidemiology</t>
  </si>
  <si>
    <t>National Heart, Lung, and Blood Institute (NHLBI)</t>
  </si>
  <si>
    <t>F00009924</t>
  </si>
  <si>
    <t>United States</t>
  </si>
  <si>
    <t>Contributing cohort data to this consortium and participated in scientific meeting and have ongoing related science collaborations with consortium partners</t>
  </si>
  <si>
    <t xml:space="preserve">Consortium facilitates genome wide association meta-analysis and replication opportunities among multiple large and well-phenotyped longitudinal cohort studies. </t>
  </si>
  <si>
    <t>continuing collaboration and planned joint publications</t>
  </si>
  <si>
    <t>5c8a27a6826998.234872981552901346-1</t>
  </si>
  <si>
    <t>Kaiser Permanente Washington Health Research Institute</t>
  </si>
  <si>
    <t>X00067242</t>
  </si>
  <si>
    <t>5c7e74b7d393f1.671574301552901346-1</t>
  </si>
  <si>
    <t>DEvelopment of advanced Chemical mapping In PHEnomics Research: application to cardiovascular disease research</t>
  </si>
  <si>
    <t>X00046659</t>
  </si>
  <si>
    <t>Department of Cardiovascular Sciences</t>
  </si>
  <si>
    <t xml:space="preserve">Aim is to discover and cross-validate metabolic features associated with blood pressure and body mass index exploring data from cohort studies GRAPHIC and AIRWAVE. Metabolic phenotyping and metabolomics analysis and data interpretation.  </t>
  </si>
  <si>
    <t>Cohort study data and cardiovascular epidemiology expertise</t>
  </si>
  <si>
    <t xml:space="preserve">ongoing collaboration with collaborative grant application </t>
  </si>
  <si>
    <t>5aa9431a9a5988.531786831552901346-1</t>
  </si>
  <si>
    <t>DRI - collaboration on alcohol genome wide association study</t>
  </si>
  <si>
    <t>King's College London</t>
  </si>
  <si>
    <t>X00001211</t>
  </si>
  <si>
    <t>Institute of Psychiatry, Psychology &amp; Neuroscience</t>
  </si>
  <si>
    <t>Expertise in cohort data analysis and GWAS</t>
  </si>
  <si>
    <t>Expertise in health effects of alcohol and in genetic epidemiology</t>
  </si>
  <si>
    <t>in progress</t>
  </si>
  <si>
    <t>5aa93fadbadf28.606137881552901346-1</t>
  </si>
  <si>
    <t xml:space="preserve">DRI - collaboration with ARIC study investigators - on neurocognitive study </t>
  </si>
  <si>
    <t>University of North Carolina at Chapel Hill</t>
  </si>
  <si>
    <t>F00001720</t>
  </si>
  <si>
    <t>Department of Nutrition</t>
  </si>
  <si>
    <t>Expertise in population cohort studies</t>
  </si>
  <si>
    <t>Study data and samples for analysis</t>
  </si>
  <si>
    <t>5aa94067695b01.113839201552901346-1</t>
  </si>
  <si>
    <t>DRI - collaboration with CARDIA study investigators</t>
  </si>
  <si>
    <t>Expertise in metabolomics and molecular epidemiology</t>
  </si>
  <si>
    <t>Study data and samples</t>
  </si>
  <si>
    <t>5aa94265cf1b65.882825771552901346-1</t>
  </si>
  <si>
    <t>DRI - collaboration with FINGER study investigators</t>
  </si>
  <si>
    <t xml:space="preserve">Expertise in molecular epidemiology and metabolomics and metabolic phenotyping </t>
  </si>
  <si>
    <t>Study data and samples and expertise in neuroscience</t>
  </si>
  <si>
    <t>5aa945d9d81ba7.089304171552901346-1</t>
  </si>
  <si>
    <t>DRI - collaboration with MEMENTO investigators</t>
  </si>
  <si>
    <t>University of Bordeaux</t>
  </si>
  <si>
    <t>F00006034</t>
  </si>
  <si>
    <t>France</t>
  </si>
  <si>
    <t>Expertise in design and management of longitudinal epidemiological cohort studies</t>
  </si>
  <si>
    <t>Expertise in investigation of biomarkers for Alzheimer's disease and related conditions</t>
  </si>
  <si>
    <t>5aa9418cb2a1d4.394717801552901346-1</t>
  </si>
  <si>
    <t>DRI - collaboration with MESA study investigators</t>
  </si>
  <si>
    <t>Wake Forest University</t>
  </si>
  <si>
    <t>F00005390</t>
  </si>
  <si>
    <t>Expertise in metabolomics and epidemiology</t>
  </si>
  <si>
    <t xml:space="preserve">Has established Alzheimer's Disease Core Centre at Wake Forest with associated faculty and resources </t>
  </si>
  <si>
    <t>5aa94ed13d8ce8.889546951552901346-1</t>
  </si>
  <si>
    <t>DRI - collaboration with ROTTERDAM study investigators</t>
  </si>
  <si>
    <t>Erasmus University Medical Center</t>
  </si>
  <si>
    <t>X00001500</t>
  </si>
  <si>
    <t>Netherlands</t>
  </si>
  <si>
    <t>Expertise in metabolomic analysis and metabolic phenotyping</t>
  </si>
  <si>
    <t>Cohort study data and expertise in metabolic diseases</t>
  </si>
  <si>
    <t>5aa94dbbbd9409.563470801552901346-1</t>
  </si>
  <si>
    <t xml:space="preserve">DRI - collaboration with UK Biobank </t>
  </si>
  <si>
    <t>UK Biobank</t>
  </si>
  <si>
    <t>X00000300</t>
  </si>
  <si>
    <t xml:space="preserve">Expertise in metabolomics analysis </t>
  </si>
  <si>
    <t>UK Biobank data/samples</t>
  </si>
  <si>
    <t>5c7fe3fee84cf0.245311541552901346-1</t>
  </si>
  <si>
    <t>Environmental toxicology and exposures</t>
  </si>
  <si>
    <t>X00000189</t>
  </si>
  <si>
    <t>MRC Toxicology Unit</t>
  </si>
  <si>
    <t>We are exploring various ideas for a closer research collaboration and jointly worked on a grant application to investigate toxicology of exposures of fire service personnel during serious fire events. We are already collaborating on the Rutherford Fellowships scheme.</t>
  </si>
  <si>
    <t>Expertise in environmental and chemical toxicity and human exposures</t>
  </si>
  <si>
    <t>5c87e2e6c57813.816547391552901346-1</t>
  </si>
  <si>
    <t>Genetic and environmental influences on type 1 diabetes incidence in the UK</t>
  </si>
  <si>
    <t>F00018518</t>
  </si>
  <si>
    <t>Nuffield Department of Medicine</t>
  </si>
  <si>
    <t>Expertise in clinical epidemiology and lead for environmental exposure modelling</t>
  </si>
  <si>
    <t>Genetic analysis to identify new genes, mechanisms and pathways to T1D</t>
  </si>
  <si>
    <t>active collaboration</t>
  </si>
  <si>
    <t>58ca722ab15519.913091601552901346-6</t>
  </si>
  <si>
    <t>Genetic determinants and biological pathways linking to major inflammatory biomarkers to disease outcomes UKB 13436</t>
  </si>
  <si>
    <t>University of Glasgow</t>
  </si>
  <si>
    <t>F00012254</t>
  </si>
  <si>
    <t>Institute of Health and Wellbeing</t>
  </si>
  <si>
    <t>Expertise in analysis and interpretation of genetic data and associations with inflammatory biomarkers to identify genetic determinants related to cardiovascular disease outcomes. More widely, we are leading contributors to ongoing international research efforts investigating the role of inflammatory biomarkers in development of chronic disease outcomes.</t>
  </si>
  <si>
    <t>Expertise in research on the interactions between environmental factors and genetic factors in relation to major disease outcomes associated with inflammation and biomarker discovery.</t>
  </si>
  <si>
    <t>active project</t>
  </si>
  <si>
    <t>58ca722ab15519.913091601552901346-4</t>
  </si>
  <si>
    <t>58ca722ab15519.913091601552901346-1</t>
  </si>
  <si>
    <t>University College London</t>
  </si>
  <si>
    <t>X00057766</t>
  </si>
  <si>
    <t>Institute of Health Informatics</t>
  </si>
  <si>
    <t>58ca722ab15519.913091601552901346-2</t>
  </si>
  <si>
    <t>Queen Mary University of London</t>
  </si>
  <si>
    <t>F00015674</t>
  </si>
  <si>
    <t>Centre for Primary Care and Public Health</t>
  </si>
  <si>
    <t>58ca722ab15519.913091601552901346-3</t>
  </si>
  <si>
    <t>University of Cambridge</t>
  </si>
  <si>
    <t>F00015480</t>
  </si>
  <si>
    <t>Department of Physics</t>
  </si>
  <si>
    <t>58ca722ab15519.913091601552901346-5</t>
  </si>
  <si>
    <t>58ca66708e7a82.399754061552901346-5</t>
  </si>
  <si>
    <t>Genetics of HbA1C: Biological pathways and impact on diabetes and cardiovascular outcome UKB project 3913</t>
  </si>
  <si>
    <t>Stanford University</t>
  </si>
  <si>
    <t>X00001506</t>
  </si>
  <si>
    <t>Expertise in the epidemiology of Type 2 diabetes and cardiovascular diseases.</t>
  </si>
  <si>
    <t>World-leaders in the genetics of type 2 diabetes (T2D) and related traits and leading scientists in the epidemiology and genetic epidemiology of HbA1c; have played leading roles in  international discovery efforts for HbA1c.</t>
  </si>
  <si>
    <t>58ca66708e7a82.399754061552901346-4</t>
  </si>
  <si>
    <t>University of Liverpool</t>
  </si>
  <si>
    <t>F00012080</t>
  </si>
  <si>
    <t>Institute of Infection and Global Health</t>
  </si>
  <si>
    <t>58ca66708e7a82.399754061552901346-1</t>
  </si>
  <si>
    <t>58ca66708e7a82.399754061552901346-2</t>
  </si>
  <si>
    <t>F00009420</t>
  </si>
  <si>
    <t>Oxford Centre for Diabetes Endocrinology and Metabolism (OCDEM)</t>
  </si>
  <si>
    <t>58ca66708e7a82.399754061552901346-3</t>
  </si>
  <si>
    <t>F00006044</t>
  </si>
  <si>
    <t>Institute of Cardiovascular and Medical Sciences</t>
  </si>
  <si>
    <t>58ca753ce04c29.048099551552901346-1</t>
  </si>
  <si>
    <t>Genome-wide association study for cervical intraepithelial neoplasia and cervical cancer UKB project 21146</t>
  </si>
  <si>
    <t>University of Oulu</t>
  </si>
  <si>
    <t>X00038126</t>
  </si>
  <si>
    <t>Finland</t>
  </si>
  <si>
    <t>Group members have extensive experience in the field of genetic epidemiology and genome-wide association studies.</t>
  </si>
  <si>
    <t>Substantial experience conducting genome-wide association analyses cervical intraepithelial neoplasia (CIN) and cervical cancer based on the Northern Finland Birth Cohorts.</t>
  </si>
  <si>
    <t>58ca753ce04c29.048099551552901346-2</t>
  </si>
  <si>
    <t>University of Ioannina</t>
  </si>
  <si>
    <t>F00005962</t>
  </si>
  <si>
    <t>Greece</t>
  </si>
  <si>
    <t>58ca5dad4e0e17.198727501552901346-2</t>
  </si>
  <si>
    <t>Genome-wide association study of blood pressure- UK Biobank project 236</t>
  </si>
  <si>
    <t>National Institute on Aging</t>
  </si>
  <si>
    <t>F00003168</t>
  </si>
  <si>
    <t>Expertise in the epidemiology of high blood pressure and related cardiovascular disease outcomes. Analytic expertise in conduct and analysis of genome-wide association studies.</t>
  </si>
  <si>
    <t>Expertise in methodology to test associations between genome wise significant genetic variants for BP, MAP or pulse pressure and incident coronary heart disease and stroke.</t>
  </si>
  <si>
    <t>Papers published Helen Warren et al. Nature Genetics 2017. PMID: 28135244; Wain et al Hypertens 2017 PMID 28739976; Pazoki et al Circulation 2018 PMID 29254930; Evangelou et al Nature Genetics 2018 PMID: 30224653</t>
  </si>
  <si>
    <t>58ca5dad4e0e17.198727501552901346-1</t>
  </si>
  <si>
    <t>X00001491</t>
  </si>
  <si>
    <t>William Harvey Research Institute</t>
  </si>
  <si>
    <t>5c7e7b0ed21a08.742508821552901346-2</t>
  </si>
  <si>
    <t>Health Impacts of urban Transformation consortium - collaboration on grant application focused on urban regeneration and healthy cities and potential health impacts</t>
  </si>
  <si>
    <t>London School of Economics and Political Science (University of London)</t>
  </si>
  <si>
    <t>F00043947</t>
  </si>
  <si>
    <t>LSE Cities</t>
  </si>
  <si>
    <t>Planned project coordination, expertise in health data analysis and modelling, epidemiological expertise</t>
  </si>
  <si>
    <t>Expertise in physical activity and behavioural epidemiology- Cambridge; expertise in healthy cities and urban planning and regeneration- LSE; expertise in primary care and health data-QMUL</t>
  </si>
  <si>
    <t>5c7e7b0ed21a08.742508821552901346-3</t>
  </si>
  <si>
    <t>5c7e7b0ed21a08.742508821552901346-1</t>
  </si>
  <si>
    <t>F00045233</t>
  </si>
  <si>
    <t>MRC Epidemiology Unit</t>
  </si>
  <si>
    <t>Multiple</t>
  </si>
  <si>
    <t>58ca6b133b7fc3.631915891552901346-1</t>
  </si>
  <si>
    <t>Innovative tools for prediction of cardiovascular diseases UKB project 15498</t>
  </si>
  <si>
    <t>Epidemiological expertise in risk factors for cardiovascular diseases and CVD aetiology</t>
  </si>
  <si>
    <t>Expertise in cardiometabolic risk factors including weight change and obesity and in developing dietary scores as predictors of mortality and cardiovascular disease and new models for cardiovascular risk prediction incorporating lifestyle factors</t>
  </si>
  <si>
    <t>5c7e770cd769d5.813471421552901346-2</t>
  </si>
  <si>
    <t>Metabolic markers of cognitive change in the FINGER trial - ITMAT collaboration</t>
  </si>
  <si>
    <t>National Institute for Health and Welfare (THL)</t>
  </si>
  <si>
    <t>F00009930</t>
  </si>
  <si>
    <t>Provide metabolomics analysis and interpretation of results for study samples and technical and epidemiological advice on data analysis</t>
  </si>
  <si>
    <t>Expertise in cognitive health outcomes and dementias and data from the FINGER trial</t>
  </si>
  <si>
    <t>5c7e770cd769d5.813471421552901346-1</t>
  </si>
  <si>
    <t>Department of Neurobiology</t>
  </si>
  <si>
    <t>58ca6480e4d141.150339721552901346-2</t>
  </si>
  <si>
    <t>Metabolically obese in UK Biobank: Prevalence, genes, lifestyle contributors disease risk and mortality UKB project 1251</t>
  </si>
  <si>
    <t>F00010434</t>
  </si>
  <si>
    <t>Department of Engineering</t>
  </si>
  <si>
    <t xml:space="preserve">Expertise in the epidemiology and genetic epidemiology of obesity and related traits </t>
  </si>
  <si>
    <t>Expertise in aetiology and disease risk of metabolically healthy obese and metabolically unhealthy normal weight individuals and analysis of risk factors for cardiometabolic disorders including blood pressure, glycemic traits, lipid traits, markers of inflammation. Also in Biobanking, Bioinformatics, Computational biology, Human genetics, SNP typing, Statistical genetics and Transcript profiling.</t>
  </si>
  <si>
    <t>58ca6480e4d141.150339721552901346-1</t>
  </si>
  <si>
    <t>58ca6480e4d141.150339721552901346-4</t>
  </si>
  <si>
    <t>58ca6480e4d141.150339721552901346-3</t>
  </si>
  <si>
    <t>Icahn School of Medicine at Mount Sinai</t>
  </si>
  <si>
    <t>F00015458</t>
  </si>
  <si>
    <t>5c87b277ad5620.209956101552901346-1</t>
  </si>
  <si>
    <t>Modes and mechanisms of toxicity - NIHR HPRU theme 2 project</t>
  </si>
  <si>
    <t>Public Health England</t>
  </si>
  <si>
    <t>F00007278</t>
  </si>
  <si>
    <t>Centre for Radiation, Chemicals and Environmental Hazards (CRCE)</t>
  </si>
  <si>
    <t>Epidemiological expertise and technical expertise in metabolomics data analysis and modelling</t>
  </si>
  <si>
    <t>Expertise in environmental exposures and pathways and mechanisms involved in toxicological exposures and health impacts</t>
  </si>
  <si>
    <t>5aa7d61149f590.696730681552901346-1</t>
  </si>
  <si>
    <t>PhenoMeNal</t>
  </si>
  <si>
    <t>European Commission</t>
  </si>
  <si>
    <t>F00039129</t>
  </si>
  <si>
    <t>Horizon 2020</t>
  </si>
  <si>
    <t>European Union (EU)</t>
  </si>
  <si>
    <t xml:space="preserve">PhenoMeNal - Electronic Infrastructure for Metabolomics, with Partners in 7 EU countries. H2020 funded (EUR 8M). MedBIO contribution: testing scalability of infrastructure and tools; computing with sensitive clinical data test case; local installation test case.  </t>
  </si>
  <si>
    <t>produced shareable workflows for metabolomics analyses</t>
  </si>
  <si>
    <t>Interdisciplinary: computer science - chemistry - medicine. FULL Phenomenal Outputs detailed at http://phenomenal-h2020.eu/home/ .Main outputs from our collaboration are 'computing with sensitive clinical data' test case; 'workflow local installation' test case, including production of multiple trainining videos and deployment on YouTube.</t>
  </si>
  <si>
    <t>http://phenomenal-h2020.eu/home/</t>
  </si>
  <si>
    <t>5c7ffc9b3cb572.667885931552901346-1</t>
  </si>
  <si>
    <t xml:space="preserve">SAHSU Big Data, Small Area Int J Epidemiol special issue </t>
  </si>
  <si>
    <t>University of Southampton</t>
  </si>
  <si>
    <t>X00056399</t>
  </si>
  <si>
    <t>Department of Geography and Environment</t>
  </si>
  <si>
    <t>We are compiling a series of scientific papers for publication in a special issue of Int J Epidemiology arising from the Small Area Health Statistics Unit (SAHSU) conference "Big Data, Small Area" held in 2017. Topics include Space-time methods for non-communicable disease surveillance; mapping population and demographic characteristics at small area levels.</t>
  </si>
  <si>
    <t xml:space="preserve">We are working with Dr Samantha Cockings as guest editor - product of a long-term collaboration </t>
  </si>
  <si>
    <t>publication in preparation</t>
  </si>
  <si>
    <t>5c87ee47741a45.524237731552901346-1</t>
  </si>
  <si>
    <t>Serum metabolic signatures of atherosclerosis and subsequent cardiovascular disease</t>
  </si>
  <si>
    <t>F00010992</t>
  </si>
  <si>
    <t>Department of Hygiene and Epidemiology</t>
  </si>
  <si>
    <t>Epidemiological expertise in metabolomics data analysis and metabolic profiling and data interpretation and bioinformatics analysis methods</t>
  </si>
  <si>
    <t>Contributing data from MESA and Rotterdam studies and expertise in clinical atherosclerosis.</t>
  </si>
  <si>
    <t>continuing collaboration</t>
  </si>
  <si>
    <t>5c87ee47741a45.524237731552901346-2</t>
  </si>
  <si>
    <t>Farr Institute of Health Informatics Research</t>
  </si>
  <si>
    <t>X00055359</t>
  </si>
  <si>
    <t>5c87ee47741a45.524237731552901346-5</t>
  </si>
  <si>
    <t>Harvard T H Chan School of Public Health</t>
  </si>
  <si>
    <t>Department of Epidemiology</t>
  </si>
  <si>
    <t>5c87ee47741a45.524237731552901346-6</t>
  </si>
  <si>
    <t>Northwestern University Chicago</t>
  </si>
  <si>
    <t>F00011670</t>
  </si>
  <si>
    <t>Feinberg School of Medicine</t>
  </si>
  <si>
    <t>5c87ee47741a45.524237731552901346-4</t>
  </si>
  <si>
    <t>University of Texas</t>
  </si>
  <si>
    <t>F00035865</t>
  </si>
  <si>
    <t>Health Science Center at Houston</t>
  </si>
  <si>
    <t>5c87ee47741a45.524237731552901346-3</t>
  </si>
  <si>
    <t>Erasmus University Rotterdam</t>
  </si>
  <si>
    <t>F00013998</t>
  </si>
  <si>
    <t>5c87e6798a7d07.906536631552901346-1</t>
  </si>
  <si>
    <t xml:space="preserve">Spatial uncertainty in small area analysis </t>
  </si>
  <si>
    <t>Emory University</t>
  </si>
  <si>
    <t>F00007784</t>
  </si>
  <si>
    <t>Department of Biostatistics and Bioinformatics</t>
  </si>
  <si>
    <t>Expertise in spatial analysis of small area health and environmental data - as part of the Small Area Health Statistics Unit (SAHSU)</t>
  </si>
  <si>
    <t>Expertise in development and application of disease mapping models to address specific public health research questions and adjustments for confounding variables.</t>
  </si>
  <si>
    <t>5c87e6798a7d07.906536631552901346-2</t>
  </si>
  <si>
    <t>Harvard University</t>
  </si>
  <si>
    <t>X00001330</t>
  </si>
  <si>
    <t>Harvard T.H. Chan School of Public Health</t>
  </si>
  <si>
    <t>5aa7ee9dc5d950.940136251552901346-2</t>
  </si>
  <si>
    <t>UK Biobank. 10035. Risk factors and associated causal pathways linked to blood pressure</t>
  </si>
  <si>
    <t>Expertise in research into the major lifestyle and environmental determinants of high blood pressure and potential impacts on incident cardiovascular disease and improving the understanding of the different causal pathways in blood pressure and CVD.</t>
  </si>
  <si>
    <t>Statistical analysis and data interpretation and expertise in cardio-metabolic diseases and risk factors.</t>
  </si>
  <si>
    <t>Project in progress</t>
  </si>
  <si>
    <t>5aa7ee9dc5d950.940136251552901346-3</t>
  </si>
  <si>
    <t>F00005412</t>
  </si>
  <si>
    <t>5aa7ee9dc5d950.940136251552901346-1</t>
  </si>
  <si>
    <t>5aa7ed74c4d254.249348431552901346-1</t>
  </si>
  <si>
    <t>UK Biobank. 11268. Relevance of genetic determinants of renal function to health and disease.The Renal Function Working Group of the UK Biobank Cardiometabolic Consortium</t>
  </si>
  <si>
    <t>X00000318</t>
  </si>
  <si>
    <t>Expertise in cardiovascular and metabolic diseases risk factors</t>
  </si>
  <si>
    <t>Expertise in chronic kidney disease and renal function.</t>
  </si>
  <si>
    <t>58ca6988e74f47.491713311552901346-4</t>
  </si>
  <si>
    <t>UK Biobank. 11867. Dissection of the genetic susceptibility of obesity traits and co-morbidities</t>
  </si>
  <si>
    <t>X00057515</t>
  </si>
  <si>
    <t>Alzheimer's Research UK Oxford Drug Discovery Institute</t>
  </si>
  <si>
    <t>Epidemiological expertise in the role of factors such environment, lifestyle and genetics in obesity.</t>
  </si>
  <si>
    <t xml:space="preserve">Actively involved in obesity research performed by several international obesity consortia looking at traits and research to facilitate characterization of molecular mechanisms and pathways that influence obesity traits and their comorbidities to enable better prediction and prevention of these.  </t>
  </si>
  <si>
    <t>58ca6988e74f47.491713311552901346-1</t>
  </si>
  <si>
    <t>58ca6988e74f47.491713311552901346-2</t>
  </si>
  <si>
    <t>58ca6988e74f47.491713311552901346-5</t>
  </si>
  <si>
    <t>58ca6988e74f47.491713311552901346-6</t>
  </si>
  <si>
    <t>University of Copenhagen</t>
  </si>
  <si>
    <t>X00038101</t>
  </si>
  <si>
    <t>58ca6988e74f47.491713311552901346-3</t>
  </si>
  <si>
    <t>X00057126</t>
  </si>
  <si>
    <t>Division of Neuroscience and Experimental Psychology</t>
  </si>
  <si>
    <t>58ca73cf911e47.352543081552901346-1</t>
  </si>
  <si>
    <t>UK Biobank. 13375. Genome-wide association study of alcohol intake and tobacco smoking</t>
  </si>
  <si>
    <t>X00000120</t>
  </si>
  <si>
    <t>Insitute of Psychiatry</t>
  </si>
  <si>
    <t>Extensive experience of conduct of genome-wide association studies and analyses. Have previously collaborated with this team on the AlcGen Consortium published in PNAS.</t>
  </si>
  <si>
    <t>Substantial expertise identification of genetic variants associated with alcohol drinking and alcohol addiction, and also on functional neurobehavioural characterisations will investigated through us of imaging genetics data sets</t>
  </si>
  <si>
    <t>58ca73cf911e47.352543081552901346-2</t>
  </si>
  <si>
    <t>58ca73cf911e47.352543081552901346-3</t>
  </si>
  <si>
    <t>University of Westminster</t>
  </si>
  <si>
    <t>X00000370</t>
  </si>
  <si>
    <t>58ca73cf911e47.352543081552901346-4</t>
  </si>
  <si>
    <t>Perspectum Diagnostics Limited</t>
  </si>
  <si>
    <t>5aa7ec635c6c44.011615241552901346-1</t>
  </si>
  <si>
    <t>UK Biobank. 25878. Developing innovative tools for the prediction of cardiovascular diseases by including lifestyle factors and genetic data</t>
  </si>
  <si>
    <t>Experience in development of a range of risk scores for various CVD outcomes and different populations</t>
  </si>
  <si>
    <t xml:space="preserve">Skills in CV epidemiological analysis and genome wide association studies (GWAS) </t>
  </si>
  <si>
    <t>Project in progress.</t>
  </si>
  <si>
    <t>5aa7ec635c6c44.011615241552901346-2</t>
  </si>
  <si>
    <t>X00000305</t>
  </si>
  <si>
    <t>5aa7eb0e931ae9.626579461552901346-1</t>
  </si>
  <si>
    <t>UKB 28072. Evaluating the biological mechanisms underlying occupational and environmental exposures on risks of cancer, cardiovascular disease, and mortality</t>
  </si>
  <si>
    <t>National Cancer Institute (NCI)</t>
  </si>
  <si>
    <t>F00016660</t>
  </si>
  <si>
    <t xml:space="preserve">Lead collaborator. Expertise in research on the impact of environmental/occupational particulate exposure on immune/inflammatory markers such as cell differentials, and the modifying influence of genetic variants on the relationships, due to limitations in exposure estimation and insufficient statistical power. </t>
  </si>
  <si>
    <t>Project leadership and expertise in cancer genetics and epidemiology</t>
  </si>
  <si>
    <t>5c87e8ad408734.143359291552901346-1</t>
  </si>
  <si>
    <t>Using metabolomics to investigate metabolic signatures and associated pathways linked to short-term exposure to air pollutants</t>
  </si>
  <si>
    <t>Wuhan Institute of Physics and Mathematics</t>
  </si>
  <si>
    <t>Wuhan Centre for Magnetic Resonance</t>
  </si>
  <si>
    <t>Expertise in environmental epidemiology and environmental exposures, and molecular epidemiology including metabolomic analysis and risk markers for cardiovascular disease</t>
  </si>
  <si>
    <t xml:space="preserve">Expertise in air pollution research and in metabolomics </t>
  </si>
  <si>
    <t>continuing collaboration - new project</t>
  </si>
  <si>
    <t>5c87e8ad408734.143359291552901346-2</t>
  </si>
  <si>
    <t>Analytical and Environmental Sciences</t>
  </si>
  <si>
    <t>5c87e8ad408734.143359291552901346-3</t>
  </si>
  <si>
    <t>Umea University</t>
  </si>
  <si>
    <t>F00006340</t>
  </si>
  <si>
    <t>5c8a11be9f20e6.770909601552575242-1</t>
  </si>
  <si>
    <t>AstraZeneca</t>
  </si>
  <si>
    <t>F00001740</t>
  </si>
  <si>
    <t>GBP British Pound Sterling</t>
  </si>
  <si>
    <t>480000</t>
  </si>
  <si>
    <t xml:space="preserve">The collaboration with AstraZeneca has two parts:  1) Using genomic and molecular information in the INTERVAL study to inform AstraZeneca's therapeutic target prioritisation. We aim:  a) To systematically mine CEU's datasets for association signals in or near genes relevant to AZ targets to enable the creation of genetic scores that mimic therapeutic intervention  b) To validate informative scores by identifying associations with relevant "positive control" outcomes, such as diseases, molecular biomarkers or traits.  c) To assess the association of informative scores on a wide range of molecular and clinical outcomes to inform drug efficacy, on-target safety and/or alternative indications.    2)  Whole blood RNA sequencing in the INTERVAL study: we will validate whole blood mRNA sequencing from INTERVAL donors as a robust and scalable 'omics layer to add to the detailed genomic and molecular phenotyping that exists in these participants.  </t>
  </si>
  <si>
    <t xml:space="preserve">Funding support of £480,000 and provided a list of high-priority therapeutic targets, with primary indications of interest, and supporting information across a number of domains of biological and clinical science. </t>
  </si>
  <si>
    <t xml:space="preserve">Presented results at the AstraZeneca Centre for Genomics Research Annual Collaborators in July 2018.  IGMM Seminar University of Edinburgh (Adam Butterworth) </t>
  </si>
  <si>
    <t>5c8a17412895a2.665882301552575242-1</t>
  </si>
  <si>
    <t>355000</t>
  </si>
  <si>
    <t xml:space="preserve">1) Characterization of associations of Lp(a)-related variants with Lp(a) concentration  2) Characterization of associations of Lp(a)-related variants with coronary heart disease (CHD) risk  3) Inclusion of additional results on some Lp(a)-related variants with CHD risk  4) Assessment of potential additivity of Lp(a) pathways and LDL-C pathways in CHD  5) "Phenome scanning" to explore broader phenotypic consequences of genetic Lp(a)-lowering  </t>
  </si>
  <si>
    <t>Financial support of £355,000</t>
  </si>
  <si>
    <t xml:space="preserve">Publication: 10.1001/jamacardio.2018.1470    Novartis Trial Board Presentation (Adam Butterworth)  IGMM Seminar University of Edinburgh (Adam Butterworth)   </t>
  </si>
  <si>
    <t>Societal,Economic,Policy</t>
  </si>
  <si>
    <t>5c86b8478700b7.514154531552575242-1</t>
  </si>
  <si>
    <t>The Cambridge-Baker Systems Genomics Initiative</t>
  </si>
  <si>
    <t>Baker IDI Heart and Diabetes Institute</t>
  </si>
  <si>
    <t>F00011886</t>
  </si>
  <si>
    <t>950000</t>
  </si>
  <si>
    <t xml:space="preserve">Contributions include expertise and input from my research team to identify and explore the opportunities for joint research collaboration to 1) meet the next generation of challenges in cardiometabolic disease screening and prevent 2) identification and characterisation of drug targets through multi-omic analysis 3) development of transformational analytic methods that will drive the subsequent research epoch. My group will provide data analysis capacity and training resources to the Baker institute. Other contributions include: paying 50% of employment costs of Prof Inouye, 1 FTE Postdoc position, able to supervise PhD students;, $30,00pa travel support, accommodation and IT facilities for the CBSGI. This collaboration will be initially for five years and started June 2018. </t>
  </si>
  <si>
    <t>The Baker Node will provide access to datasets, and other intellectual resources. Furthermore the Baker Node will provide 50% of the employment costs of Prof Inouye, 3 x 1FTE postdoc positions, travel support ($30,000 pa), accommodation and IT facilities for the CBSGI, access grant funding to expand capacity.</t>
  </si>
  <si>
    <t xml:space="preserve">Publications:  https://doi.org/10.1371/journal.pgen.1007607  https://doi.org/10.1016/j.jacc.2018.07.079  10.7554/eLife.35856  https://doi.org/10.1161/CIRCGEN.118.002234  https://doi.org/10.1093/nar/gky780  https://doi.org/10.1016/j.chom.2018.08.005  https://doi.org/10.1038/s41588-018-0117-9    Committees:   Cambridge Baker Experimental Working Group  Target validate of in silico discoveries  University of Cambridge / Baker Institute    Selection Committee:  MRC PhD studentships in Data Science / Artificial Intelligence  University of Cambridge      Symposiums/seminars  - Health Data Research UK: Cambridge, Polygenic risk scores and multiple -omics, Cambridge  - Alfred Grand Rounds, Genomic risk and precision medicine: Or how I learned to stop worrying and love computational biology, Melbourne  - Million Veterans Project Retreat, Integrative omics analysis, Downing College, Cambridge    </t>
  </si>
  <si>
    <t>https://sysgenresearch.org/</t>
  </si>
  <si>
    <t>5a943c034a4b86.098428641552469647</t>
  </si>
  <si>
    <t>HDRUK Substantive Site</t>
  </si>
  <si>
    <t>Research grant (including intramural programme)</t>
  </si>
  <si>
    <t>Hatton Academic Trust</t>
  </si>
  <si>
    <t>X00088964</t>
  </si>
  <si>
    <t>6900000</t>
  </si>
  <si>
    <t>0</t>
  </si>
  <si>
    <t>2023</t>
  </si>
  <si>
    <t>5c815ce2c8ecf7.565210351552469647</t>
  </si>
  <si>
    <t>HDR UK Capital award</t>
  </si>
  <si>
    <t>Capital/infrastructure (including equipment)</t>
  </si>
  <si>
    <t>CAPLO1</t>
  </si>
  <si>
    <t>X00090511</t>
  </si>
  <si>
    <t>1353000</t>
  </si>
  <si>
    <t>5c815ea9582ec4.707190111552469647</t>
  </si>
  <si>
    <t xml:space="preserve">The Edinburgh-UCL CRUK Glioma Centre of Excellence </t>
  </si>
  <si>
    <t>C7893/A27590</t>
  </si>
  <si>
    <t>Medical Research Council (MRC)</t>
  </si>
  <si>
    <t>X00000151</t>
  </si>
  <si>
    <t>662500</t>
  </si>
  <si>
    <t>2022</t>
  </si>
  <si>
    <t>5a943b7c3f4a93.159070921552469647</t>
  </si>
  <si>
    <t>NIHR Senior Investigator</t>
  </si>
  <si>
    <t>Fellowship</t>
  </si>
  <si>
    <t>National Institute for Health Research</t>
  </si>
  <si>
    <t>F00022685</t>
  </si>
  <si>
    <t>75000</t>
  </si>
  <si>
    <t>5c8165ff870f75.210470041552469647</t>
  </si>
  <si>
    <t>UCLH NIHR Research and Capability Fund</t>
  </si>
  <si>
    <t>University College London Hospitals NHS Trust</t>
  </si>
  <si>
    <t>15000</t>
  </si>
  <si>
    <t>2020</t>
  </si>
  <si>
    <t>5c7fd5de42e9f2.889444501551882581</t>
  </si>
  <si>
    <t>REAL Health: ReseArch Enabled Learning HEALTH Systems</t>
  </si>
  <si>
    <t>MGU0419</t>
  </si>
  <si>
    <t>Barts Charity</t>
  </si>
  <si>
    <t>X00001305</t>
  </si>
  <si>
    <t>2200000</t>
  </si>
  <si>
    <t>5c7fd6f9979af1.862789881551882581</t>
  </si>
  <si>
    <t>UKRI Rutherford Fellowship awarded to Dr Gill Harper</t>
  </si>
  <si>
    <t>125407</t>
  </si>
  <si>
    <t>2021</t>
  </si>
  <si>
    <t>5c7efb2f893604.070154631551882581</t>
  </si>
  <si>
    <t>HOD1: Comparative Effectiveness Research using Observational Data:Methodological Developments and a Roadmap (CER-OBS)</t>
  </si>
  <si>
    <t>MR/R025215/1</t>
  </si>
  <si>
    <t>572951</t>
  </si>
  <si>
    <t>5c87afadd89b30.211778011552484033</t>
  </si>
  <si>
    <t>H2020-EU.1.4.1.2: NanoCommons</t>
  </si>
  <si>
    <t>European Commission H2020</t>
  </si>
  <si>
    <t>Belgium</t>
  </si>
  <si>
    <t>X00062193</t>
  </si>
  <si>
    <t>150000</t>
  </si>
  <si>
    <t>5c87ad994cc992.722948281552484033</t>
  </si>
  <si>
    <t>HDR UK</t>
  </si>
  <si>
    <t>1250000</t>
  </si>
  <si>
    <t>3500000</t>
  </si>
  <si>
    <t>5c87abe5ed60a3.822487071552484033</t>
  </si>
  <si>
    <t>A formalisation of the Predictive Interactive Multiple Memory System (PIMMS) model into a computational model</t>
  </si>
  <si>
    <t>Studentship</t>
  </si>
  <si>
    <t>1521364</t>
  </si>
  <si>
    <t>200000</t>
  </si>
  <si>
    <t>5c87ae1b509ec8.646124351552484033</t>
  </si>
  <si>
    <t>KAUST-Birmingham, Pathogen Variant Prioritisation</t>
  </si>
  <si>
    <t>140000</t>
  </si>
  <si>
    <t>5c87ae9f0050b7.288716871552484033</t>
  </si>
  <si>
    <t>KAUST-Cambridge-Birmingham CPF Consortium</t>
  </si>
  <si>
    <t>80000</t>
  </si>
  <si>
    <t>5c87af31f0adb4.662570131552484033</t>
  </si>
  <si>
    <t>Welcome Trust PhD studentship</t>
  </si>
  <si>
    <t>Wellcome Trust</t>
  </si>
  <si>
    <t>X00000294</t>
  </si>
  <si>
    <t>5afc2357661b40.920237181552913412</t>
  </si>
  <si>
    <t>Secondary Data Analysis Initiatives</t>
  </si>
  <si>
    <t>ES/R005729/1</t>
  </si>
  <si>
    <t>Economic and Social Research Council</t>
  </si>
  <si>
    <t>X00000080</t>
  </si>
  <si>
    <t>5c8a564e8d0e67.642385191552570996</t>
  </si>
  <si>
    <t>CRUK</t>
  </si>
  <si>
    <t>Cancer Research UK</t>
  </si>
  <si>
    <t>X00000039</t>
  </si>
  <si>
    <t>3000000</t>
  </si>
  <si>
    <t>00</t>
  </si>
  <si>
    <t>5c8151bc05f748.469331941552570996</t>
  </si>
  <si>
    <t>Generation Scotland: NextGenScot</t>
  </si>
  <si>
    <t>UNS84373</t>
  </si>
  <si>
    <t>4991662</t>
  </si>
  <si>
    <t>2024</t>
  </si>
  <si>
    <t>5c8a57547db851.088690291552570996</t>
  </si>
  <si>
    <t>MRC: Mental Health Data Science Pathfinder Award (Co-I)    £1.3M</t>
  </si>
  <si>
    <t>1300000</t>
  </si>
  <si>
    <t>5c8a56ba88a873.224569741552570996</t>
  </si>
  <si>
    <t>875000</t>
  </si>
  <si>
    <t>5c8a54a431fec5.046401821552570996</t>
  </si>
  <si>
    <t xml:space="preserve">UKRI Centre for Doctoral Training </t>
  </si>
  <si>
    <t>UK Research and Innovation</t>
  </si>
  <si>
    <t>6200000</t>
  </si>
  <si>
    <t>2027</t>
  </si>
  <si>
    <t>5c8f87638ef4e2.712289291552911473</t>
  </si>
  <si>
    <t>Solve-RD: Solving the unsolved Rare Diseases</t>
  </si>
  <si>
    <t>EUR</t>
  </si>
  <si>
    <t>937000</t>
  </si>
  <si>
    <t>5c8f86e1bf0581.792466611552911473</t>
  </si>
  <si>
    <t>HDR UK Midlands Substantive Site</t>
  </si>
  <si>
    <t>781000</t>
  </si>
  <si>
    <t>5c7906297412f3.623331431552060058</t>
  </si>
  <si>
    <t>Developing Novel Approaches To Enhance Privacy Protection In Research Databases</t>
  </si>
  <si>
    <t>NIF004\1015</t>
  </si>
  <si>
    <t>Academy of Medical Sciences (AMS)</t>
  </si>
  <si>
    <t>F00001672</t>
  </si>
  <si>
    <t>99000</t>
  </si>
  <si>
    <t>5c8124be326d25.186693801552060058</t>
  </si>
  <si>
    <t>Policy Research Programme</t>
  </si>
  <si>
    <t>PR-St-01-10001</t>
  </si>
  <si>
    <t>Central Commissioning Facility (CCF)</t>
  </si>
  <si>
    <t>X00001403</t>
  </si>
  <si>
    <t>349072</t>
  </si>
  <si>
    <t>5c81282dc557f2.782032461552060058</t>
  </si>
  <si>
    <t>ePrescribing Toolkit</t>
  </si>
  <si>
    <t>NA</t>
  </si>
  <si>
    <t>Department of Health (DH)</t>
  </si>
  <si>
    <t>X00001052</t>
  </si>
  <si>
    <t>39319</t>
  </si>
  <si>
    <t>5c81234f8cd4e6.598269231552060058</t>
  </si>
  <si>
    <t>Development and evaluation of a complex ePrescribing-based Antimicrobial Stewardship (ePAMS+) intervention for hospitals</t>
  </si>
  <si>
    <t>RP-PG-0617-20009</t>
  </si>
  <si>
    <t>National Institutes for Health Research PGfAR</t>
  </si>
  <si>
    <t>2429166</t>
  </si>
  <si>
    <t>5ab27fdd496aa3.158414401552060058</t>
  </si>
  <si>
    <t>PHR: Investigating the impact of London's Ultra Low Emission Zone on children's respiratory health</t>
  </si>
  <si>
    <t>2498917</t>
  </si>
  <si>
    <t>5c79071b4307d0.860764381552060058</t>
  </si>
  <si>
    <t>Institutional Strategic Support Fund</t>
  </si>
  <si>
    <t>IS3-R80</t>
  </si>
  <si>
    <t>36750</t>
  </si>
  <si>
    <t>HDR-2010</t>
  </si>
  <si>
    <t>Health Data Research UK Baseline Project - London 10</t>
  </si>
  <si>
    <t>-265851</t>
  </si>
  <si>
    <t>van Heel</t>
  </si>
  <si>
    <t>d.vanheel@qmul.ac.uk</t>
  </si>
  <si>
    <t>5c586487a1e358.040790421549296894</t>
  </si>
  <si>
    <t>East London Genes &amp; Health: human knockouts in a population genomic medicine cohort of British-South Asians</t>
  </si>
  <si>
    <t>210561/Z/18/Z</t>
  </si>
  <si>
    <t>4142778</t>
  </si>
  <si>
    <t>5c598c99f02605.282459481551196004</t>
  </si>
  <si>
    <t xml:space="preserve">Head or Heart Study </t>
  </si>
  <si>
    <t>V0017</t>
  </si>
  <si>
    <t>Great Ormond Street Hospital Children's Charity (GOSHCC)</t>
  </si>
  <si>
    <t>F00002374</t>
  </si>
  <si>
    <t>99463</t>
  </si>
  <si>
    <t>5c598d42f139b1.797805871551196004</t>
  </si>
  <si>
    <t>PREVenting infection using Antibiotic Impregnated Long lines (PREVAIL)</t>
  </si>
  <si>
    <t>HTA/12/167/02</t>
  </si>
  <si>
    <t>1856285</t>
  </si>
  <si>
    <t>5c598dd1720176.515009701551196004</t>
  </si>
  <si>
    <t>NF-SI-0616-10097</t>
  </si>
  <si>
    <t>45000</t>
  </si>
  <si>
    <t>5a82d8c05a3b25.768808571551196004</t>
  </si>
  <si>
    <t>Understanding the health needs of mothers and children involved in family court cases</t>
  </si>
  <si>
    <t>KID/42838</t>
  </si>
  <si>
    <t>Nuffield Foundation</t>
  </si>
  <si>
    <t>F00002928</t>
  </si>
  <si>
    <t>5c87886b716ed9.609923421552388179</t>
  </si>
  <si>
    <t>Centre for Research Excellence</t>
  </si>
  <si>
    <t>British Heart Foundation (BHF)</t>
  </si>
  <si>
    <t>F00002706</t>
  </si>
  <si>
    <t>6000000</t>
  </si>
  <si>
    <t>5c878c0ed5e402.671428701552388179</t>
  </si>
  <si>
    <t>Capital Award</t>
  </si>
  <si>
    <t>800000</t>
  </si>
  <si>
    <t>5c878c7485c3a4.306802361552388179</t>
  </si>
  <si>
    <t>Oxford Substantive Site</t>
  </si>
  <si>
    <t>3800000</t>
  </si>
  <si>
    <t>5c878ba09db758.519340221552388179</t>
  </si>
  <si>
    <t>Digital Innovation Hub Sprint Exemplar</t>
  </si>
  <si>
    <t>300000</t>
  </si>
  <si>
    <t>5c878777cc3cd9.805420821552388179</t>
  </si>
  <si>
    <t>Population Health Research Unit:     Big Data &amp; Computing Innovation</t>
  </si>
  <si>
    <t>5c8787f52c6636.379180671552388179</t>
  </si>
  <si>
    <t>Trials Methodology Research Partnership</t>
  </si>
  <si>
    <t>400000</t>
  </si>
  <si>
    <t>5bbdc89157fe84.773011101552400500</t>
  </si>
  <si>
    <t>EMA - Impact of EU labels changes for hydroxyzine products</t>
  </si>
  <si>
    <t>EMA/2015/26/PH</t>
  </si>
  <si>
    <t>European Medicines Agency</t>
  </si>
  <si>
    <t>F00039213</t>
  </si>
  <si>
    <t>4637</t>
  </si>
  <si>
    <t>5aa1463cabb2c7.731259021552400500</t>
  </si>
  <si>
    <t>Fast-tracking Health Innovation for NHS Scotland (MRC Confidence in Concept 2017) / R170262-104</t>
  </si>
  <si>
    <t>37063</t>
  </si>
  <si>
    <t>5bbdc7c101ac11.148251501552400500</t>
  </si>
  <si>
    <t>Human Factors Work Programme</t>
  </si>
  <si>
    <t>C001624</t>
  </si>
  <si>
    <t>NHS Education for Scotland (NES)</t>
  </si>
  <si>
    <t>F00003108</t>
  </si>
  <si>
    <t>50000</t>
  </si>
  <si>
    <t>5c73e43551a3e0.181480261552488147</t>
  </si>
  <si>
    <t>Deciphering the causal relationship between blood metabolic biomarkers and Alzheimer's Disease</t>
  </si>
  <si>
    <t>Alzheimer's Research UK</t>
  </si>
  <si>
    <t>X00001303</t>
  </si>
  <si>
    <t>419225</t>
  </si>
  <si>
    <t>5c73e68a764160.299935601552488147</t>
  </si>
  <si>
    <t>Multi-modal Bio-molecular Risk Prediction of Psychosis</t>
  </si>
  <si>
    <t>Brain &amp; Behaviour Research Foundation</t>
  </si>
  <si>
    <t>F00004348</t>
  </si>
  <si>
    <t>16672</t>
  </si>
  <si>
    <t>5c73dc6ac68a75.987466911552488147</t>
  </si>
  <si>
    <t>AIMS-2-TRIALS: Autism Innovative Medicine Studies - 2 - Trials</t>
  </si>
  <si>
    <t>F00002362</t>
  </si>
  <si>
    <t>43999999</t>
  </si>
  <si>
    <t>5c73db7a4733e3.358302191552488147</t>
  </si>
  <si>
    <t>RADAR-AD: Remote Assessment of Disease and Relapse - Alzheimer's Disease</t>
  </si>
  <si>
    <t>4149798</t>
  </si>
  <si>
    <t>5c73e77cad0e32.134099601552488147</t>
  </si>
  <si>
    <t>KConnect - Khresmoi Multilingual Medical Text Analysis, Search and Machine Translation Connected in a Thriving Data-Value Chain</t>
  </si>
  <si>
    <t>256500</t>
  </si>
  <si>
    <t>5c73e582502369.358890101552488147</t>
  </si>
  <si>
    <t>Remote Assessment of Disease and Relapse in Central Nervous System Disorders (RADAR-CNS)</t>
  </si>
  <si>
    <t>2899437</t>
  </si>
  <si>
    <t>5c73e4b55338b9.487895001552488147</t>
  </si>
  <si>
    <t>Me_Health_e: testing the added value of electronic outcome measurement in CAMHS</t>
  </si>
  <si>
    <t>Guy’s &amp; St Thomas’ Charity</t>
  </si>
  <si>
    <t>F00002078</t>
  </si>
  <si>
    <t>87378</t>
  </si>
  <si>
    <t>5c73dbfb0a3457.933189101552488147</t>
  </si>
  <si>
    <t>CogStack in South London &amp; Maudsley NHS Foundation Trust</t>
  </si>
  <si>
    <t>Maudsley Hospital</t>
  </si>
  <si>
    <t>X00079764</t>
  </si>
  <si>
    <t>345074</t>
  </si>
  <si>
    <t>5c73e00012cc49.238983831552488147</t>
  </si>
  <si>
    <t>Extending the benefits of primary indicated prevention to improve outcomes of Psychosis</t>
  </si>
  <si>
    <t>5c73dedd0d2462.804292231552488147</t>
  </si>
  <si>
    <t>Using Knowledge Graph Learning to Predict and Explain Patient Outcomes in Electronic Health Records</t>
  </si>
  <si>
    <t>304277</t>
  </si>
  <si>
    <t>5c73e71fd2e902.057104821552488147</t>
  </si>
  <si>
    <t>Biological mechanisms underlying the onset and outcome of cannabis-associated psychosis</t>
  </si>
  <si>
    <t>1004671</t>
  </si>
  <si>
    <t>5c73e62d98e7e5.708629331552488147</t>
  </si>
  <si>
    <t>UK Infrastructure for Large-Scale Clinical Genomics Research</t>
  </si>
  <si>
    <t>251454</t>
  </si>
  <si>
    <t>5c73dd58780691.557074171552488147</t>
  </si>
  <si>
    <t>King's Mental Health Data Pathfinder</t>
  </si>
  <si>
    <t>1497000</t>
  </si>
  <si>
    <t>5c73d9b04a66c5.120827931552488147</t>
  </si>
  <si>
    <t>Multi-omics analysis of human endogenous retroviruses in ALS</t>
  </si>
  <si>
    <t>MND Scotland</t>
  </si>
  <si>
    <t>F00003290</t>
  </si>
  <si>
    <t>63099</t>
  </si>
  <si>
    <t>5c73e800dfdd79.936276401552488147</t>
  </si>
  <si>
    <t>Development of a high throughput gene, environment and epigenetics database and analysis system for international ALS research</t>
  </si>
  <si>
    <t>Motor Neurone Disease Association (MND)</t>
  </si>
  <si>
    <t>F00002106</t>
  </si>
  <si>
    <t>171479</t>
  </si>
  <si>
    <t>5c73e334c05146.836356881552488147</t>
  </si>
  <si>
    <t>NIHR Biomedical Research Centre. Funding for Financial Year 2017/18</t>
  </si>
  <si>
    <t>8852753</t>
  </si>
  <si>
    <t>5c73e2563615f9.952764601552488147</t>
  </si>
  <si>
    <t>The clinical application of remote monitoring technology to optimize treatment effectiveness and tolerability in children with attention deficit hyperactivity disorder</t>
  </si>
  <si>
    <t>Psychiatry Research Trust</t>
  </si>
  <si>
    <t>F00017366</t>
  </si>
  <si>
    <t>206512</t>
  </si>
  <si>
    <t>5c73d7a5452aa9.549633381552488147</t>
  </si>
  <si>
    <t>Creating an early diagnostic blood test for Alzheimer's Disease</t>
  </si>
  <si>
    <t>171</t>
  </si>
  <si>
    <t>Alzheimer’s Society</t>
  </si>
  <si>
    <t>F00001734</t>
  </si>
  <si>
    <t>79457</t>
  </si>
  <si>
    <t>5c73da354e3a76.150540211552488147</t>
  </si>
  <si>
    <t>Longitudinal changes in cognitive impairment for patients with Schizophrenia</t>
  </si>
  <si>
    <t>Takeda California Inc.</t>
  </si>
  <si>
    <t>223400</t>
  </si>
  <si>
    <t>5c87a61eead702.478210411552488407</t>
  </si>
  <si>
    <t>Unsupervised learning of physical activity markers and their association with cardiovascular disease</t>
  </si>
  <si>
    <t>Cardiovascular Data Science project jointly funded by the Alan Turing Institute and the British Heart Foundation</t>
  </si>
  <si>
    <t>Alan Turing Institute</t>
  </si>
  <si>
    <t>Unknown</t>
  </si>
  <si>
    <t>X00047537</t>
  </si>
  <si>
    <t>114207</t>
  </si>
  <si>
    <t>5c8967670916b8.216306551552509564</t>
  </si>
  <si>
    <t>2017-2018 British Skin Foundation UK Eczema Biologics Register Grant (£200,000</t>
  </si>
  <si>
    <t>British Skin Foundation</t>
  </si>
  <si>
    <t>F00004550</t>
  </si>
  <si>
    <t>5c8966f07665d5.304433801552509564</t>
  </si>
  <si>
    <t>British Skin foundation studentship</t>
  </si>
  <si>
    <t>85000</t>
  </si>
  <si>
    <t>5c8968f890bfc1.371158651552509564</t>
  </si>
  <si>
    <t>Stratified medicine "Biomarkers in Atopic Dermatitis and Psoriasis (BIOMAP"), €10m. Contracts currently being signed (co-investigator)</t>
  </si>
  <si>
    <t>European Research Council (ERC)</t>
  </si>
  <si>
    <t>F00001932</t>
  </si>
  <si>
    <t>10000000</t>
  </si>
  <si>
    <t>5c8969747fb9b9.642891031552509564</t>
  </si>
  <si>
    <t>2018-2021; NIHR DRF (£434,000)- to Ketaki Bhate (primary supervisor), "Longterm antibiotics in acne- antimicrobial resistance and economic cost"</t>
  </si>
  <si>
    <t>HEE/NIHR Integrated Clinical Academic Programme</t>
  </si>
  <si>
    <t>X00062276</t>
  </si>
  <si>
    <t>434000</t>
  </si>
  <si>
    <t>5c896a3bca8636.049263711552509564</t>
  </si>
  <si>
    <t>2018-2022 K23 grant from National Institute of Allergy and Musculoskeletal Disease ($880,750) to Dr Katrina Abuabara, Mentor</t>
  </si>
  <si>
    <t>National Institutes of Health (NIH)</t>
  </si>
  <si>
    <t>F00002180</t>
  </si>
  <si>
    <t>880000</t>
  </si>
  <si>
    <t>5c8969e2b9c307.602886821552509564</t>
  </si>
  <si>
    <t>2019-2012 NIHR RfPB (£150,000)- to Sonia Ratib "Informing the development of clinical trials in autoimmune blistering skin diseases", Collaborator.</t>
  </si>
  <si>
    <t>NIHR Evaluation, Trials and Studies Coordinating Centre (NETSCC)</t>
  </si>
  <si>
    <t>X00001404</t>
  </si>
  <si>
    <t>5c87cc9d80fe73.082308561552509564</t>
  </si>
  <si>
    <t xml:space="preserve">Wellcome Enrichment funding </t>
  </si>
  <si>
    <t>84498</t>
  </si>
  <si>
    <t>5aa9398e351638.167679551552901346</t>
  </si>
  <si>
    <t>UKRI Rutherford/Innovation Fund fellowship - Raha Pazoki - joint programme with Leicester and Liverpool</t>
  </si>
  <si>
    <t xml:space="preserve">MR/R026505/1 </t>
  </si>
  <si>
    <t>593840</t>
  </si>
  <si>
    <t>5aa8fd3fc101c3.339186451552901346</t>
  </si>
  <si>
    <t>UKRI Rutherford/Innovation Fund fellowship - Stephanie Wright - joint programme with Leicester and Liverpool</t>
  </si>
  <si>
    <t xml:space="preserve">MR/R026521/1 </t>
  </si>
  <si>
    <t>630159</t>
  </si>
  <si>
    <t>5aa99eb1a70d71.156874511552901346</t>
  </si>
  <si>
    <t>MRC Skills Development Fellowships</t>
  </si>
  <si>
    <t>285000</t>
  </si>
  <si>
    <t>570000</t>
  </si>
  <si>
    <t>5aaa387fc5c7c3.559665231552901346</t>
  </si>
  <si>
    <t>NIHR Health Protection Research Unit in Health Impacts of Environmental Hazards - Y6 extension</t>
  </si>
  <si>
    <t>245917</t>
  </si>
  <si>
    <t>737752</t>
  </si>
  <si>
    <t>56bcba221c3f03.472427491552901346</t>
  </si>
  <si>
    <t>Effects of air pollution on cardiopulmonary disease in urban and peri-urban residents</t>
  </si>
  <si>
    <t>NE/N007204/1</t>
  </si>
  <si>
    <t>Natural Environment Research Council</t>
  </si>
  <si>
    <t>X00000196</t>
  </si>
  <si>
    <t>450907</t>
  </si>
  <si>
    <t>5aa99d3f069cb7.373633391552901346</t>
  </si>
  <si>
    <t>Wellcome Trust Our Planet Our Health - awarded to Majid Ezzati and other Centre members</t>
  </si>
  <si>
    <t>209376/Z/17/Z</t>
  </si>
  <si>
    <t>5000000</t>
  </si>
  <si>
    <t>5c8a313b4ce526.754089291552980454</t>
  </si>
  <si>
    <t>Multimorbidity and clinical guidelines: using epidemiology to quantify the applicability of trial evidence to inform guideline development</t>
  </si>
  <si>
    <t>Chief Scientist Office</t>
  </si>
  <si>
    <t>F00032271</t>
  </si>
  <si>
    <t>170540</t>
  </si>
  <si>
    <t>356667</t>
  </si>
  <si>
    <t>5c8a2a341faa20.453575441552980454</t>
  </si>
  <si>
    <t xml:space="preserve">Promoting Smoking Cessation During Pregnancy: Combined Feasibility and Pilot of a Randomised Controlled Trial of a Narrative and Image-Based Intervention Delivered Via Text-Messaging </t>
  </si>
  <si>
    <t>HIPS/16/4</t>
  </si>
  <si>
    <t>63252</t>
  </si>
  <si>
    <t>5c8a294b351157.538198361552980454</t>
  </si>
  <si>
    <t xml:space="preserve">Omics-Based Strategies for Improved Diagnosis and Treatment of Endocrine Hypertension (ENSAT-HT) </t>
  </si>
  <si>
    <t>H2020-PHC-2014-2015</t>
  </si>
  <si>
    <t>EU Horizon 2020</t>
  </si>
  <si>
    <t>724921</t>
  </si>
  <si>
    <t>7418982</t>
  </si>
  <si>
    <t>5c8a27b4d8c248.688016821552980454</t>
  </si>
  <si>
    <t>Discovery of Novel Disease Mechanisms Through Advanced Biomedical Informatics (Industrial CASE Studentship)</t>
  </si>
  <si>
    <t>STU100036818</t>
  </si>
  <si>
    <t>32000</t>
  </si>
  <si>
    <t>5c8a26f68ccdd9.864653421552980454</t>
  </si>
  <si>
    <t>Discovery of Novel Disease Mechanisms Through Advanced Biomedical Informatics</t>
  </si>
  <si>
    <t>MR/L016036/1</t>
  </si>
  <si>
    <t>95327</t>
  </si>
  <si>
    <t>5c8a2d5f139836.402326601552980454</t>
  </si>
  <si>
    <t>The Scottish eHealth Informatics Research Centre (E-HIRCs)</t>
  </si>
  <si>
    <t>MR/K007017/4</t>
  </si>
  <si>
    <t>984693</t>
  </si>
  <si>
    <t>5c8a300e59dfa0.103401301552980454</t>
  </si>
  <si>
    <t>Enabling Learning NHS Care Systems Utilising Electronic Medical Records (ELectra) in Fife</t>
  </si>
  <si>
    <t>NHS Fife</t>
  </si>
  <si>
    <t>F00018536</t>
  </si>
  <si>
    <t>91505</t>
  </si>
  <si>
    <t>135000</t>
  </si>
  <si>
    <t>5c8a2ae0611330.230335531552980454</t>
  </si>
  <si>
    <t>Research into NHST Vascular Lab Data</t>
  </si>
  <si>
    <t>NHS Tayside</t>
  </si>
  <si>
    <t>X00000479</t>
  </si>
  <si>
    <t>10000</t>
  </si>
  <si>
    <t>HDR-4003</t>
  </si>
  <si>
    <t>Health Data Research UK Baseline Project - Oxford 3</t>
  </si>
  <si>
    <t>56869</t>
  </si>
  <si>
    <t>Jim</t>
  </si>
  <si>
    <t>Davies</t>
  </si>
  <si>
    <t>Jim.Davies@cs.ox.ac.uk</t>
  </si>
  <si>
    <t>5c8ac1344b5c98.604923231552597419</t>
  </si>
  <si>
    <t>Oesophageal International Cancer Genome Consortium (ICGC) Project</t>
  </si>
  <si>
    <t>22131</t>
  </si>
  <si>
    <t>2854346</t>
  </si>
  <si>
    <t>5c8ac011360544.022885881552597419</t>
  </si>
  <si>
    <t>University of Oxford Big Data Institute: Development &amp; dissemination of efficient analysis methods for large, complex, heterogeneous clinical datasets</t>
  </si>
  <si>
    <t>MR/L016265/1</t>
  </si>
  <si>
    <t>7000000</t>
  </si>
  <si>
    <t>5c86b437dc5b32.875053771552575242</t>
  </si>
  <si>
    <t>BHF/Turing Cardiovascular Data Science Awards - Astle</t>
  </si>
  <si>
    <t>BDCSA-100024</t>
  </si>
  <si>
    <t>79671</t>
  </si>
  <si>
    <t>5c86b4abd06339.994881871552575242</t>
  </si>
  <si>
    <t>BHF/Turing Cardiovascular Data Science Awards - Wood</t>
  </si>
  <si>
    <t>BDCSA-100005</t>
  </si>
  <si>
    <t>91414</t>
  </si>
  <si>
    <t>5c86b5a64f0047.701302501552575242</t>
  </si>
  <si>
    <t>Programme Grant</t>
  </si>
  <si>
    <t>RG/18/13/33946</t>
  </si>
  <si>
    <t>2498808</t>
  </si>
  <si>
    <t>5c86b2d8cac5b8.082325401552575242</t>
  </si>
  <si>
    <t xml:space="preserve">Senior Investigator Grant </t>
  </si>
  <si>
    <t>Cambridge and Peterborough CCG</t>
  </si>
  <si>
    <t>65000</t>
  </si>
  <si>
    <t>5c86b1b03baee7.785781301552575242</t>
  </si>
  <si>
    <t>Industrial Strategy PhD Studentship MRC DTP 2018 - Tao Jiang</t>
  </si>
  <si>
    <t>MR/S502443/1</t>
  </si>
  <si>
    <t>84680</t>
  </si>
  <si>
    <t>5c86b242a08e75.152903411552575242</t>
  </si>
  <si>
    <t>Industrial Strategy PhD Studentship MRC DTP 2018 - Loic Lannelongue</t>
  </si>
  <si>
    <t>MR/N013433/1</t>
  </si>
  <si>
    <t>5c86afd0848443.337029511552575242</t>
  </si>
  <si>
    <t xml:space="preserve">RCUK Innovation / Rutherford Fund Fellowships </t>
  </si>
  <si>
    <t>MR/S003746/1</t>
  </si>
  <si>
    <t>328721</t>
  </si>
  <si>
    <t>5c86b08624f141.816502431552575242</t>
  </si>
  <si>
    <t>MR/S004068/1</t>
  </si>
  <si>
    <t>451154</t>
  </si>
  <si>
    <t>5c86ad7d7122b2.937110671552575242</t>
  </si>
  <si>
    <t>NF-SI-0617-10113</t>
  </si>
  <si>
    <t>5c8a6aaf86cae7.382853851552575242</t>
  </si>
  <si>
    <t>Challenge Programme: Big Data in BioMedicine</t>
  </si>
  <si>
    <t>NNF17OC0027594</t>
  </si>
  <si>
    <t>Novo Nordisk Foundation</t>
  </si>
  <si>
    <t>X00045365</t>
  </si>
  <si>
    <t>DKK</t>
  </si>
  <si>
    <t>60000000</t>
  </si>
  <si>
    <t>5c3f3b357a4978.511042941552562745</t>
  </si>
  <si>
    <t>EMRTS - ABMU</t>
  </si>
  <si>
    <t>Abertawe Bro Morgannwg University Health Board</t>
  </si>
  <si>
    <t>X00000520</t>
  </si>
  <si>
    <t>31701</t>
  </si>
  <si>
    <t>5c3f39c3378755.597842071552562745</t>
  </si>
  <si>
    <t>Asthma UK Centre for Applied Research</t>
  </si>
  <si>
    <t>Asthma UK</t>
  </si>
  <si>
    <t>F00001582</t>
  </si>
  <si>
    <t>1999910</t>
  </si>
  <si>
    <t>5c3f398f9567a3.403633111552562745</t>
  </si>
  <si>
    <t>Administrative Data Research Centre Wales</t>
  </si>
  <si>
    <t>5390771</t>
  </si>
  <si>
    <t>5a5f58c712c1e5.077544711552562745</t>
  </si>
  <si>
    <t>Does local authority care make a difference to the lives of vulnerable children? Longitudinal analyses of a retrospective electronic cohort</t>
  </si>
  <si>
    <t>153855</t>
  </si>
  <si>
    <t>5c3f3a541396a3.183166331552562745</t>
  </si>
  <si>
    <t>Information for Action (InfAct)</t>
  </si>
  <si>
    <t>151003</t>
  </si>
  <si>
    <t>5c3f3aa42992d1.376700951552562745</t>
  </si>
  <si>
    <t>Wales Kidney Research Unit</t>
  </si>
  <si>
    <t>Health and Care Research Wales</t>
  </si>
  <si>
    <t>F00009940</t>
  </si>
  <si>
    <t>121644</t>
  </si>
  <si>
    <t>5a5f55f5aed343.627006991552562745</t>
  </si>
  <si>
    <t>UKRI Innovation / Rutherford Fund Fellowships at HDR UK</t>
  </si>
  <si>
    <t>560000</t>
  </si>
  <si>
    <t>5c3f3d7f6a0126.205756811552562745</t>
  </si>
  <si>
    <t>The Airwave Health Monitoring Study (AHMS). An Occupational Cohort Study of the British Police Forces</t>
  </si>
  <si>
    <t>1941097</t>
  </si>
  <si>
    <t>5a5f5979a72155.102996761552562745</t>
  </si>
  <si>
    <t>MQ Adolescent Data Platform. MQ Transforming Lives</t>
  </si>
  <si>
    <t>MQ Transforming Mental Health</t>
  </si>
  <si>
    <t>F00043801</t>
  </si>
  <si>
    <t>5a5f592451e3a6.130040451552562745</t>
  </si>
  <si>
    <t>Paediatric Validating Injury Burden Estimates Study (VIBES-Junior)</t>
  </si>
  <si>
    <t>National Health and Medical Research Council</t>
  </si>
  <si>
    <t>F00003196</t>
  </si>
  <si>
    <t>AUD</t>
  </si>
  <si>
    <t>490000</t>
  </si>
  <si>
    <t>5a5f59d71446d2.529794681552562745</t>
  </si>
  <si>
    <t>Green-blue space exposure changes and impact on individual-level wellbeing and mental health: a population-wide record-linked natural experiment</t>
  </si>
  <si>
    <t>613804</t>
  </si>
  <si>
    <t>5c87c4a0e207b3.678626121552484033</t>
  </si>
  <si>
    <t>RH - Assistant Professor KAUST university</t>
  </si>
  <si>
    <t>Post Doctoral Researcher</t>
  </si>
  <si>
    <t>King Abdullah University of Science and Technology (KAUST)</t>
  </si>
  <si>
    <t>F00003492</t>
  </si>
  <si>
    <t>Saudi Arabia</t>
  </si>
  <si>
    <t>5c87c47838d195.015050411552484033</t>
  </si>
  <si>
    <t>VK - Intralot Greece</t>
  </si>
  <si>
    <t>Researcher (No PhD)</t>
  </si>
  <si>
    <t>INTRALOT GREECE</t>
  </si>
  <si>
    <t>5a8d5efc811146.060188241551986759</t>
  </si>
  <si>
    <t>AG</t>
  </si>
  <si>
    <t>Research Project Leader</t>
  </si>
  <si>
    <t>NVIDIA</t>
  </si>
  <si>
    <t>F00002948</t>
  </si>
  <si>
    <t>5c6fdc4aa71c34.628244841551986759</t>
  </si>
  <si>
    <t>MP</t>
  </si>
  <si>
    <t>Digital/Communication/Information Technologies (including Software),Electronics</t>
  </si>
  <si>
    <t>5a9032bc4b56b7.671260141551986759</t>
  </si>
  <si>
    <t>OCX</t>
  </si>
  <si>
    <t>X00000171</t>
  </si>
  <si>
    <t>MRC Human Genetics Unit</t>
  </si>
  <si>
    <t>5c7558ca69f8a6.633995591551196241</t>
  </si>
  <si>
    <t>CMC</t>
  </si>
  <si>
    <t>University of St Andrews</t>
  </si>
  <si>
    <t>X00000355</t>
  </si>
  <si>
    <t>5c73d87d41b648.783930821552575242</t>
  </si>
  <si>
    <t>Andrew Barnes</t>
  </si>
  <si>
    <t>5c73d855b65257.885439621552575242</t>
  </si>
  <si>
    <t>Carl Logan</t>
  </si>
  <si>
    <t>Management/Admin/Policy</t>
  </si>
  <si>
    <t>5c73d60475c9e9.264406361552575242</t>
  </si>
  <si>
    <t>Eilidh Cowan</t>
  </si>
  <si>
    <t>X00000328</t>
  </si>
  <si>
    <t>5c73d8e7cdff95.598130841552575242</t>
  </si>
  <si>
    <t>Eric Harshfield</t>
  </si>
  <si>
    <t>5c73d6c72c77a2.387658271552575242</t>
  </si>
  <si>
    <t>Isabelle Grootes</t>
  </si>
  <si>
    <t>5c73d801093a15.349053841552575242</t>
  </si>
  <si>
    <t>Jessica Middlemiss</t>
  </si>
  <si>
    <t>MedImmune</t>
  </si>
  <si>
    <t>F00010942</t>
  </si>
  <si>
    <t>5c73d7b9a011c8.380564271552575242</t>
  </si>
  <si>
    <t>Katya Masconi</t>
  </si>
  <si>
    <t>DigitalHealth.London</t>
  </si>
  <si>
    <t>5c73d75cb53422.228391461552575242</t>
  </si>
  <si>
    <t>Mihir Kamat</t>
  </si>
  <si>
    <t>5c73d900e328a3.722466421552575242</t>
  </si>
  <si>
    <t>Mike Sweeting</t>
  </si>
  <si>
    <t>5c73d7e30d5954.139524111552575242</t>
  </si>
  <si>
    <t>Philippe Gilchrist</t>
  </si>
  <si>
    <t>Macquarie University</t>
  </si>
  <si>
    <t>F00009300</t>
  </si>
  <si>
    <t>5c73d6f9987a11.190761841552575242</t>
  </si>
  <si>
    <t>Ryan Chung</t>
  </si>
  <si>
    <t>5c73d8c1e52f44.410876401552575242</t>
  </si>
  <si>
    <t>Simon Thompson</t>
  </si>
  <si>
    <t>5c73d5cfdd0051.061508071552575242</t>
  </si>
  <si>
    <t>Will Astle</t>
  </si>
  <si>
    <t>5c7e60ce3314b4.813158351552562745</t>
  </si>
  <si>
    <t>Sarah Rodgers</t>
  </si>
  <si>
    <t>X00000343</t>
  </si>
  <si>
    <t>5c899587eaee85.487064211552523208</t>
  </si>
  <si>
    <t>Speaker at "6th Global Leaders Forum", TV Chosun, Korea</t>
  </si>
  <si>
    <t>A broadcast e.g. TV/radio/film/podcast (other than news/press)</t>
  </si>
  <si>
    <t>International</t>
  </si>
  <si>
    <t>Public/other audiences</t>
  </si>
  <si>
    <t>Media (as a channel to the public),Policymakers/politicians,Professional Practitioners,Industry/Business</t>
  </si>
  <si>
    <t>More than 500</t>
  </si>
  <si>
    <t xml:space="preserve">'2018                    </t>
  </si>
  <si>
    <t>Spoke in session "The Bio Revolution, the dream of immortality" on "Health becomes Data Rich" - the impact on healthcare of cheap genome sequencing as well as other sources of data. The conference was to a large audience, broadcast live by TV Chosun and is avalable on youtube.</t>
  </si>
  <si>
    <t>Not aware of any impact.</t>
  </si>
  <si>
    <t>http://glfchosun.com/en/main/main.php</t>
  </si>
  <si>
    <t>5c899754b80e39.846277361552523208</t>
  </si>
  <si>
    <t>Talk: "The 100,000 Genomes Project", Brighton MedChi Society</t>
  </si>
  <si>
    <t>A talk or presentation</t>
  </si>
  <si>
    <t>Local</t>
  </si>
  <si>
    <t>Professional Practitioners,Undergraduate students,Postgraduate students,Patients, carers and/or patient groups</t>
  </si>
  <si>
    <t>51 - 100</t>
  </si>
  <si>
    <t>About 100 members of BRIGHTON &amp; SUSSEX MEDICO-CHIRURGICAL SOCIETY attended. The talk was well received and followed by many questions from the audience.</t>
  </si>
  <si>
    <t>http://www.brightonmedchi.org.uk/images/Posters/2018/November2018.pdf</t>
  </si>
  <si>
    <t>5c898f71ac0081.217713311552523208</t>
  </si>
  <si>
    <t>Panel member "The 100,000 genomes project", Cheltenham Science Festival</t>
  </si>
  <si>
    <t>Regional</t>
  </si>
  <si>
    <t>None</t>
  </si>
  <si>
    <t>101 - 500</t>
  </si>
  <si>
    <t>This was a panel discussion at the Cheltenham Science Festival: "The Human Genomes Project and the even more ambitious 100,000 Genomes Project are revolutionising medical research, leading to new diagnoses of rare diseases and in time better and more effective treatments for cancer and many other diseases. Tim Hubbard, Richard Scott and Jillian Hastings-Ward talk to Vivienne Parry about the learnings from this project and the ways they are already transforming NHS practice".</t>
  </si>
  <si>
    <t>5c8991142756d9.777686941552523208</t>
  </si>
  <si>
    <t>Panel member: "With Great Data Comes Great Responsibility", Progress Educational Trust</t>
  </si>
  <si>
    <t xml:space="preserve">This was a public event asking 1. What responsibilities do public and private organisations have, in relation to the genomic data they hold? What assurances can they give about the security and integrity of this data, and about who has access to it? 2. What responsibilities do researchers, doctors and other healthcare workers have, to make the best use of the genomic data available to them? What currently prevents them from doing so? 3. What responsibilities do governments and policymakers have, to promote advances in genomics and Big Data while also regulating these areas appropriately? What have been their successes and failures to date? 4. What responsibilities - if any - do patients have in relation to their genomic data and other health-related data? What implications does this have for their blood relatives, with whom they share part of their genome?    I provided an overview of what safeguards Genomics England has in place for the data it has gathered in the 100,000 genomes project, how it is linked to other NHS data and who has access to data and how. There was a good and lively engagement with the audience and the event was well received.  </t>
  </si>
  <si>
    <t>5c898cffc7f0e4.849974401552523208</t>
  </si>
  <si>
    <t>Panel Member: "Artificial Intelligence and Cognitive Healthcare Conference", The King's Fund</t>
  </si>
  <si>
    <t>Participation in an activity, workshop or similar</t>
  </si>
  <si>
    <t>National</t>
  </si>
  <si>
    <t>Industry/Business</t>
  </si>
  <si>
    <t>Policymakers/politicians,Professional Practitioners</t>
  </si>
  <si>
    <t xml:space="preserve">This was the "Artificial Intelligence and Cognitive Healthcare Conference: Can AI create a more sustainable NHS?"  09.30 - 17.00 / 24 April 2018, The Kings Fund, 11-13 Cavendish Square, London W1G 0AN. Artificial Intelligence is a hot topic in healthcare and this conference looked at the practical benefits for the NHS. </t>
  </si>
  <si>
    <t>5c87ba6ed8bc00.221998561552484033</t>
  </si>
  <si>
    <t>Engagement through the UHB PPI/E Office to engage with public and patient attitudes to data access for research and data security.</t>
  </si>
  <si>
    <t>A formal working group, expert panel or dialogue</t>
  </si>
  <si>
    <t>Patients, carers and/or patient groups</t>
  </si>
  <si>
    <t>11 - 50</t>
  </si>
  <si>
    <t>Plans made for future related activity</t>
  </si>
  <si>
    <t>5a95846957dfe4.732084991552913412</t>
  </si>
  <si>
    <t>Frontier Event on Poverty (with focus on child poverty)</t>
  </si>
  <si>
    <t>Policymakers/politicians</t>
  </si>
  <si>
    <t xml:space="preserve">'2017                    </t>
  </si>
  <si>
    <t>A seminar that brought together different stakeholders whom would be involved in the development of a dataset that would enable policy relevant data to be linked and analysed to enable informed government decision making.</t>
  </si>
  <si>
    <t>Increase in requests for further information.</t>
  </si>
  <si>
    <t>5a967453529c14.288063301552913412</t>
  </si>
  <si>
    <t>Frontier event on employablity</t>
  </si>
  <si>
    <t>Professional Practitioners</t>
  </si>
  <si>
    <t>5a967b7b35ba71.376110491552913412</t>
  </si>
  <si>
    <t>Engagement with National Crime Agency and Police Scotland</t>
  </si>
  <si>
    <t>1 - 10</t>
  </si>
  <si>
    <t>Meeting with Stuart Weatherley (National Crime Agency) and Ian Spence (Police Scotland) to discuss linkage between NCA and PS data</t>
  </si>
  <si>
    <t>5a967ba11cf087.590591201552913412</t>
  </si>
  <si>
    <t>Meeting with Scottish Children's Reporter Administration</t>
  </si>
  <si>
    <t>Meeting with Donald Lamb and Gillian Henderson (SCRA) to discuss linkage of SCRA data</t>
  </si>
  <si>
    <t>5a967bd6dad6d9.486566211552913412</t>
  </si>
  <si>
    <t>Meeting with Cash for Kids</t>
  </si>
  <si>
    <t>Third sector organisations</t>
  </si>
  <si>
    <t>Meeting with Debbie Fraser and Nicola Norrie (CfK) to discuss linkage of CfK data</t>
  </si>
  <si>
    <t>5a96afbc477be1.668820341552913412</t>
  </si>
  <si>
    <t>Predictive Analytics - Meeting organised by Scottish Government, The Data Lab, Edinburgh, 29.06.2016</t>
  </si>
  <si>
    <t>Other audiences</t>
  </si>
  <si>
    <t xml:space="preserve">'2016                    </t>
  </si>
  <si>
    <t>The expert meeting was organised by Scottish Government in order to explore the potential for innovative use of data to support people at risk of falling into long-term unemployment due to ill health or disability</t>
  </si>
  <si>
    <t>5a96b010950cc9.708431151552913412</t>
  </si>
  <si>
    <t>Presentation on using linked survey and administrative data, ADRC-S/SLS training course, Edinburgh, 01.12.2017</t>
  </si>
  <si>
    <t>Postgraduate students</t>
  </si>
  <si>
    <t>Presentation on using linked survey and administrative data to approximately 20 academics</t>
  </si>
  <si>
    <t>5a967cbf926853.408296911552913412</t>
  </si>
  <si>
    <t>Synthetic data in practice: software, applications and challenges (Royal Statistical Society (RSS) 2017 Conference, Data Science session 'Synthetic data for research using administrative data' sponsored by Sage Publishing)</t>
  </si>
  <si>
    <t>Discussion on practical issues of generating and analysing synthetic data using freely available synthpop package for R.</t>
  </si>
  <si>
    <t>https://www.statslife.org.uk/news/3510-data-science-sessions-and-talks-at-rss-2017-conference</t>
  </si>
  <si>
    <t>5a9583a8c02434.292107261552913412</t>
  </si>
  <si>
    <t>Meeting with Cardiff Historic map interest group</t>
  </si>
  <si>
    <t>presentation outline of deriving data from historic map resources</t>
  </si>
  <si>
    <t>5c77f4a872efd8.317966361552913412</t>
  </si>
  <si>
    <t>The role of geographical mobility in intergenerational social mobility: Life course analysis linking the Scottish Longitudinal Study, Scottish Mental Survey 1947 and 1939 Register data</t>
  </si>
  <si>
    <t>Dr Lynne Forrest presented at SLLS Conference, Milan, 9-22 July 2018</t>
  </si>
  <si>
    <t>5c78020d5e15f8.505111281552913412</t>
  </si>
  <si>
    <t>Seminar on the Scottish effect, Dr Zhiqiang Feng</t>
  </si>
  <si>
    <t>Dr Zhiqiang Feng presented at a Seminar on the Scottish Effect, 11th December 2018.</t>
  </si>
  <si>
    <t>5c78029ed4f5a5.475285531552913412</t>
  </si>
  <si>
    <t>SOCIETY FOR LONGITUDINAL AND LIFECOURSE STUDIES (SLLS) 2018 INTERNATIONAL CONFERENCE, Dr Zhiqiang Feng</t>
  </si>
  <si>
    <t>Dr Zhiqiang Feng presented research on young people not in employment, education or training (NEETS) on 10th July 2018 in Milan.</t>
  </si>
  <si>
    <t>5c82832addb404.017121471552913412</t>
  </si>
  <si>
    <t>'Working with administrative data'</t>
  </si>
  <si>
    <t>Talk to students at Napier University by Anna Schneider on the 'care at end of life' project as a exemplar of the use of administrative data in research.</t>
  </si>
  <si>
    <t>Audience reported change in views, opinions or behaviours</t>
  </si>
  <si>
    <t>5c828eb7547001.388649821552913412</t>
  </si>
  <si>
    <t>Generating synthetic data with the synthpop package for R</t>
  </si>
  <si>
    <t>Presentation by Gillian Raab, RF in ADRC-S, on the practical issues of generating and analysing synthetic data using the synthpop package in R.  2018 Privacy in Statistical Databases held in Valencia</t>
  </si>
  <si>
    <t>https://unescoprivacychair.urv.cat/psd2018/index.php?m=program</t>
  </si>
  <si>
    <t>5c828f4405b003.907271391552913412</t>
  </si>
  <si>
    <t>Widening access to confidential data with the synthpop package for R</t>
  </si>
  <si>
    <t>Presentation by Gillian Raab, Research Fellow in ADRC-S, to the Department of Population and Employment Statistics in National Bureau of Statistics, China</t>
  </si>
  <si>
    <t>Increase in requests about (further) participation or involvement.</t>
  </si>
  <si>
    <t>5a967a0d279465.783758671552913412</t>
  </si>
  <si>
    <t>Using Linked Administrative Data to Examine the Impact of the Seizure and Investigation of Illegal Drug Consignments on Local Communities</t>
  </si>
  <si>
    <t>Submitted presentation at European Society of Criminology annual conference, Cardiff</t>
  </si>
  <si>
    <t>5a967a4ac7be08.407692731552913412</t>
  </si>
  <si>
    <t>Analysis methods and utility measures (Synthetic data workshop, Cambridge)</t>
  </si>
  <si>
    <t>Discussion on the state of the art of synthetic data and challenges faced.</t>
  </si>
  <si>
    <t>http://www.newton.ac.uk/seminar/20161031140014202</t>
  </si>
  <si>
    <t>59ba8d735b6281.626618171552913412</t>
  </si>
  <si>
    <t>Creating a postcode history from medical sources for longitudinal analyses</t>
  </si>
  <si>
    <t>Dawn Everinton presented: 'Creating a postcode history from medical sources for longitudinal analyses' Everington, D., Huang, Z. &amp; Feng, Z. (2017) at the UK Administrative Data Research Network Annual Research Conference, Royal College of Surgeons, Edinburgh, UK, 1 - 2 June 2017.  The event provided a great showcase for research from SLS study. The conference included a series of sessions sponsored by CALLS Hub, promoting the use of census longitudinal studies and/or population linkage studies to contribute to the substantive themes of health/mortality inequality or migration.</t>
  </si>
  <si>
    <t>http://calls.ac.uk/research-blog/</t>
  </si>
  <si>
    <t>59c12266f00549.366925801552913412</t>
  </si>
  <si>
    <t>Presentation at ADRN Conference June 2017 on Long term illness and reported mental health conditions during recession: exploring evidence from the Scottish Longitudinal Study</t>
  </si>
  <si>
    <t>Postgraduate students,Other audiences</t>
  </si>
  <si>
    <t>A presentation by SLS Project Researcher Sarah Curtis on 'Long term illness and reported mental health conditions during recession: exploring evidence from the Scottish Longitudinal Study' Curtis, S., Pearce, J. &amp; Dibben, C. (2017) UK Administrative Data Research Network Annual Research Conference, Royal College of Surgeons, Edinburgh, UK, 1 - 2 June 2017.  The event provided an opportunity to showcase the SLS whilst promoting the use of census longitudinal studies and/or population linkage studies to contribute to the substantive themes of health/mortality inequality or migration.</t>
  </si>
  <si>
    <t>5a68ac80b39317.603653041552913412</t>
  </si>
  <si>
    <t>Celebrating 10 years of research projects at the SLS - Introduction</t>
  </si>
  <si>
    <t>Professional Practitioners,Postgraduate students,Other audiences</t>
  </si>
  <si>
    <t>The Scottish Longitudinal Study Development and Support Unit (SLS-DSU) has been supporting research projects for 10 years and to mark this achievement we held a celebratory event. The event on 7th December 2017 comprised presentations and a user feedback section at the end. The main session showcased a selection of the many research projects which have been supported by the SLS-DSU spanning the decade of SLS projects. In addition we presented the SLS 1936 Birth Cohort which we launched earlier this year and an exciting new SLS data development using historical postcodes.</t>
  </si>
  <si>
    <t>https://sls.lscs.ac.uk/news/</t>
  </si>
  <si>
    <t>5a95824dabc4f2.650023341552913412</t>
  </si>
  <si>
    <t>Series of 6 'meet ADRC-S researchers' videos on youtube.</t>
  </si>
  <si>
    <t>Engagement focused website, blog or social media channel</t>
  </si>
  <si>
    <t>Brief video introduction to the public of ADRC-S researchers and their work</t>
  </si>
  <si>
    <t>https://www.youtube.com/playlist?list=PL1gmpH4hgt0Y5rT6heCtNpHsrpubXQE7P</t>
  </si>
  <si>
    <t>5c77f9fe25dc54.172567931552913412</t>
  </si>
  <si>
    <t>Evidence in Policy - presentation by SLS Team members Greg Blackadder, Dawn Everington &amp; Lynne Forrest</t>
  </si>
  <si>
    <t>Policymakers/politicians,Other audiences</t>
  </si>
  <si>
    <t xml:space="preserve">SLS Team members, Greg Blackadder, Dr Lynne Forrest and Dawn Everington presented at two engagement events in Glasgow and Edinburgh on 8/11/18, 14/11/18 with Scottish Government. Presenting on the work done by the SLS and how it impacts on policy.  </t>
  </si>
  <si>
    <t>5c8264f6e62b62.838823411552913412</t>
  </si>
  <si>
    <t>Synthetic data in Scotland and beyond: Lessons learned and future directions</t>
  </si>
  <si>
    <t>A presentation by Beata Nowok at a Catherine Marsh Institute for Social Research Afternoon Seminar (Manchester).  Audience was primarily academic and raised awareness of the use of synthetic data in general and greater understanding of the methods and tools to produce them.</t>
  </si>
  <si>
    <t>http://events.manchester.ac.uk/event/event:ess-j6xls753-129cjg/cmi-afternoon-seminar-synthetic-data-in-scotland-and-beyond-lessons-learned-and-future-directions</t>
  </si>
  <si>
    <t>5c7800c0d29b33.495559001552913412</t>
  </si>
  <si>
    <t>Workshop on administrative data for population research by Zhiqiang Feng</t>
  </si>
  <si>
    <t xml:space="preserve">'2019                    </t>
  </si>
  <si>
    <t xml:space="preserve">Dr Zhiqiang Feng presented at a Workshop on Administrative Data for population Research on 28th January 2019.  He Introduced the SLS to Chinese professionals in health and population research and administration  </t>
  </si>
  <si>
    <t>5c780172616146.327847731552913412</t>
  </si>
  <si>
    <t>Workshop on data for analysis for Scottish Government, Dr Zhiqiang Feng</t>
  </si>
  <si>
    <t xml:space="preserve">Dr Zhiqiang Feng introduced the SLS and NEET projects to statisticians in Scottish Government   </t>
  </si>
  <si>
    <t>5c6d64f66cf4b0.558400691552913412</t>
  </si>
  <si>
    <t>Generating Synthetic Data with 'Synthpop' Package for R, 20th June 2018, at ADRN Conference Belfast</t>
  </si>
  <si>
    <t>Policymakers/politicians,Professional Practitioners,Postgraduate students,Other audiences</t>
  </si>
  <si>
    <t>A pre-conference workshop delivered by Dr Beata Nowok, SLS Team Member to attendees at the ADRN Conference 2018.</t>
  </si>
  <si>
    <t>https://adr2018.wordpress.com/programme/</t>
  </si>
  <si>
    <t>5c6e8a07445d91.662169381552913412</t>
  </si>
  <si>
    <t>Digitising Scotland Summer Workshop 2018</t>
  </si>
  <si>
    <t>Policymakers/politicians,Professional Practitioners,Undergraduate students,Postgraduate students,Other audiences</t>
  </si>
  <si>
    <t xml:space="preserve">Digitising Scotland Summer one day workshop was held on 28th August 2018 in Edinburgh to bring together the various DS collaborators for progress updates, information sharing and discussion on planning and next steps.  </t>
  </si>
  <si>
    <t>5c82841eeb4358.093561351552913412</t>
  </si>
  <si>
    <t>Understanding the linking possibilities in Scottish records and an algorithmic approach to full linkage</t>
  </si>
  <si>
    <t>Disseminating research on multiple linkage opportunities within rich demographic datasets, and promoting discussion.</t>
  </si>
  <si>
    <t>5c828c8c153091.391428021552913412</t>
  </si>
  <si>
    <t>Meeting with Scottish Government Policy leads to ascertain questions that might be addressed using the Care in the last Days of Life Study</t>
  </si>
  <si>
    <t>Meeting on 13/11/2019 between Iain Atherton and those with responsibility for informal and social care.  Focus was on analysis that the dataset would make possible and how it might feed into their work</t>
  </si>
  <si>
    <t>5c828d2019cc66.469760571552913412</t>
  </si>
  <si>
    <t>Meeting with Scottish Government analysts and policy leads with responsibility for health and social care</t>
  </si>
  <si>
    <t>Meeting held on 30/10/2018 between Iain Atherton and policy makers.  Focus was on potential analysis and future linkages that would benefit informed policy making.</t>
  </si>
  <si>
    <t>5c77ff87774d17.746722731552913412</t>
  </si>
  <si>
    <t>VISIT OF DELEGATION FROM NATIONAL BUREAU OF STATISTICS, Peoples Republic of China - Zhiqiang Feng</t>
  </si>
  <si>
    <t>Participation in an open day or visit at my research institution</t>
  </si>
  <si>
    <t xml:space="preserve">Dr Zhiqiang Feng introduced the SLS to Chinese delegates from Statistics Bureau on 16th October 2018.  </t>
  </si>
  <si>
    <t>5a9581f4df6065.288035031552913412</t>
  </si>
  <si>
    <t>Data Linkage Scotland Showcase</t>
  </si>
  <si>
    <t>The first joint 3-partner event by all the main organisations offering research and data linkage services to the academic, policy and wider communities in Scotland.</t>
  </si>
  <si>
    <t>https://www.eventbrite.co.uk/e/data-linkage-scotland-showcase-2016-tickets-25993153221</t>
  </si>
  <si>
    <t>5c8a584ca40b42.812934661552570996</t>
  </si>
  <si>
    <t>Keynote lecture: Long-term follow-up and phenotype of health-related outcomes in UK Biobank. Design and Analysis of Biobanks</t>
  </si>
  <si>
    <t>Keynote lecture: Long-term follow-up and phenotype of health-related outcomes in UK Biobank. Design and Analysis of Biobanks: Harvard School of Public Health Annual Programme in Quantitative Genetics Conference, Boston, USA, November 2018.</t>
  </si>
  <si>
    <t>5c8a58ae434828.182415651552570996</t>
  </si>
  <si>
    <t>Anne Faulkner Memorial Lecture. Big health data and open science:  a powerful combination to generate new understanding of disease. Chronic Fatigue Syndrome/Myalgic Encephalomyelitis Research Collaborative Conference, Bristol, September 2018.</t>
  </si>
  <si>
    <t xml:space="preserve">Presentation.  Impacts not known yet. </t>
  </si>
  <si>
    <t>5c8a58f882bda4.291155661552570996</t>
  </si>
  <si>
    <t>UK Biobank: an open access resource for identifying the causes of a wide range of complex diseases. Big Data in Agriculture Symposium, Roslin Institute, Edinburgh, May 2018.</t>
  </si>
  <si>
    <t xml:space="preserve">Presentation. Impacts not know yet.  </t>
  </si>
  <si>
    <t>5c8a592621eec2.568121121552570996</t>
  </si>
  <si>
    <t>Longitudinal follow-up and phenotyping in UK Biobank. Institute of Genetics and Molecular Medicine Annual Research Day, University of Edinburgh, May 2018.</t>
  </si>
  <si>
    <t>Presentation. Impacts now known yet</t>
  </si>
  <si>
    <t>5c8a5a240955a0.181207691552570996</t>
  </si>
  <si>
    <t>Obtaining phenotype and outcome data from electronic health records and digital platforms: UK context. NIH/Wellcome Trust/MRC International Cohorts Summit, Duke University, North Caroline, USA, March 2018.</t>
  </si>
  <si>
    <t>Presentation.  Impacts not known yet.</t>
  </si>
  <si>
    <t>5c8f87b676c9b7.830662481552911473</t>
  </si>
  <si>
    <t>PET-GeL Genomics Panel</t>
  </si>
  <si>
    <t>Platform presentation and panel discussion on the topic "With Great Genomic Data Comes Great Responsibility". Event organised by Progress Educational Trust / Genomics England, on 26-Jun-18 in London, UK.</t>
  </si>
  <si>
    <t>https://www.progress.org.uk/genomicdata</t>
  </si>
  <si>
    <t>5c6fd9db497ed6.255193111551986759</t>
  </si>
  <si>
    <t>Press release - Hair colour</t>
  </si>
  <si>
    <t>A press release, press conference or response to a media enquiry/interview</t>
  </si>
  <si>
    <t>Media (as a channel to the public)</t>
  </si>
  <si>
    <t>The story collected over 127 pieces of coverage with a potential reach of around 9 million in the UK alone. There was quite a bit of pick up in Australia too but we weren't able to get stats from there.  The paper has been tweeted about more than 350 times and is still growing. The Altmetric score is already in the top 1% of all papers tracked, and is currently 14th of all Nature Communications papers.</t>
  </si>
  <si>
    <t>https://www.nature.com/articles/s41467-018-07691-z/metrics</t>
  </si>
  <si>
    <t>5c816f2b1bfa41.821480081551986759</t>
  </si>
  <si>
    <t>A press release, press conference or response to a media enquiry/interview - Press release - Assortative mating longevity</t>
  </si>
  <si>
    <t>Press release, multiple radio interviews at BBC, talkRADIO and international requests from the USA and Australia.</t>
  </si>
  <si>
    <t>5c6fd1046fc5a0.944337441551986759</t>
  </si>
  <si>
    <t>Maths and biology. James Gillespies' High School</t>
  </si>
  <si>
    <t>Schools</t>
  </si>
  <si>
    <t>20-30 pupils and 3-4 teachers attended for presentations from my lab on how numerical skills (mathematics and computing) are applied in biological settings. One of these students, now at University has visited since the Roslin Institute to speak to other researchers.</t>
  </si>
  <si>
    <t>5c6fd54d0310d5.750050351551986759</t>
  </si>
  <si>
    <t>MRC Harwell Institute</t>
  </si>
  <si>
    <t>Professional Practitioners,Undergraduate students,Postgraduate students</t>
  </si>
  <si>
    <t>This was part of the research institute seminar series.  One collaboration arose from the visit to map the functional significance of genes for complex traits across species.</t>
  </si>
  <si>
    <t>5c6fd62ee76212.346973251551986759</t>
  </si>
  <si>
    <t>Seminar - MRC Centre for Neuropsychiatric Genetics and Genomics</t>
  </si>
  <si>
    <t>Professional Practitioners,Undergraduate students,Postgraduate students,Other audiences</t>
  </si>
  <si>
    <t>Part of research institution seminar series</t>
  </si>
  <si>
    <t>5c6fd7f4157856.191551301551986759</t>
  </si>
  <si>
    <t>Michigan State University</t>
  </si>
  <si>
    <t>Michigan University Research Seminars with a wide variety of audience ranging from animal breeders and quantitative geneticists to medical doctors.</t>
  </si>
  <si>
    <t>5c7022e3622307.710699501552060058</t>
  </si>
  <si>
    <t>Conference presentation at BTS Winter 2016</t>
  </si>
  <si>
    <t>Industry/Business,Postgraduate students,Patients, carers and/or patient groups,Third sector organisations</t>
  </si>
  <si>
    <t>Poster presentation: Roadmap to investigation of asthma comorbidities</t>
  </si>
  <si>
    <t>5c70233654e730.096081181552060058</t>
  </si>
  <si>
    <t>Conference presentation at ERS 2016</t>
  </si>
  <si>
    <t>Industry/Business,Postgraduate students,Patients, carers and/or patient groups</t>
  </si>
  <si>
    <t>Poster presentation: Burden of asthma comorbidities: a scoping review</t>
  </si>
  <si>
    <t>5c70239e122274.525250391552060058</t>
  </si>
  <si>
    <t>Conference presentation PCRS 2016</t>
  </si>
  <si>
    <t>Postgraduate students,Third sector organisations</t>
  </si>
  <si>
    <t>Oral presentation: Burden of asthma comorbidities: a scoping review</t>
  </si>
  <si>
    <t>5c812e9a1c3402.663470521552060058</t>
  </si>
  <si>
    <t>Methodology workshop: using cluster analysis for disease subtyping</t>
  </si>
  <si>
    <t>Professional Practitioners,Other audiences</t>
  </si>
  <si>
    <t>Workshop to discuss the use of cluster analysis to better understand the different types of asthma and what causes them.  Cluster analysis aims to identify subgroups of patients with similar combinations of symptoms and characteristics. The hope is that these subgroups could help clinicians to better treat the disease, patients to better understand their condition, and researchers find causes and treatments for the specific subtypes.   The workshop was attended by 12 researchers - four from the University of Edinburgh, six from London Universities, one from Swansea University and one from Lausanne in Switzerland and 1 GP from Edinburgh with a interest in airway disease.  We went over specific methods of cluster analysis in detail and discussed the publication of cluster analysis studies in peer-reviewed clinical journals. An opportunity for the PhD students at the workshop to learn from some of the more experienced researchers at the workshop.</t>
  </si>
  <si>
    <t>https://www.aukcar.ac.uk/article/methodology-workshop-cluster-analysis</t>
  </si>
  <si>
    <t>5c813252f136d3.787536521552060058</t>
  </si>
  <si>
    <t>Air pollution and health public event</t>
  </si>
  <si>
    <t>We collaborated with the NERC Centre for Ecology and Hydrology in an event on air pollution and health that was held in Dynamic Earth, Edinburgh.  This event was held over a half-term when many families would be visiting. Engaged with over 100 people to take their peak flow and plot on a graph and collaborated with the NERC group who had a stand on air pollution.  We have plans to collaborate on future general public science events (e.g. in June 2019 in Glasgow)</t>
  </si>
  <si>
    <t>5c599028dd2b93.046204891551196004</t>
  </si>
  <si>
    <t xml:space="preserve">ISPCAN European regional conference on child abuse and neglect </t>
  </si>
  <si>
    <t>Supporters</t>
  </si>
  <si>
    <t xml:space="preserve">Better use of data to reduce child maltretament </t>
  </si>
  <si>
    <t>5c5990559e1ed7.005492231551196004</t>
  </si>
  <si>
    <t xml:space="preserve">7th Congress of the European Academy of Paediatric Societies. </t>
  </si>
  <si>
    <t xml:space="preserve">Child maltreatment: healthcare responses to children and their families   </t>
  </si>
  <si>
    <t>5c59a5375e1ff3.950201341551196004</t>
  </si>
  <si>
    <t>Presentation at international conference on data linkage</t>
  </si>
  <si>
    <t>Policymakers/politicians,Postgraduate students</t>
  </si>
  <si>
    <t>Presentation on data linkage methods used in the generalisability study presented by Caroline Fraser</t>
  </si>
  <si>
    <t>10.23889/ijpds.v3i4.930</t>
  </si>
  <si>
    <t>https://ijpds.org/article/view/930</t>
  </si>
  <si>
    <t>5c59a609765c66.005902231551196004</t>
  </si>
  <si>
    <t>Presentation at administrative data conference</t>
  </si>
  <si>
    <t>Presentation of work on data linkage for Prevail generalisability study at administrative data conference</t>
  </si>
  <si>
    <t>10.23889/ijpds.v3i2.519</t>
  </si>
  <si>
    <t>https://ijpds.org/article/view/519</t>
  </si>
  <si>
    <t>5c598fcdbf25b3.265353911551196004</t>
  </si>
  <si>
    <t xml:space="preserve">ONS Integrated data </t>
  </si>
  <si>
    <t xml:space="preserve">Combining data to answer society's biggest questions    </t>
  </si>
  <si>
    <t>5c598f9ec6d9b6.100152931551196004</t>
  </si>
  <si>
    <t>GOSH BRC Junior Faculty Educational Event</t>
  </si>
  <si>
    <t xml:space="preserve">NIHR GOSH BRC Junior Faculty Educational Event: Harnessing health data to study children and families </t>
  </si>
  <si>
    <t>HDR-6002</t>
  </si>
  <si>
    <t>Health Data Research UK Baseline Project - Wales/NI 2</t>
  </si>
  <si>
    <t>-309325</t>
  </si>
  <si>
    <t>Ellwood-Thompson</t>
  </si>
  <si>
    <t>sse@chi.swan.ac.uk</t>
  </si>
  <si>
    <t>5c898523cc2781.181463171552517991</t>
  </si>
  <si>
    <t>MQ's Brighter Futures (Children &amp; Young People's Mental Health) projects launch meeting</t>
  </si>
  <si>
    <t xml:space="preserve">Launch of a platform - presented the platform and its capabilities  </t>
  </si>
  <si>
    <t>5c898590875e24.103904581552517991</t>
  </si>
  <si>
    <t>CRIS site visit</t>
  </si>
  <si>
    <t xml:space="preserve">Present platform capabilities  </t>
  </si>
  <si>
    <t>5c8985c33f4e56.920772421552517991</t>
  </si>
  <si>
    <t>DPUK Conference</t>
  </si>
  <si>
    <t>Policymakers/politicians,Industry/Business</t>
  </si>
  <si>
    <t xml:space="preserve">Present the platform used by DPUK  </t>
  </si>
  <si>
    <t>5c89865851df66.634905931552517991</t>
  </si>
  <si>
    <t xml:space="preserve">Swansea University HDR UK &amp; NHS Digital Data Workshop - Gave a presentation on UKSeRP infrastructure </t>
  </si>
  <si>
    <t xml:space="preserve">Present our platform and work to NHS Digital  </t>
  </si>
  <si>
    <t>5c89868d40b817.420677951552517991</t>
  </si>
  <si>
    <t>HDRUK Technical meeting</t>
  </si>
  <si>
    <t xml:space="preserve">project engagement  </t>
  </si>
  <si>
    <t>5c8986da7a3379.820121411552517991</t>
  </si>
  <si>
    <t>Meeting DataShield</t>
  </si>
  <si>
    <t xml:space="preserve">Present our platform and understand datashield capabilities  </t>
  </si>
  <si>
    <t>5c89872be78c91.639065861552517991</t>
  </si>
  <si>
    <t>ADRC Conference</t>
  </si>
  <si>
    <t xml:space="preserve">Present our work  </t>
  </si>
  <si>
    <t>5c8988e0829459.525400171552517991</t>
  </si>
  <si>
    <t>ADRC data for children meeting</t>
  </si>
  <si>
    <t xml:space="preserve">Work out way of collaborating  </t>
  </si>
  <si>
    <t>5c8989229df813.610040831552517991</t>
  </si>
  <si>
    <t xml:space="preserve">IPDLN conference </t>
  </si>
  <si>
    <t xml:space="preserve">Present our work and take part in workshops  </t>
  </si>
  <si>
    <t>5c89894cd5fa88.952973901552517991</t>
  </si>
  <si>
    <t>HPC-SIG meeting - Gave Presentation about sensitive data and HPC</t>
  </si>
  <si>
    <t xml:space="preserve">Present technical needs for our community  </t>
  </si>
  <si>
    <t>5c8989cbbf70f2.056249331552517991</t>
  </si>
  <si>
    <t>Redhat Conference (London)</t>
  </si>
  <si>
    <t xml:space="preserve">Present our plans for Object storage    </t>
  </si>
  <si>
    <t>Decision made or influenced</t>
  </si>
  <si>
    <t>5c8989feb56d54.592459581552517991</t>
  </si>
  <si>
    <t>UKSeRP Discovery meeting</t>
  </si>
  <si>
    <t xml:space="preserve">Present our platform  </t>
  </si>
  <si>
    <t>5c898a377bc4e7.111080991552517991</t>
  </si>
  <si>
    <t>WHAN Conference  -Gave presentation about UKSeRP</t>
  </si>
  <si>
    <t>Professional Practitioners,Postgraduate students</t>
  </si>
  <si>
    <t xml:space="preserve">Present our work to NHS Wales  </t>
  </si>
  <si>
    <t>5c898a827f10f7.289756261552517991</t>
  </si>
  <si>
    <t xml:space="preserve"> Roundtable discussion and lunch to discuss how Welsh academia can support the development of a National Data Resource for the NHS in Wales</t>
  </si>
  <si>
    <t xml:space="preserve">Present our platform and understand requirements  </t>
  </si>
  <si>
    <t>5c898ab4595566.170642831552517991</t>
  </si>
  <si>
    <t>workshop ESPRC/UKRI mData workshop</t>
  </si>
  <si>
    <t xml:space="preserve">Ensure our requirements are included in workshop  </t>
  </si>
  <si>
    <t>Colleague/s reported change in views or opinions.</t>
  </si>
  <si>
    <t>5c898af15e9502.291120781552517991</t>
  </si>
  <si>
    <t>NHS Digital / HDR UK Interoperability Workshop</t>
  </si>
  <si>
    <t xml:space="preserve">Look for collaboration around POC for HDRUK  </t>
  </si>
  <si>
    <t>5c898b1ab2e0f5.039156791552517991</t>
  </si>
  <si>
    <t xml:space="preserve">Health Data Research UK Research Leadership Dinner </t>
  </si>
  <si>
    <t xml:space="preserve">Awareness of HDRUK strategy  </t>
  </si>
  <si>
    <t>5c8989884377d4.931003101552517991</t>
  </si>
  <si>
    <t xml:space="preserve">HDRUK - Industry Symposium </t>
  </si>
  <si>
    <t xml:space="preserve">Awareness of strategy and participation in workshop  </t>
  </si>
  <si>
    <t>5c89886a77d210.604100631552517991</t>
  </si>
  <si>
    <t>HDR-NI LAUNCH</t>
  </si>
  <si>
    <t xml:space="preserve">Create relationships  </t>
  </si>
  <si>
    <t>5c8988af11ff78.878326501552517991</t>
  </si>
  <si>
    <t xml:space="preserve">Design Thinking Workshop </t>
  </si>
  <si>
    <t xml:space="preserve">Take part in scoping the HDRUK objectives  </t>
  </si>
  <si>
    <t>5c8986113dcc79.936259641552517991</t>
  </si>
  <si>
    <t>HDR UK Scientific Retreat</t>
  </si>
  <si>
    <t xml:space="preserve">Engage in the HDRUK programme  </t>
  </si>
  <si>
    <t>5c878ddc96e335.077011961552388179</t>
  </si>
  <si>
    <t xml:space="preserve">Organizing committee, NIHR HTA / CPRD / HDR UK Frontiers Meeting: Digitally-enabled randomized clinical trials </t>
  </si>
  <si>
    <t>5c877def0333e9.396751651552388179</t>
  </si>
  <si>
    <t>St Hugh's School visit</t>
  </si>
  <si>
    <t>School visit, (year 8) St Hugh's School, Oxfordshire. June 2018.</t>
  </si>
  <si>
    <t>5c8783b8942822.274189041552388179</t>
  </si>
  <si>
    <t xml:space="preserve">Invited workshop participant, Cancer Research UK / School of International Futures "Future of Clinical Trials after Brexit" report </t>
  </si>
  <si>
    <t>5a9e776e345947.926083701551348647</t>
  </si>
  <si>
    <t>Media interviews at ESC congress 2017</t>
  </si>
  <si>
    <t>Media (as a channel to the public),Professional Practitioners,Industry/Business,Study participants or study members</t>
  </si>
  <si>
    <t>Series of media interviews undertaken by Martin Landray and Louise Bowman as a result of the publication of results of the REVEAL Trial. The results were announced at ESC Congress, August 2017 in Barcelona. Interviews with a wide variety of media organisations from around the globe.</t>
  </si>
  <si>
    <t>5c7544f4d3a963.119861311551348647</t>
  </si>
  <si>
    <t>Oxford Open Doors 2018</t>
  </si>
  <si>
    <t>Oxford Open Doors 2018- various members of staff presented at this event in October 2018</t>
  </si>
  <si>
    <t>5c84fa66a284a2.018720451552400500</t>
  </si>
  <si>
    <t xml:space="preserve">European Drug Utilisation Research Group -  Programme Engagement Event, Prague, 2018 </t>
  </si>
  <si>
    <t>Policymakers/politicians,Industry/Business,Postgraduate students</t>
  </si>
  <si>
    <t xml:space="preserve">This was the annual engagement event to discuss the programme of the consortium., chaired by Marion Bennie ( EuroDURG chair) .  The event presented a range of working groups and the audience discussed and agreed those areas of priority for the EuroDURG Board to progress </t>
  </si>
  <si>
    <t>5c84fb674d4cf2.171783791552400500</t>
  </si>
  <si>
    <t xml:space="preserve">Nordic Country Medicine Registry consortium and meeting </t>
  </si>
  <si>
    <t>Policymakers/politicians,Undergraduate students,Postgraduate students</t>
  </si>
  <si>
    <t xml:space="preserve">'2012,2018               </t>
  </si>
  <si>
    <t xml:space="preserve">Engagement with the Scandic Countries to present the Scottish Prescribing capability and explore collaboration opportunities ( Nov 2018) .   Proposed and identified a collaboration with Sweden and Denmark to progress </t>
  </si>
  <si>
    <t>5c87c01479b8a7.308040311552400500</t>
  </si>
  <si>
    <t xml:space="preserve">MURIA Conference 2018 - Africa </t>
  </si>
  <si>
    <t xml:space="preserve">The ENAABLER team were represented and gave presentations at the annual African Drug Utilisation Research Conference, the team also supporting the content of the Scientific Programme win designs nd delivery </t>
  </si>
  <si>
    <t>5c84f9792a3269.594102811552400500</t>
  </si>
  <si>
    <t>University of Minas Gerais - International Panel on Pharmaceutical Policies</t>
  </si>
  <si>
    <t xml:space="preserve">Topics in medicine and health policy around the world -  8 countries asked to present their programmes  followed by debate on how to influence and shape changing policy in Brazil Health system in regard to Medicines access and distribution infrastructure.  A report generated by University of Minas Gerais (CCATES) for ongoing dialogue with Ministry of Health </t>
  </si>
  <si>
    <t>5c89126a664b69.901819821552488147</t>
  </si>
  <si>
    <t>Wellcome Trust AI in mental health advisory group meeting</t>
  </si>
  <si>
    <t>Wellcome Trust AI in mental health advisory group meeting. WT wanted to develop a strategy for funding of AI in mental health</t>
  </si>
  <si>
    <t>5c7fca3728cb76.686686731552488147</t>
  </si>
  <si>
    <t>Invited to contribute to Topol Review on the impact of technology on the future of mental health care</t>
  </si>
  <si>
    <t>Industry/Business,Other audiences,Third sector organisations</t>
  </si>
  <si>
    <t>5c7fd40b8b01c6.894434121552488147</t>
  </si>
  <si>
    <t>Jointly leadership on the Genomics England EHR Clinical Interpretation Partnership (GeCIP) and on the Clinical Data and Life Course working group</t>
  </si>
  <si>
    <t>Developing the strategy for use of clinical data within Genomics England and the Genomics Medical Centre network</t>
  </si>
  <si>
    <t>5c7fe639b4bcd7.017090231552488147</t>
  </si>
  <si>
    <t>Member of the Steering Committee of the UK Brain Banks Network</t>
  </si>
  <si>
    <t>Professional Practitioners,Study participants or study members</t>
  </si>
  <si>
    <t xml:space="preserve">The Steering Committee has oversight of the UK Brain Banks Network and provides scientific and strategic advice to the Director.Members have expertise in a number of areas related to the Network's activities including: neuroscience and epidemiology; ethics and law; brain and tissue banking in the UK and Europe; and non-professional representation. Meetings are attended by observers from different charities, industry, the Human Tissue Authority and NC3Rs.   </t>
  </si>
  <si>
    <t>https://mrc.ukri.org/research/facilities-and-resources-for-researchers/brain-banks/about-the-uk-brain-banks-network/</t>
  </si>
  <si>
    <t>5c7fe6ce8ac326.735281351552488147</t>
  </si>
  <si>
    <t xml:space="preserve">Scientifica Advisory Board of the Human-Behaviour Change Project </t>
  </si>
  <si>
    <t>Professional Practitioners,Other audiences,Study participants or study members,Patients, carers and/or patient groups,Third sector organisations</t>
  </si>
  <si>
    <t>The Human Behaviour-Change Project (HBCP) is creating an online 'Knowledge System' that uses Artificial Intelligence, in particular Natural Language Processing and Machine Learning, to extract information from intervention evaluation reports to answer key questions about the evidence. It is a collaboration between behavioural scientists, computer scientists and system architects. There is strong engagement of the scientific community as the project evolves, with an International Advisory Board and peer review panels to comment on specific components.</t>
  </si>
  <si>
    <t>5c7fef99337004.081498781552488147</t>
  </si>
  <si>
    <t>Member of the Pfizer Use of Real World Data Advisory Group</t>
  </si>
  <si>
    <t>The Data &amp; Analytics work stream developed an enterprise wide strategy for Pfizer's use of Real World Data that subsequently led to the setting up of a Real World Data and Analytics function at Pfizer</t>
  </si>
  <si>
    <t>5c7ff0c6e8ca27.893110111552488147</t>
  </si>
  <si>
    <t>Member of the Roche's Alzheimer's Blood Biomarkers Advisory Group</t>
  </si>
  <si>
    <t>Add description</t>
  </si>
  <si>
    <t>5c7fd209d95073.297343501552488147</t>
  </si>
  <si>
    <t>Presentation on the use of AI methodologies in mental health research</t>
  </si>
  <si>
    <t>Policymakers/politicians,Supporters,Third sector organisations</t>
  </si>
  <si>
    <t>This presentation contributed to advance Wellcome Trust understanding of the major challenges in using AI methodologies for mental health disorders and develop a funding strategy for the Wellcome Trust in this area</t>
  </si>
  <si>
    <t>5c7fc998cb8f63.375201061552488147</t>
  </si>
  <si>
    <t>Patient group workshop around the use of EHRs for research</t>
  </si>
  <si>
    <t>We undertook a small public consultation to inform and support the ethical approval and governance process for the use of a new information retrieval platform4 to use local EHRs for research. The consultation was advertised through existing patient and public involvement groups, volunteer lists and the hospital's member bulletin. Interested patients and family members were invited to attend one of two focus groups each lasting 2 hours. A total of 13 individuals attended the two focus groups with representation across 10 different clinical specialties and a range of services within the local hospital. Patients were invited to discuss: their views towards the use of de-identified data; the potential benefits of using hospital records for research; what might concern and what might reassure them; what information would be important for them to know if their data were to be used for research; what consent means to them; and how they feel about being approached to participate in research. Published here: http://dx.doi.org/10.1136/medethics-2018-105271</t>
  </si>
  <si>
    <t>http://dx.doi.org/10.1136/medethics-2018-105271</t>
  </si>
  <si>
    <t>5c87aa42ddd0e3.531505931552488407</t>
  </si>
  <si>
    <t>Expert input for BBC article titled 'Body clock linked to mood disorders'</t>
  </si>
  <si>
    <t>I wrote an invited commentary for the Lancet Psychiatry and as a result was approached by the BBC for a comment on an associated paper published on the same topic.</t>
  </si>
  <si>
    <t>https://www.bbc.co.uk/news/health-44113414</t>
  </si>
  <si>
    <t>5c87aab93a8673.141623791552488407</t>
  </si>
  <si>
    <t>Expert input for BBC article titled 'Can health services handle the Apple Watch?'</t>
  </si>
  <si>
    <t>Public/other audiences,Other audiences</t>
  </si>
  <si>
    <t>The BBC approached me as an expert on wearable sensors to comment on the health capabilities of a new smartwatch product released by Apple.</t>
  </si>
  <si>
    <t>https://www.bbc.co.uk/news/technology-45518040</t>
  </si>
  <si>
    <t>5c87a9501bfac0.017917851552488407</t>
  </si>
  <si>
    <t>Presentation to public at Oxford Open Doors event</t>
  </si>
  <si>
    <t>15 minute presentation on my work to the general public.</t>
  </si>
  <si>
    <t>https://www.ndph.ox.ac.uk/events/oxford-open-doors</t>
  </si>
  <si>
    <t>5c87a868be7083.014333201552488407</t>
  </si>
  <si>
    <t>UK Biobank participant information event, Reading</t>
  </si>
  <si>
    <t>Study participants or study members</t>
  </si>
  <si>
    <t>UK Biobank hold a series of events across the UK to thank individuals for participating, and to tell them more about how the resource is being used. At these events, participants hear from scientists undertaking research using UK Biobank data, and are given the opportunity to find out how the resource is being strengthened. Participants are encouraged to ask questions and to speak directly with scientists undertaking research.</t>
  </si>
  <si>
    <t>https://www.ukbiobank.ac.uk/participant-events/</t>
  </si>
  <si>
    <t>5c598217916ea1.193315421552393734</t>
  </si>
  <si>
    <t>World Congress</t>
  </si>
  <si>
    <t>Media (as a channel to the public),Policymakers/politicians,Professional Practitioners,Industry/Business,Supporters,Undergraduate students,Postgraduate students,Third sector organisations</t>
  </si>
  <si>
    <t>Prepared a successful bid to host the 2018 (10th) World Congress on Diabetes Prevention and Complications, Edinburgh ICC July 2018. It was the first time the congress was in the UK, and I Chaired a Scottish organising committee to develop the programme for the 3 day international event.</t>
  </si>
  <si>
    <t>http://wcpd10.com</t>
  </si>
  <si>
    <t>5c828d04524852.489714631552401667</t>
  </si>
  <si>
    <t>1. Engagement through the UHB PPI/E Office to engage with public and patient attitudes to data access for research and data security.</t>
  </si>
  <si>
    <t>5c8960c7332772.112034701552509564</t>
  </si>
  <si>
    <t>Talk at Infectious Diseases meeting British Association of Dermatologists</t>
  </si>
  <si>
    <t xml:space="preserve">'2016,2017,2018          </t>
  </si>
  <si>
    <t>Update for trainees and practising clinicians</t>
  </si>
  <si>
    <t>5c869b331de4d8.962954201552901346</t>
  </si>
  <si>
    <t>28th European Meeting of Hypertension &amp; Cardiovascular Protection of the European Society of Hypertension - oral presentation</t>
  </si>
  <si>
    <t>Oral presentation - invited to Annual ESH conference 2018 Barcelona Spain</t>
  </si>
  <si>
    <t>5c869c9cc3ed66.681278381552901346</t>
  </si>
  <si>
    <t>American Heart Association Scientific Sessions on Epidemiology and Prevention/Lifestyle and Cardiometabolic Health - oral presentation</t>
  </si>
  <si>
    <t>Oral presentation to AHA scientific sessions - important professional forum for epidemiologists and reporting of study results</t>
  </si>
  <si>
    <t>https://www.ahajournals.org/doi/abs/10.1161/circ.137.suppl_1.008</t>
  </si>
  <si>
    <t>5c890937763551.680679011552901346</t>
  </si>
  <si>
    <t xml:space="preserve">6th UK and Ireland Exposure Science meeting 2018 -Comparing Personal air pollution exposure and ambient exposure and effect estimates on Health outcomes </t>
  </si>
  <si>
    <t xml:space="preserve">Presentation at national exposure science conference of study results produced enquiries for further information. </t>
  </si>
  <si>
    <t>5c8909fa30b604.799252181552901346</t>
  </si>
  <si>
    <t>2018 ISES-ISEE Joint Annual meeting - Acute effects of ambient fine particulate matter on blood pressure: results from the AIRLESS Study</t>
  </si>
  <si>
    <t>Presentation to major international conference for epidemiologists of study results - important forum for communicating research to international audience. Resulted in enquiries for further information and potential for collaboration.</t>
  </si>
  <si>
    <t>5c890a72be35d4.534652781552901346</t>
  </si>
  <si>
    <t>2018 ISES-LSEE Joint Annual meeting -Comparison of air pollution and its inflammatory impact on local residents in urban and rural Beijing, China - results of AIRLESS project</t>
  </si>
  <si>
    <t xml:space="preserve">'2016,2018               </t>
  </si>
  <si>
    <t>Major international annual conference for epidemiologists. Resulted in interest in the study results and enquiries on the results and further information.</t>
  </si>
  <si>
    <t>5aaa3f22014df4.875514931552901346</t>
  </si>
  <si>
    <t>Imperial Academic Health Sciences Centre seminar series 2018 - on Heart and Lung Health at Royal Brompton Hospital London, 19 February 2018</t>
  </si>
  <si>
    <t>Undergraduate students,Postgraduate students,Patients, carers and/or patient groups</t>
  </si>
  <si>
    <t>Audience included patients and lecture was followed with Q&amp;A and interactive discussions</t>
  </si>
  <si>
    <t>5aaa4388a7b245.558520831552901346</t>
  </si>
  <si>
    <t>Keynote lecture to ILSI International Life Sciences Institute Annual Meeting  2018, Bermuda, January 21-23, 2018</t>
  </si>
  <si>
    <t>Supporters,Postgraduate students</t>
  </si>
  <si>
    <t>Keynote lecture to mixed audience including governmental and non-governmental organisations  and private sector</t>
  </si>
  <si>
    <t>5c7e60b3011711.388496681552901346</t>
  </si>
  <si>
    <t>Invited presentation to ISEE annual conference 2018 "Prenatal, early life and lifetime exposure to air pollution and childhood lung function and asthma: The Avon Longitudinal Study of Parents and Children (ALSPAC) Cohort Study</t>
  </si>
  <si>
    <t>Invited oral presentation to International Society of Environmental Epidemiology annual conference; one of the primary annual scientific conferences and forums for reporting and disseminating study results for epidemiologists internationally.</t>
  </si>
  <si>
    <t>https://ehp.niehs.nih.gov/doi/10.1289/isesisee.2018.P03.1140</t>
  </si>
  <si>
    <t>5c7e6901e2e637.259671851552901346</t>
  </si>
  <si>
    <t>Invited keynote presentation to the ILSI North America Annual Meeting on "The exposome: Challenges and opportunities in the study of non-communicable diseases", Fairmont Bermuda</t>
  </si>
  <si>
    <t>The primary focus of the International Life Sciences Institute (ILSI) annual meeting was to explore new food safety and nutrition science and identify priority areas for making an effective and positive impact on public health. This multidisciplinary meeting was an opportunity for scientists and experts from all sectors to collaborate and share knowledge.</t>
  </si>
  <si>
    <t>http://ilsi.org/event/2018-ilsi-annual-meeting/</t>
  </si>
  <si>
    <t>5c7fe84560c257.360537201552901346</t>
  </si>
  <si>
    <t xml:space="preserve">Cohorts for Heart and Aging Research in Genomic Epidemiology Investigator meeting, Rotterdam, Netherlands </t>
  </si>
  <si>
    <t xml:space="preserve">Invited participation and presentation to the CHARGE consortium annual investigators meeting on "An update on UK Biobank" Annual forum for reporting of research results in molecular epidemiology attended by many leading researchers in the field.  </t>
  </si>
  <si>
    <t>5c828442b03c49.823854131552901346</t>
  </si>
  <si>
    <t>Alzheimer's Society Round Table discussion on Air pollution and Dementia - invited participation</t>
  </si>
  <si>
    <t>Supporters,Postgraduate students,Patients, carers and/or patient groups,Third sector organisations</t>
  </si>
  <si>
    <t xml:space="preserve">'2012,2019               </t>
  </si>
  <si>
    <t>Invitation to contribute to round table discussion which aimed to debate the current scientific evidence with a view to informing the Society's position on the topic.</t>
  </si>
  <si>
    <t>5c8287657459e2.738141761552901346</t>
  </si>
  <si>
    <t>Imperial College NIHR BRC Digital Health workshop - chair of session on Maximising capabilities in digital health technologies</t>
  </si>
  <si>
    <t>Invitation to chair session to debate capacity building in digital health technologies to build on existing strengths and increase collaboration between academic researchers and clinicians and focus activities towards implementation of leading edge technologies with health applications.</t>
  </si>
  <si>
    <t>5c88e3816bce96.072637861552485969</t>
  </si>
  <si>
    <t>Presentation at European Biobank Week</t>
  </si>
  <si>
    <t>Policymakers/politicians,Professional Practitioners,Public/other audiences,Undergraduate students,Other audiences,Patients, carers and/or patient groups,Third sector organisations</t>
  </si>
  <si>
    <t xml:space="preserve">Presented on the work of the UK with a particular focus on commercial engagement. </t>
  </si>
  <si>
    <t>5c755e596fa073.475528011551196241</t>
  </si>
  <si>
    <t>Cross Party Life Sciences Meeting - Scottish Parliament</t>
  </si>
  <si>
    <t>Professional Practitioners,Public/other audiences,Industry/Business</t>
  </si>
  <si>
    <t>Presentation on recent work on the management of patients with ACS to a Scottish Government working party for the life sciences and then contribution to a Q&amp;A session involing Working Party members and the audience.</t>
  </si>
  <si>
    <t>https://www.parliament.scot/CrossPartyGroups/Session5CrossPartyGroup/Minutes/LifeScience_20181030.pdf</t>
  </si>
  <si>
    <t>5c75602d4bd541.695231181551196241</t>
  </si>
  <si>
    <t>Royal Society of Edinburgh/KVAB Workshop: Privacy, Healthcare and Data Science, Brussels Belgium</t>
  </si>
  <si>
    <t>Policymakers/politicians,Public/other audiences,Industry/Business,Third sector organisations</t>
  </si>
  <si>
    <t>Invited speaker for an open workshop and then part of the panel for the following Q&amp;A session.</t>
  </si>
  <si>
    <t>https://www.rse.org.uk/event/rse-kvab-workshop-privacy-healthcare-and-data-science/</t>
  </si>
  <si>
    <t>5c755a519e00b4.351010941551196241</t>
  </si>
  <si>
    <t>Academy of Medical Sciences Workshop:Advancing research to tackle multimorbidity: the UK and LMIC perspectives</t>
  </si>
  <si>
    <t>Workshop to discuss how to take multimorbidity research forward both in terms of UK landscape but also teh INternational perspective.</t>
  </si>
  <si>
    <t>https://acmedsci.ac.uk/more/news/advancing-research-to-tackle-multimorbidity</t>
  </si>
  <si>
    <t>5c7e6fea05c520.550974961552575242</t>
  </si>
  <si>
    <t>BBC Radio Wales Interview (Clare Oliver-Williams)</t>
  </si>
  <si>
    <t>Discussed research project findings on BBC Radio Wales morning show. Increased awareness/knowledge of cardiovascular disease.</t>
  </si>
  <si>
    <t>5c7cffab860b97.058584251552575242</t>
  </si>
  <si>
    <t>CAPABLE General Assembly (John Danesh)</t>
  </si>
  <si>
    <t>Policymakers/politicians,Supporters</t>
  </si>
  <si>
    <t>Annual general assembly of CAPABLE programme, gathering of all collaborators, staff members, supporters, extended network, donors and other stakeholders. Talks, debates, working groups</t>
  </si>
  <si>
    <t>http://www.capable-bangladesh.org/capable-in-popular-media/meeting-september-2018-uk/</t>
  </si>
  <si>
    <t>5c7e8ba909a3b1.180168621552575242</t>
  </si>
  <si>
    <t>Research meetings with BTRU Advisory Committee members (BTRU)</t>
  </si>
  <si>
    <t>Professional Practitioners,Public/other audiences,Other audiences</t>
  </si>
  <si>
    <t>Meetings between research leads and members of the public serving on an Advisory Committee, a formal group to ensure public involvement in our research activities. Members of the public have made significant contributions to the design of our studies and impacted the way that staff and students interact with public involvement and engagement activities.</t>
  </si>
  <si>
    <t>http://www.donorhealth-btru.nihr.ac.uk/involved/ppi/</t>
  </si>
  <si>
    <t>5c7e907c80a9b5.532569751552575242</t>
  </si>
  <si>
    <t>BTRU Directors Meeting (Emanuele Di Angelantonio)</t>
  </si>
  <si>
    <t>Meeting between the leaders of the four Blood and Transplant Research Units with NIHR and NHSBT, in order to discuss research progress and strategy.</t>
  </si>
  <si>
    <t>5c7e92233a8468.131879691552575242</t>
  </si>
  <si>
    <t>BTRU and Study Management Committee meetings (BTRU, STRIDES)</t>
  </si>
  <si>
    <t>Public/other audiences,Postgraduate students,Other audiences,Study participants or study members,Third sector organisations</t>
  </si>
  <si>
    <t>A formal meeting between researchers, funding body representatives, students and members of the public, in order to discuss the Unit's research or design studies. The meetings have enabled better collaboration and influenced study design, through public input.</t>
  </si>
  <si>
    <t>5c7e9576e44258.718583181552575242</t>
  </si>
  <si>
    <t>NIHR BTRU &amp; NHSBT PPIE Meetings (BTRU)</t>
  </si>
  <si>
    <t>Policymakers/politicians,Public/other audiences,Other audiences,Study participants or study members</t>
  </si>
  <si>
    <t>An opportunity for patient and public involvement and engagement (PPIE) professionals to meet with funding body representatives and charity representatives, to collaborate and discuss best practice.</t>
  </si>
  <si>
    <t>5c7e9af49158b4.281215291552575242</t>
  </si>
  <si>
    <t>Public involvement - requesting comments for study documentation (BTRU)</t>
  </si>
  <si>
    <t>Numerous opportunities for members of our formal working groups to provide comment on our study documents and research. Comments were fed back to researchers and incorporated.</t>
  </si>
  <si>
    <t>5c7f85e83dbcc1.078774151552575242</t>
  </si>
  <si>
    <t>Cambridge-Baker Experimental Working Group (Mike Inouye)</t>
  </si>
  <si>
    <t>Working group to discuss research strategies.</t>
  </si>
  <si>
    <t>5c7f8645278183.431176101552575242</t>
  </si>
  <si>
    <t>MRC PhD studentships in Data Science / Artificial Intelligence (Mike Inouye)</t>
  </si>
  <si>
    <t>Selection committee for awarding PhD studentships in data science/artificial intelligence.</t>
  </si>
  <si>
    <t>5c814607446178.960947911552575242</t>
  </si>
  <si>
    <t>CAPABLE workshop in Bangladesh (Emanuele Di Angelantonio)</t>
  </si>
  <si>
    <t>Industry/Business,Postgraduate students,Study participants or study members</t>
  </si>
  <si>
    <t xml:space="preserve">Travel to Dhaka to plan implementation of CAPABLE study, with Scientific Planning Committee Meeting, site visits and meeting collaborators  </t>
  </si>
  <si>
    <t>5c8146f045d7e5.337716571552575242</t>
  </si>
  <si>
    <t>Presentation at pre-meet on TRANSPOSE project at Sanquin, Amsterdam (Emanuele Di Angelantonio)</t>
  </si>
  <si>
    <t>Postgraduate students,Study participants or study members</t>
  </si>
  <si>
    <t xml:space="preserve">Meeting with international collaborators to update and discuss WP4 section of TRANSPOSE study  </t>
  </si>
  <si>
    <t>5c8147342c6030.978248081552575242</t>
  </si>
  <si>
    <t>Update at TRANSPOSE Meeting at Finnish Red Cross Blood Service in Helsinki (Emanuele Di Angelantonio)</t>
  </si>
  <si>
    <t xml:space="preserve">Meeting with international collaborators to update and discuss TRANSPOSE study  </t>
  </si>
  <si>
    <t>5c7e9cf5187bb1.109925681552575242</t>
  </si>
  <si>
    <t>Newsletter to update blood donor centre staff on study progress (BTRU)</t>
  </si>
  <si>
    <t>A magazine, newsletter or online publication</t>
  </si>
  <si>
    <t>A newsletter to update Blood Donor Centre staff, who managed several of the Unit's studies, on research outcomes following the completion of the studies. Increased awareness about our research and enthusiasm to collaborate for future studies.</t>
  </si>
  <si>
    <t>5c7e911725cb78.775841331552575242</t>
  </si>
  <si>
    <t>Internal newsletters - Donor Population Health (Emanuele Di Angelantonio)</t>
  </si>
  <si>
    <t>Undergraduate students,Postgraduate students,Third sector organisations</t>
  </si>
  <si>
    <t>An internal newsletter, shared with partnership colleagues (NHSBT), to share relevant information about research areas of interest.</t>
  </si>
  <si>
    <t>5c7e8cfcd5c0b6.293109201552575242</t>
  </si>
  <si>
    <t>Newsletters to update study participants (BTRU, INTERVAL)</t>
  </si>
  <si>
    <t xml:space="preserve">Periodic newsletters sent to study participants, in order to update them on research projects made possible by their participation. Newsletters have revitalised discussion about studies (some of which have finished but the data can be used in myriad way) and ideas for representing the research on the study websites.  </t>
  </si>
  <si>
    <t>http://www.intervalstudy.org.uk/news-2/</t>
  </si>
  <si>
    <t>5c7e8fce46c941.874593311552575242</t>
  </si>
  <si>
    <t>Article in NHSBT's The Donor Magazine (BTRU, INTERVAL, COMPARE)</t>
  </si>
  <si>
    <t>Study participants or study members,Patients, carers and/or patient groups,Third sector organisations</t>
  </si>
  <si>
    <t>Contributed an article to one of our partners - NHS Blood and Transplant's - magazines, which has significant reach across their donor groups and the research reported has impacted NHSBT strategy and processes.</t>
  </si>
  <si>
    <t>https://www.blood.co.uk/news-and-campaigns/the-donor-autumn-2018/new-haemoglobin-test/</t>
  </si>
  <si>
    <t>5c7e7600027e23.019821531552575242</t>
  </si>
  <si>
    <t>Research article for the Conversation (Clare Oliver-Williams)</t>
  </si>
  <si>
    <t>Media (as a channel to the public),Policymakers/politicians,Professional Practitioners,Other audiences,Third sector organisations</t>
  </si>
  <si>
    <t>Wrote an article for the Conversation about research, which was re-published in the Sun, blogs and translated into French. Increased awareness/knowledge of cardiovascular disease.</t>
  </si>
  <si>
    <t>https://theconversation.com/avoir-des-enfants-augmenterait-le-risque-de-maladies-cardio-vasculaires-mais-ne-vous-laissez-pas-decourager-108024</t>
  </si>
  <si>
    <t>5c7f86bf966962.180689441552575242</t>
  </si>
  <si>
    <t>Cambridge University-Baker Institute Partnership (Mike Inouye)</t>
  </si>
  <si>
    <t>Public/other audiences,Industry/Business,Undergraduate students,Postgraduate students,Other audiences</t>
  </si>
  <si>
    <t>A new partnership with Cambridge University will significantly expand the capabilities of one of Australia's leading medical research institutes, Baker Heart and Diabetes Institute, to harness big data to target approaches in disease prediction and personalised medicine.</t>
  </si>
  <si>
    <t>https://baker.edu.au/news/media-releases/cambridge-university-partnership</t>
  </si>
  <si>
    <t>5c7e70dfaaaf34.966797891552575242</t>
  </si>
  <si>
    <t>Press release and media enquiries (Clare Oliver-Williams)</t>
  </si>
  <si>
    <t>Media (as a channel to the public),Policymakers/politicians,Public/other audiences,Other audiences</t>
  </si>
  <si>
    <t>Press release about research presented at a conference, leading to media enquiries. It was covered in national papers (e.g. the independent) as well as international press (e.g. Newsweek). Increased awareness/knowledge of cardiovascular disease.</t>
  </si>
  <si>
    <t>https://www.newsweek.com/kids-linked-heart-disease-risk-mothers-according-new-study-956066</t>
  </si>
  <si>
    <t>5c7d3013708d39.203220731552575242</t>
  </si>
  <si>
    <t>Cambridge-Singapore Symposium (John Danesh)</t>
  </si>
  <si>
    <t>Cambridge-Singapore Symposium in Addenbrookes with National University of Singapore covering various topics including cardiovascular disease aimed at clinical staff in the Hospital.</t>
  </si>
  <si>
    <t>5c7d356f335441.142068221552575242</t>
  </si>
  <si>
    <t>EMBL and GRL Framework Partnership Agreement Renewal Event (John Danesh)</t>
  </si>
  <si>
    <t>EMBL and GRL Framework Partnership Agreement Renewal Event - Short talks regarding successful joint projects between EMBL-EBI and GRL.</t>
  </si>
  <si>
    <t>5c7d361125c097.454762251552575242</t>
  </si>
  <si>
    <t>First International Cohorts Summit (John Danesh)</t>
  </si>
  <si>
    <t>first forum for large-scale longitudinal cohorts worldwide to share best practices, discuss data sharing, explore standards, discuss common challenges, and explore the potential for a larger collaborative sequencing strategy.</t>
  </si>
  <si>
    <t>5c7007aeb1bb59.165249071552575242</t>
  </si>
  <si>
    <t>School Visit (Cottenham)</t>
  </si>
  <si>
    <t xml:space="preserve">'2018,2019               </t>
  </si>
  <si>
    <t xml:space="preserve">As part of an ongoing schools project titled "Carriage and Transmission of Staphylococcus aureus in Schools: a citizen science project" I have visited Cottenham Village school, Cottenham, Cambridge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</si>
  <si>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5c7007e87be4a8.987067131552575242</t>
  </si>
  <si>
    <t>Schools Visit (St Bedes)</t>
  </si>
  <si>
    <t xml:space="preserve">As part of an ongoing schools project titled "Carriage and Transmission of Staphylococcus aureus in Schools: a citizen science project" I have visited St Bedes school, Cambridge school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</si>
  <si>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5c7e7d57c822f4.520152551552575242</t>
  </si>
  <si>
    <t>Novartis Trial Board Presentation (Adam Butterworth)</t>
  </si>
  <si>
    <t>A presentation to enlighten about research activities, network and build collaborations.</t>
  </si>
  <si>
    <t>5c7e937ae72036.257378901552575242</t>
  </si>
  <si>
    <t>BTRU Seminar Series (BTRU)</t>
  </si>
  <si>
    <t>Public/other audiences,Undergraduate students,Postgraduate students,Other audiences,Study participants or study members,Third sector organisations</t>
  </si>
  <si>
    <t>Speakers invited from around the world to talk about their research to academics, students, funding body representatives, charity representatives and members of the public. Numerous research collaborations have arisen from these talks, as well as increased awareness and confidence in members of the public, who have been given the opportunity to interact with world-class researchers.</t>
  </si>
  <si>
    <t>http://www.donorhealth-btru.nihr.ac.uk/btru_events/</t>
  </si>
  <si>
    <t>5c7f854ea13393.825406161552575242</t>
  </si>
  <si>
    <t>Talk - Alfred Grand Rounds, Genomic risk and precision medicine (Mike Inouye)</t>
  </si>
  <si>
    <t>Undergraduate students,Postgraduate students</t>
  </si>
  <si>
    <t>Talk to researchers about the challenges of working in computational biology.</t>
  </si>
  <si>
    <t>5c81479576f1f3.068227361552575242</t>
  </si>
  <si>
    <t>Gave talk at Department of Epidemiology, Gillings School of Global Public Health, University of North Carolina at Chapel Hill, USA (Emanuele Di Angelantonio)</t>
  </si>
  <si>
    <t xml:space="preserve">Travelled to Department of Epidemiology, Gillings School of Global Public Health, University of North Carolina at Chapel Hill, USA and gave a talk on "Cardiovascular disease epidemiology in Cambridge: from aetiology to risk prediction"  </t>
  </si>
  <si>
    <t>5c81487bd620f2.800785681552575242</t>
  </si>
  <si>
    <t>Presenting at IBST Conference, Toronto (Emanuele Di  Angelantonio)</t>
  </si>
  <si>
    <t>Industry/Business,Postgraduate students</t>
  </si>
  <si>
    <t xml:space="preserve">Presenting in the Donors &amp; Donation - Donor Safety Session to practitioners on new research and up to date techniques in this field.  </t>
  </si>
  <si>
    <t>5c863abe94d9f5.134426701552575242</t>
  </si>
  <si>
    <t>Invited speaker at the 18th International Symposium on Staphylococci and Staphylococcal Infections</t>
  </si>
  <si>
    <t xml:space="preserve">I was invited speaker and gave a 30 minute presentation entitled "Susceptibility to a combination of penicillins and β-Lactamase inhibitors in Methicillin  resistant Staphylococcus aureus"  at the 18th International Symposium on Staphylococci and Staphylococcal Infections in Copenhagen, Denmark in which over 500 researchers, clinicians and industry scientist were present. </t>
  </si>
  <si>
    <t>5c8a4c80a36080.326153681552575242</t>
  </si>
  <si>
    <t>IGMM Seminar University of Edinburgh (Adam Butterworth)</t>
  </si>
  <si>
    <t>Dr. Adam Butterworth gave the seminar "combining genomics and plasma proteomics to inform disease aetiology and therapeutic targets" as part of the IGMM Seminar Series. These weekly seminars attract distinguished scientists from around the world working in the fields of genetics, molecular medicine and cancer research, and whose research complements that being done at IGMM. Outcomes are improved awareness of research topics and findings, networking, making new linkages with other research.</t>
  </si>
  <si>
    <t>5c8a4e968d8f32.737417551552575242</t>
  </si>
  <si>
    <t>AstraZeneca Centre for Genomics Research Annual Collaborators meeting (Dr Adam Butterworth)</t>
  </si>
  <si>
    <t>Presentation with title "using genomic and molecular information in the INTERVAL study to inform AZ therapeutic target prioritisation" at the AstraZeneca Centre for Genomics Research Annual Collaborators. Presenting the results of the collaboration with AstraZeneca and get their feedback, to inform future work.</t>
  </si>
  <si>
    <t>5c8a6b89ced3d6.316769241552575242</t>
  </si>
  <si>
    <t>EMBL Cancer Genomics Course</t>
  </si>
  <si>
    <t>Organised bioinformatics training course for about 60 participants.</t>
  </si>
  <si>
    <t>5c7e67823d56d8.706711261552575242</t>
  </si>
  <si>
    <t>Twitter accounts for the Cardiovascular Epidemiology Unit, Blood and Transplant Research Unit and individual researchers</t>
  </si>
  <si>
    <t>Policymakers/politicians,Public/other audiences,Industry/Business,Undergraduate students,Postgraduate students,Other audiences,Study participants or study members,Third sector organisations</t>
  </si>
  <si>
    <t>Increased activity of all Twitter accounts, with the aim of engaging more members of the public and informing about our research outcomes. Increase in followers and awareness/knowledge about our research and opportunities in which to get involved (studentships, public involvement/engagement, etc).</t>
  </si>
  <si>
    <t>https://twitter.com/cambridge_ceu?lang=en</t>
  </si>
  <si>
    <t>5c7e6866456339.437832991552575242</t>
  </si>
  <si>
    <t>Website for Cardiovascular Epidemiology Unit, Blood and Transplant Research Unit, various studies and research partnerships</t>
  </si>
  <si>
    <t>Media (as a channel to the public),Professional Practitioners,Industry/Business,Undergraduate students,Postgraduate students,Other audiences,Study participants or study members,Third sector organisations</t>
  </si>
  <si>
    <t>Research activities written for the public (removing acronyms, short-hand, etc) and addition of Patient and Public Involvement and Engagement pages (see URL below). Other websites disseminate information about who we are and what w do, how to get involved (studentships, public involvement/engagement), partnerships and publications (as a means of sharing outcomes from our research activities).</t>
  </si>
  <si>
    <t>http://www.donorhealth-btru.nihr.ac.uk/involved/</t>
  </si>
  <si>
    <t>5c7e6f658d8852.488587761552575242</t>
  </si>
  <si>
    <t>European Researchers Night (Clare Oliver-Williams)</t>
  </si>
  <si>
    <t>Engaging children's activities about being heart healthy. Increased awareness/knowledge of cardiovascular disease.</t>
  </si>
  <si>
    <t>https://ec.europa.eu/research/mariecurieactions/news/2018/european-researchers-night-2018-2019_en</t>
  </si>
  <si>
    <t>5c7e645ff021b9.939470371552575242</t>
  </si>
  <si>
    <t>Cambridge Science Festival (various)</t>
  </si>
  <si>
    <t>Professional Practitioners,Industry/Business,Supporters,Undergraduate students,Postgraduate students,Other audiences,Study participants or study members,Third sector organisations</t>
  </si>
  <si>
    <t>- Volunteered for a 'hands-on' stand at the festival, doing activities with children about the cardiovascular system.[Susan Burton, Clare Oliver-Williams, Amy Mason]  - Gave a talk to the public (including Q&amp;A) about relations between day-to-day cardiovascular functioning and thoughts, feelings, and behaviours. [Philippe Gilchrist]  - Gave a talk to the public as part of Out Thinkers - just like white light is made by all the colour of the rainbow, so Science is made by the contributions of a cast of thousands. Meet some of these researchers in an informal setting and we hope to provide some laughs and a lot of science! Out Thinkers serves to showcase the talent of LGBT researchers, providing a platform where people can talk about their scientific work while truly being themselves.[Amy Mason]  - Workshops for children using a game called Pathogen (live action game aims to give you an understanding of epidemics and the logistics of global disease prevention by putting you in the shoes of a global organisation responding to the outbreak of a new disease). [Amy Mason]</t>
  </si>
  <si>
    <t>https://www.sciencefestival.cam.ac.uk/about/past-festivals/2018-festival</t>
  </si>
  <si>
    <t>5c7e65fa1aec55.421818061552575242</t>
  </si>
  <si>
    <t>NIHR Blood and Transplant Research Unit Training Day (Emanuele Di Angelantonio, BTRU)</t>
  </si>
  <si>
    <t>Professional Practitioners,Public/other audiences,Supporters,Other audiences,Study participants or study members,Third sector organisations</t>
  </si>
  <si>
    <t>Workshop to allow clinicians, scientists, managers, directors, stakeholders and students to (1) explore how research activities support operational strategies for the Blood and Transplant Research Units, (2) update each other on research progress and (3) discuss collaborations.</t>
  </si>
  <si>
    <t>5c814b0fd48fb2.005087821552575242</t>
  </si>
  <si>
    <t>Teaching at Short Course in Dhaka, Bangladesh (Emanuele Di Angelantonio)</t>
  </si>
  <si>
    <t xml:space="preserve">Teaching on Short Course in Dhaka, Bangladesh organised by UK Universities to extend knowledge and educate as part of CAPABLE study  </t>
  </si>
  <si>
    <t>5c814b76dbd6f8.907907331552575242</t>
  </si>
  <si>
    <t>Presenting at EUROPEAN CONFERENCE ON DONOR HEALTH &amp; MANAGEMENT 2018 in Copenhagen (Emanuele Di Angelantonio)</t>
  </si>
  <si>
    <t xml:space="preserve">Chairing a session on Donor Health Studies and participating in a debate on IRON AND DONOR HEALTH - DIFFERENT APPROACHES TO MEASURING HB IN BLOOD DONORS INTERNATIONALLY with an update on the COMPARE study  </t>
  </si>
  <si>
    <t>5c814c0198e510.307656281552575242</t>
  </si>
  <si>
    <t>Speaking at 1st International Symposium of Translation Medicine Luhe hospital in Beijing (Emanuele Di Angelantonio)</t>
  </si>
  <si>
    <t xml:space="preserve">Traveled to Luhe hospital in Beijing to deliver up-to-date knowledge, technology and research findings to the medical field   </t>
  </si>
  <si>
    <t>5c814c4fe4f274.759617431552575242</t>
  </si>
  <si>
    <t>Speaking at BEST Collaborative  meeting in Newport, USA (Emanuele Di Angelantonio)</t>
  </si>
  <si>
    <t xml:space="preserve">Meeting of practitioners to discuss Biomedical Excellence for Safer Transfusion and present new research and up to date techniques  </t>
  </si>
  <si>
    <t>5c814e07ae2b69.368719731552575242</t>
  </si>
  <si>
    <t>Presentation at AHA Scientific Sessions in Chicago (Emanuele Di Angelantonio)</t>
  </si>
  <si>
    <t xml:space="preserve">Poster Presentation: Cardiovascular Disease Risk Prediction Using Machine Learning: A Prospective Cohort Study of 423,604 Participants  </t>
  </si>
  <si>
    <t>5c814e5b7a0765.919979451552575242</t>
  </si>
  <si>
    <t>Giving seminar at Institute for Biomedicine EURAC, Bolzano, Italy (Emanuele Di Angelantonio)</t>
  </si>
  <si>
    <t xml:space="preserve">Travel to  Institute for Biomedicine in Italy to give presentation to students and researchers on "Cardiovascular disease epidemiology in Cambridge: from aetiology to risk prediction"  </t>
  </si>
  <si>
    <t>5c862683b83e70.470691261552575242</t>
  </si>
  <si>
    <t>Ask a Scientist (Amy Mason)</t>
  </si>
  <si>
    <t>A Skype call - 'Ask a Scientist' - with a group of 30 American school children, aged 9 years old.</t>
  </si>
  <si>
    <t>5c8147ee6547c7.498652521552575242</t>
  </si>
  <si>
    <t>Presenting at BEST Collaborative meeting in Florence (Emanuele Di Angelantonio)</t>
  </si>
  <si>
    <t>5c80fba17def02.211220931552575242</t>
  </si>
  <si>
    <t>Hands-on workshops for children (Pathogen) (Amy Mason)</t>
  </si>
  <si>
    <t>Hands-on workshops for children, using the game Pathogen - a live action game which aims to give you an understanding of epidemics and the logistics of global disease prevention by putting you in the shoes of a global organisation responding to the outbreak of a new disease. The participants will be split up into small teams who will need to work together to keep this potentially dangerous disease under control. Each team will have its own activities to prioritise and complete, using a combination of statistics, medicine, biology and creative communication to save the world!"</t>
  </si>
  <si>
    <t>5c7e9bc2a4e6f2.212794711552575242</t>
  </si>
  <si>
    <t>Tiered Consent Workshops (Emanuele Di Angelantonio)</t>
  </si>
  <si>
    <t>Professional Practitioners,Study participants or study members,Third sector organisations</t>
  </si>
  <si>
    <t>As part of a research project on developing a tiered consent process for blood donors, members of the public were invited to participate in generating ideas, giving opinions and enriching discussions with stakeholders and researchers.</t>
  </si>
  <si>
    <t>5c7e963558d719.880041111552575242</t>
  </si>
  <si>
    <t>BTRU Advisory Committee Workshop (BTRU)</t>
  </si>
  <si>
    <t>An opportunity for members of the public serving on a formal committee to network with researchers and each other and to hear updates about research being conducted. Feedback from members of the public was very positive - they reported having a much better understanding about our research.</t>
  </si>
  <si>
    <t>5c7e97736c68b1.836250271552575242</t>
  </si>
  <si>
    <t>Hills Road Sixth Form College - Big Biology Day (BTRU)</t>
  </si>
  <si>
    <t>Schools,Postgraduate students,Other audiences</t>
  </si>
  <si>
    <t>Information about our research and hands-on activities delivered for children considering their career options. Increased awareness of career opportunities in the sciences, beyond becoming an academic, and an opportunity to tell the public about our research.</t>
  </si>
  <si>
    <t>5c86581f6685b8.275272551552575242</t>
  </si>
  <si>
    <t xml:space="preserve">Antimicrobial Resistance in Bacterial Pathogens Advance Course - Nairobi, Kenya </t>
  </si>
  <si>
    <t>Policymakers/politicians,Professional Practitioners,Third sector organisations</t>
  </si>
  <si>
    <t xml:space="preserve">Along with other UK and African researchers we developed and delivered a week long work course teaching methods for the detection and understanding of Antimicrobial resistance (AMR)  in bacterial pathogens. The course provided a basic introduction to AMR, and practical laboratory training in the laboratory aspects of AMR detection (phenotypic and molecular testing) in bacteria. It also provided theoretical training on the evolution and spread of AMR and explored the use of whole-genome sequencing and bioinformatics analysis and methods for AMR surveillance and control.   20 participants from across Africa attended. </t>
  </si>
  <si>
    <t>https://coursesandconferences.wellcomegenomecampus.org/our-events/antimicrobial-resistance-bacterial-pathogens-nairobi-kenya-2018/</t>
  </si>
  <si>
    <t>5c81465879dba9.951713781552575242</t>
  </si>
  <si>
    <t>Presentation for Sysmex Japan visit (Emanuele Di Angelantonio)</t>
  </si>
  <si>
    <t xml:space="preserve">Opportunity for Cambridge to further strengthen its leading role on blood cell genomics and to bring tangible improvements to the diagnostic value of the Full Blood count analysis.     </t>
  </si>
  <si>
    <t>5aa807ec5255f6.184674411552562745</t>
  </si>
  <si>
    <t>2018.01.03 - Follow on to conversation with Ministry of Health (England)</t>
  </si>
  <si>
    <t xml:space="preserve">Scoping discussion to asses how SAIL / ADRN / HDR UK can support DoH taking part in data sharing projects for public good. Outcome: Not aware of any outcome  </t>
  </si>
  <si>
    <t>5aa808fa596823.432961951552562745</t>
  </si>
  <si>
    <t>2018.01.22 - Biobanking task and finish group</t>
  </si>
  <si>
    <t xml:space="preserve">A formal Welsh Government Task and Finish group considering the medium to long term strategy for the organisation and development of tissue and bio banking in Wales. Outcome: The development of a new national strategy (pending)  </t>
  </si>
  <si>
    <t>5aa8094d4de372.115308981552562745</t>
  </si>
  <si>
    <t>2018.01.30 - Strategic meetings with ONS in the context of next stage of what was ADRN</t>
  </si>
  <si>
    <t xml:space="preserve">New understanding of the role of the devolved administration in data acquisition, research priorities, public engagement and researcher support, shared with ONS colleague. Outcome: New understanding within ONS  </t>
  </si>
  <si>
    <t>5aa809b505fca5.474217671552562745</t>
  </si>
  <si>
    <t>2018.02.02 - Data for Children themed workshop - Chair Leon Feinstein</t>
  </si>
  <si>
    <t xml:space="preserve">Co-chair and participation in a workshop to frame a new data request to multiple government ministries and agencies to construct a linked data resource for the benefit of children though research  </t>
  </si>
  <si>
    <t>5aa80a24eeff69.379600871552562745</t>
  </si>
  <si>
    <t>2018.02.13 - Biobanking task and finish group</t>
  </si>
  <si>
    <t>5c405fff538728.194389221552562745</t>
  </si>
  <si>
    <t>5/6/18 - Expert advice to ESRC on longitudinal studies</t>
  </si>
  <si>
    <t xml:space="preserve">The independent Longitudinal Studies Review was published on 8 May and makes recommendations for future priorities and innovations.      ESRC is now working on shaping its strategy and priorities for data for research, including longitudinal survey data and other types of data.      Event for people who could offer expert advice to ESRC in this work, chaired by Professor Anna Vignoles.   </t>
  </si>
  <si>
    <t>5c406372db38f6.900220221552562745</t>
  </si>
  <si>
    <t>2-3/7/18 - International Workshop to develop a Burn Prevention Toolkit for resource-poor settings</t>
  </si>
  <si>
    <t>As part of our comprehensive approach to improving burn care and prevention in resource poor setting, Interburns will be developing a Burn Prevention &amp; Implementation Toolkit. The purpose of this Toolkit is to provide an evidence-based resource on the different tools available for primary prevention of burn injuries at the community level, which can be adapted to the specific needs and context of a country, region or individual community. In order to ensure this Toolkit can be effective in a wide range of settings internationally, the development workshop will bring together a wide range of professionals with relevant expertise from across the world.  Ronan invited to participate in the development workshop for this programme, which is hosted in Swansea over 2 days on 2nd &amp; 3rd July 2018, by the Centre for Global Burn Injury Policy and Research (CGBIPR) at Swansea University in the UK.</t>
  </si>
  <si>
    <t>5c4064f1ea9650.652588531552562745</t>
  </si>
  <si>
    <t xml:space="preserve">5/9/18 - Design Thinking Workshop </t>
  </si>
  <si>
    <t>As we develop the blueprint for the platform components of the Digital Innovation Hub programme, a one day design workshop as an opportunity for us to focus on the research experience we would ideally like from this platform.    A highly interactive session led by experienced design thinking practitioners.</t>
  </si>
  <si>
    <t>5c8805d5a37355.584618721552562745</t>
  </si>
  <si>
    <t>2018.03.22 - Innovator Workshop</t>
  </si>
  <si>
    <t xml:space="preserve">David Ford took part in an innovation workshop as a member of the judging panel for proposed innovations  </t>
  </si>
  <si>
    <t>5c88060d66a475.048198671552562745</t>
  </si>
  <si>
    <t xml:space="preserve">2018.03.26 - IPDLN Conference Scientific Committee meeting </t>
  </si>
  <si>
    <t xml:space="preserve">Development of the international conference programme  </t>
  </si>
  <si>
    <t>5c880645eb64e3.793588691552562745</t>
  </si>
  <si>
    <t>2018.03.27 - WCRC Senior Operational meeting</t>
  </si>
  <si>
    <t xml:space="preserve">David Ford attendance at steering group for major Welsh Research Centre  </t>
  </si>
  <si>
    <t>5c8806706ac417.215507281552562745</t>
  </si>
  <si>
    <t>2018.03.28 - DKUT, NMAIST &amp; Kabarak Universities discussion</t>
  </si>
  <si>
    <t xml:space="preserve">International collaborative project with African univeristies discussing opportunities for collaboration on MRC funding call  </t>
  </si>
  <si>
    <t>5c8807fc3357d2.224647561552562745</t>
  </si>
  <si>
    <t xml:space="preserve">2018.04.18 - ADRN Data for Children </t>
  </si>
  <si>
    <t xml:space="preserve">Developing new Data for Children resource  </t>
  </si>
  <si>
    <t>5c880866228741.205810941552562745</t>
  </si>
  <si>
    <t>2018.04.24 - Biobanking Task and Finish Group</t>
  </si>
  <si>
    <t xml:space="preserve">Discussions primarily focused around the Wales Biobank, which is supported with staff based within the Swansea University Data Science team  </t>
  </si>
  <si>
    <t>5c8804b1b5d963.935122531552562745</t>
  </si>
  <si>
    <t>2018.03.16 - SNOMED CT Workshop</t>
  </si>
  <si>
    <t xml:space="preserve">Developing SNOMED strategy for Wales, resulting in the formulation of a national strategy  </t>
  </si>
  <si>
    <t>5c8804ecac9f29.880982921552562745</t>
  </si>
  <si>
    <t xml:space="preserve">2018.03.19 - UKRI e-Infrastructure Expert Group Meeting </t>
  </si>
  <si>
    <t xml:space="preserve">Development of UKRI Roadmap with senior UKRI staff  </t>
  </si>
  <si>
    <t>5c880d5f9a12f5.920018911552562745</t>
  </si>
  <si>
    <t>2018.06.12 - ADRC Stakeholder meeting</t>
  </si>
  <si>
    <t>Supporters,Study participants or study members</t>
  </si>
  <si>
    <t xml:space="preserve">Developing working arrangements with Welsh Government  </t>
  </si>
  <si>
    <t>5c8811099acf90.509376551552562745</t>
  </si>
  <si>
    <t xml:space="preserve">2018.07.13 - ADRN Themed Data for children Partners meeting </t>
  </si>
  <si>
    <t xml:space="preserve">Roundtable to devise data build for data research resources using assets relating to children/young people's data  </t>
  </si>
  <si>
    <t>5c88d3edc7dfe7.536652311552562745</t>
  </si>
  <si>
    <t>2018.11.02 - Nuffield Foundation Oliver Bird Tendering Consultation Group Teleconference</t>
  </si>
  <si>
    <t xml:space="preserve">Expert advice to funder, resulting in decisions taken around shaping a funding call  </t>
  </si>
  <si>
    <t>5c88d4c09ea435.848740371552562745</t>
  </si>
  <si>
    <t>2018.11.09 - Meeting with Ted McDonald's team</t>
  </si>
  <si>
    <t xml:space="preserve">Roundtable workshop New Brunswick centre  </t>
  </si>
  <si>
    <t>5c88d5a7c4b392.066180261552562745</t>
  </si>
  <si>
    <t xml:space="preserve">2018.11.15 - Administrative Data Spine Scoping </t>
  </si>
  <si>
    <t xml:space="preserve">Further discussions around developments of an administrative data research resource, with a focus on defining future work  </t>
  </si>
  <si>
    <t>5c88d62ad21db4.747482301552562745</t>
  </si>
  <si>
    <t xml:space="preserve">2018.11.21 - HCRW Centre and Unit leads' meeting </t>
  </si>
  <si>
    <t xml:space="preserve">Roundtable strategy meeting for Welsh research infrastructure  </t>
  </si>
  <si>
    <t>5c88d715c24641.653027921552562745</t>
  </si>
  <si>
    <t>2018.11.28 - Science Strategy Board</t>
  </si>
  <si>
    <t xml:space="preserve">Participation in a Science Strategy Board with colleagues from Oxford academia  </t>
  </si>
  <si>
    <t>5c8812be5ec259.768512611552562745</t>
  </si>
  <si>
    <t>2018.07.20 - MRC Mental Health Data Pathfinder meeting</t>
  </si>
  <si>
    <t xml:space="preserve">Discussions with colleagues involved in other research council funded project around the development of a common data platform  </t>
  </si>
  <si>
    <t>5c8812e840a7b9.463690011552562745</t>
  </si>
  <si>
    <t>2018.07.24 - AAAI workshop</t>
  </si>
  <si>
    <t xml:space="preserve">UKRI e-infrastructre development  </t>
  </si>
  <si>
    <t>5c88c2c2673f58.429918001552562745</t>
  </si>
  <si>
    <t>2018.09.03 - Chris Newbrook meeting RE: Info Governance - and Wales' "Data Promise"</t>
  </si>
  <si>
    <t xml:space="preserve">Round table session with senior Welsh Government to develop national strategy to data sharing  </t>
  </si>
  <si>
    <t>5c88c2edac6d29.782114631552562745</t>
  </si>
  <si>
    <t>2018.09.03 - Longitudinal administrative data spine meeting</t>
  </si>
  <si>
    <t xml:space="preserve">Discussions around the further development of an administrative data resource  </t>
  </si>
  <si>
    <t>5c88c7d9956852.311406841552562745</t>
  </si>
  <si>
    <t>2018.09.07 - ADRN Data for Children Technical Group</t>
  </si>
  <si>
    <t xml:space="preserve">Through this event, David Ford supported further development around a new Data for Children resource in line with ADRN data research themes  </t>
  </si>
  <si>
    <t>5c88cb41f3d084.012413741552562745</t>
  </si>
  <si>
    <t xml:space="preserve">2018.09.24 - EDARA Study Steering Committee </t>
  </si>
  <si>
    <t xml:space="preserve">David Ford attended and chaired a session of the EDARA Study Steering Committee  </t>
  </si>
  <si>
    <t>5c88cb895a3fe9.256267991552562745</t>
  </si>
  <si>
    <t>2018.09.24 - Scoping an administrative spine with ESRC</t>
  </si>
  <si>
    <t xml:space="preserve">Further work building upon initial discussions with research council colleagues around the development of an administrative data research resource  </t>
  </si>
  <si>
    <t>5c88cce4e12680.216631251552562745</t>
  </si>
  <si>
    <t xml:space="preserve">2018.10.02 - ICES Scientific Advisory Committee meeting </t>
  </si>
  <si>
    <t xml:space="preserve">Participation as a formal member of the External Advisory Board to ICEs  </t>
  </si>
  <si>
    <t>5c88cd4765a541.281108891552562745</t>
  </si>
  <si>
    <t xml:space="preserve">2018.10.04 - ADRC Wales impact and engagement overview meeting </t>
  </si>
  <si>
    <t xml:space="preserve">Impact strategy for Wales discussions  </t>
  </si>
  <si>
    <t>5c88ce213c78c1.501790981552562745</t>
  </si>
  <si>
    <t>2018.10.04 - Pfizer programme of work</t>
  </si>
  <si>
    <t xml:space="preserve">Presentation and collaboration discussions with Pfizer Ltd  </t>
  </si>
  <si>
    <t>5c88cf1b5797a8.053609271552562745</t>
  </si>
  <si>
    <t>2018.10.05 - SAIL scientific External Advisory Board Launch event</t>
  </si>
  <si>
    <t xml:space="preserve">Presentation on data research in Wales  </t>
  </si>
  <si>
    <t>5c8810a5c3b1f6.490926571552562745</t>
  </si>
  <si>
    <t>2018.07.09 - Due diligence &amp; MoU ceremony</t>
  </si>
  <si>
    <t xml:space="preserve">Formal signing of MoU with Bangalore  </t>
  </si>
  <si>
    <t>5c88c27ccfc1c8.673057151552562745</t>
  </si>
  <si>
    <t>2018.08.31 - Visit to Blackpool Local Authority</t>
  </si>
  <si>
    <t xml:space="preserve">Presentations around the opportunities for collaborating with Swansea University on data research projects and work  </t>
  </si>
  <si>
    <t>5c88d0c939af78.956964411552562745</t>
  </si>
  <si>
    <t>2018.10.15 - Launch of Monash University HeLIX data platform</t>
  </si>
  <si>
    <t xml:space="preserve">David Ford was an invited speaker at a launch event for HeLIX  </t>
  </si>
  <si>
    <t>5c88d0fdb1f871.309849491552562745</t>
  </si>
  <si>
    <t>2018.10.16 - Keynote speaker at E-Research Australia conference</t>
  </si>
  <si>
    <t xml:space="preserve">David Ford participated in an Australian e-Research Conference as a keynote speaker  </t>
  </si>
  <si>
    <t>5c88d18c5f1fd7.900762111552562745</t>
  </si>
  <si>
    <t>2018.10.19 - Keynote talk at Precision Public Health 2018 conference</t>
  </si>
  <si>
    <t xml:space="preserve">David Ford participated at a Precision Public Health conference in Australia as a keynote speaker  </t>
  </si>
  <si>
    <t>5c88d1e3da98f4.502218061552562745</t>
  </si>
  <si>
    <t>2018.10.24 - Presentations to Sydney Ministry of Health, Australia</t>
  </si>
  <si>
    <t xml:space="preserve">David Ford delivered a presentation on the work being done in the Swansea University Data Science research team to the Ministry of Health, Sydney, Australia  </t>
  </si>
  <si>
    <t>5c88d454ef1a45.046382461552562745</t>
  </si>
  <si>
    <t xml:space="preserve">2018.11.07 - New Brunswick Conference </t>
  </si>
  <si>
    <t xml:space="preserve">David Ford delivered a keynote talk at New Brunswick conference, Canada  </t>
  </si>
  <si>
    <t>5c8a1f09e3ad57.453874471552562745</t>
  </si>
  <si>
    <t>7/9/18 - ADRC data for children meeting (Simon Thompson)</t>
  </si>
  <si>
    <t>Collaboration</t>
  </si>
  <si>
    <t>5c8811ef864377.030787311552562745</t>
  </si>
  <si>
    <t>2018.07.18 - Summer School in digital Epidemiology from the Arthritis Research UK Centre for Epidemiology</t>
  </si>
  <si>
    <t xml:space="preserve">David Ford participated in a talk on linking EHRdata to other data sources  </t>
  </si>
  <si>
    <t>5c880f535ae051.298708231552562745</t>
  </si>
  <si>
    <t>2018.06.27 - Panel meeting to discuss Family Justice Research</t>
  </si>
  <si>
    <t xml:space="preserve">David Ford delivered a presentation to a senior research group around Family Justice and the opportunities for using linked data in this area  </t>
  </si>
  <si>
    <t>5c880d9557c683.537246021552562745</t>
  </si>
  <si>
    <t>2018.06.14 - MS Society Research Strategy Committee</t>
  </si>
  <si>
    <t xml:space="preserve">Presentation on UKMS Register  </t>
  </si>
  <si>
    <t>5c88059777aef8.880427201552562745</t>
  </si>
  <si>
    <t>2018.03.21 - UKSeRP, DDP and HSAR meeting.</t>
  </si>
  <si>
    <t xml:space="preserve">Infrastructure development meeting with Welsh Government colleagues  </t>
  </si>
  <si>
    <t>5c880a60eba024.562254771552562745</t>
  </si>
  <si>
    <t xml:space="preserve">2018.05.14 - The Future of Justice International Conference </t>
  </si>
  <si>
    <t xml:space="preserve">Event to take forward evidence production for the court systems  </t>
  </si>
  <si>
    <t>5c880b9bccb1d3.274073761552562745</t>
  </si>
  <si>
    <t xml:space="preserve">2018.06.01 - Talk in Victoria, Canada </t>
  </si>
  <si>
    <t xml:space="preserve">Presentations to Ministry of Health, British Columbia  </t>
  </si>
  <si>
    <t>5c880bcb17aa96.919935021552562745</t>
  </si>
  <si>
    <t>2018.06.05 - Qresearch, SHIP and SAIL discussion for HDR</t>
  </si>
  <si>
    <t xml:space="preserve">Presentation and discussion with Q Research  </t>
  </si>
  <si>
    <t>5aa808ccf19897.309904961552562745</t>
  </si>
  <si>
    <t>2018.01.17 - Research Data Alliance Workshop and Invited talk - Amsterdam</t>
  </si>
  <si>
    <t xml:space="preserve">Keynote talk on the issues related to curation and sharing of highly sensitive person-based data + workshops participation. Outcome: New highlighted focus on person-based data and privacy in the RDA  </t>
  </si>
  <si>
    <t>5c880cdea382d7.805257641552562745</t>
  </si>
  <si>
    <t xml:space="preserve">2018.06.08 - National MSK Health Data Group </t>
  </si>
  <si>
    <t xml:space="preserve">Presentation on SAIL Databank to ARUK  </t>
  </si>
  <si>
    <t>5c40658fdc4629.122119411552562745</t>
  </si>
  <si>
    <t>12-14/9/18 - IPDLN conference</t>
  </si>
  <si>
    <t>Policymakers/politicians,Industry/Business,Other audiences</t>
  </si>
  <si>
    <t>Linking Data - Improving Lives, a forum for the presentation and discussion of research and innovation in the area of Linked Population Data Science and Policy Impact.</t>
  </si>
  <si>
    <t>5c40687c4e1c98.378473871552562745</t>
  </si>
  <si>
    <t>25/10/18 - HCRW Conference SWALEC Cardiff</t>
  </si>
  <si>
    <t>Future-proofing research</t>
  </si>
  <si>
    <t>5c4062d7e20bf7.363837421552562745</t>
  </si>
  <si>
    <t xml:space="preserve">29/6/18 - Division of Infection &amp; Immunity Faculty Day </t>
  </si>
  <si>
    <t xml:space="preserve">Presentation to inspire the Systems Immunity Research Institute and talk about growing centres and units, as well as an overview of our research. </t>
  </si>
  <si>
    <t>5c8803cfa5d548.570035631552562745</t>
  </si>
  <si>
    <t>2018.03.14 - Cardiovascular research workshop</t>
  </si>
  <si>
    <t xml:space="preserve">Talk on data opportunities and ways of achieving joint research objectives. Resulted in a decision being made to engage in project  </t>
  </si>
  <si>
    <t>5c880898c7dcb9.367994701552562745</t>
  </si>
  <si>
    <t>2018.04.25 - Workstream 3 - Stakeholders event</t>
  </si>
  <si>
    <t xml:space="preserve">This event contributed towards the development of a new vision for a national data resource for NHS Wales  </t>
  </si>
  <si>
    <t>5c88098d8ab210.095725671552562745</t>
  </si>
  <si>
    <t>2018.05.02 - DataLab with ADRC Wales</t>
  </si>
  <si>
    <t xml:space="preserve">Discussions about development of Education data resources for use with ADRC Wales data research projects  </t>
  </si>
  <si>
    <t>5c880ca1b9b7a6.010950151552562745</t>
  </si>
  <si>
    <t>2018.06.07 - UKRI Event on "Places"</t>
  </si>
  <si>
    <t xml:space="preserve">Cluster development workshop  </t>
  </si>
  <si>
    <t>5c880aceb46733.674220051552562745</t>
  </si>
  <si>
    <t>2018.05.18 - Commission on Justice in Wales Scoping</t>
  </si>
  <si>
    <t xml:space="preserve">Scoping unmet legal needs in Wales, with a view to developing research opportunities with government and academics in this field  </t>
  </si>
  <si>
    <t>5c880b33372100.845903781552562745</t>
  </si>
  <si>
    <t>2018.05.24 - GeDI workshop</t>
  </si>
  <si>
    <t xml:space="preserve">Developing genetic data strategy in Wales  </t>
  </si>
  <si>
    <t>5c880e72835157.664164641552562745</t>
  </si>
  <si>
    <t>2018.06.21 - ADRN Directors Conference</t>
  </si>
  <si>
    <t xml:space="preserve">Round table strategy event with ADRN Directors  </t>
  </si>
  <si>
    <t>5c880ea6ba5151.870364671552562745</t>
  </si>
  <si>
    <t>2018.06.22 - Health and Wellbeing Childhood &amp; Mental Health</t>
  </si>
  <si>
    <t xml:space="preserve">David Ford led a research theme discussion around Health and Wellbeing Childhood &amp; Mental Health at the ADR Conference in Belfast  </t>
  </si>
  <si>
    <t>5c880fa70e0ce4.568390441552562745</t>
  </si>
  <si>
    <t xml:space="preserve">2018.06.28 - SAIL scientific External Advisory Board </t>
  </si>
  <si>
    <t xml:space="preserve">David Ford attended an event around the launch and future plans for an International expert panel   </t>
  </si>
  <si>
    <t>5aa80abce10c25.872601021552562745</t>
  </si>
  <si>
    <t>2018.02.28 - Workshop to help support a new mean of producing national statistics from routine administrative data</t>
  </si>
  <si>
    <t xml:space="preserve">Helping to devise a new approach to the use of data to support the production of national statistics. Outcome: New use and methodologies  </t>
  </si>
  <si>
    <t>5aa80b22242bf7.255414181552562745</t>
  </si>
  <si>
    <t>2018.03.06 - Workshop with British Columbia Government officals about data sharing facilities</t>
  </si>
  <si>
    <t xml:space="preserve">Scoping exercise to understand whether Swansea technology platforms and expertise could support the plans of British Columbia government for research and governmental analyses. Outcome: Closer to agreement  </t>
  </si>
  <si>
    <t>5aa81b708a0e23.906649041552562745</t>
  </si>
  <si>
    <t>2018.01.25 - UKSPA Conference</t>
  </si>
  <si>
    <t>Policymakers/politicians,Professional Practitioners,Industry/Business,Supporters,Postgraduate students,Third sector organisations</t>
  </si>
  <si>
    <t xml:space="preserve">Presented at the conference about ADRC-W projects as well as engaged with participants about potential projects  </t>
  </si>
  <si>
    <t>5c40515b273a79.925070821552562745</t>
  </si>
  <si>
    <t>24/4/18 - Academy of Medical Sciences' policy workshop on health data and future data-driven technologies</t>
  </si>
  <si>
    <t xml:space="preserve">The aim of this workshop is to discuss the policy implications of a programme of public dialogue recently undertaken by the Academy and Ipsos MORI on public and patient views on using health data in the context of future health technologies.      </t>
  </si>
  <si>
    <t>5c405cc05ce936.601004361552562745</t>
  </si>
  <si>
    <t xml:space="preserve">11/5/18 - Swansea University HDR UK &amp; NHS Digital Data Workshop </t>
  </si>
  <si>
    <t xml:space="preserve">Discussion to enable mutual understanding   List of areas to explore for improvement &amp; areas for development   </t>
  </si>
  <si>
    <t>5c405ed3baa362.154658791552562745</t>
  </si>
  <si>
    <t>29-30/5/18 - International Clinical Phenomics Workshop</t>
  </si>
  <si>
    <t xml:space="preserve">International, expert workshop, hosted by UK Biobank, to discuss the challenges of accurate identification and sub-phenotyping of multiple health-related outcomes at scale in large population-based prospective studies. </t>
  </si>
  <si>
    <t>5aa809f3704f43.776534441552562745</t>
  </si>
  <si>
    <t>2018.02.07 - Informatics Statement of Intent implementation workship</t>
  </si>
  <si>
    <t xml:space="preserve">Workshop participation to shape implementation plans. Outcome: Implemented policy for data reuse in Wales  </t>
  </si>
  <si>
    <t>5aa8082d38cfc7.225434861552562745</t>
  </si>
  <si>
    <t>2018.01.08 - Early scoping discussions about utilising GeL's genetics platforms to process Welsh patinet sames and return the data.</t>
  </si>
  <si>
    <t xml:space="preserve">Scoping discussion. Outcome: Potential agreement   </t>
  </si>
  <si>
    <t>5aa8089a079a63.232466091552562745</t>
  </si>
  <si>
    <t>2018.01.16 - Informatics Statment of Intent implementation workshop</t>
  </si>
  <si>
    <t>5c88d83dbf4ab0.321663041552562745</t>
  </si>
  <si>
    <t>2018.12.10 - UKCRIS visit</t>
  </si>
  <si>
    <t xml:space="preserve">Roundtable with research group from London, focussing on the development of collaborative work being undertaken  </t>
  </si>
  <si>
    <t>5c88c34a16aa67.163923691552562745</t>
  </si>
  <si>
    <t>2018.09.04 - Haroldas Petkus re: RE: Previous 'NHS in a lab' facilities</t>
  </si>
  <si>
    <t xml:space="preserve">Discussions to share experience and best practice around data infrastructure technology  </t>
  </si>
  <si>
    <t>5c88bfdceb3117.331321821552562745</t>
  </si>
  <si>
    <t>2018.07.27 - Research and Innovation Infrastructure Workshop</t>
  </si>
  <si>
    <t xml:space="preserve">David Ford participated in an innovation workshop as a 'Dragons Den' judge  </t>
  </si>
  <si>
    <t>5c88c049ed01a7.751201841552562745</t>
  </si>
  <si>
    <t xml:space="preserve">2018.08.23 - Developing an admin data spine </t>
  </si>
  <si>
    <t xml:space="preserve">Providing expert advice to UKRI on the development of a cross sector administrative data resource  </t>
  </si>
  <si>
    <t>5c88c09bc60e14.878400511552562745</t>
  </si>
  <si>
    <t>2018.08.24 - Meeting RE: HDR UK Implementation Projects</t>
  </si>
  <si>
    <t xml:space="preserve">Meeting with senior NHS Wales Informatics Service colleagues around the development of a Welsh response to DIH initiative  </t>
  </si>
  <si>
    <t>5c88c0d0a6fa92.076047251552562745</t>
  </si>
  <si>
    <t xml:space="preserve">2018.08.28 - Meeting: MS Society and Benevolent AI </t>
  </si>
  <si>
    <t xml:space="preserve">Round table with innovative AI company  </t>
  </si>
  <si>
    <t>5c88cf4a131766.396798241552562745</t>
  </si>
  <si>
    <t>2018.10.08 - Discussions with MoJ about Data sharing for family justice</t>
  </si>
  <si>
    <t xml:space="preserve">Building on previous discussions, this event aimed to define some of the plans made around Ministry of Justice data sharing for family justice research  </t>
  </si>
  <si>
    <t>5c88cbbd72c791.959082161552562745</t>
  </si>
  <si>
    <t xml:space="preserve">2018.09.25 - UKRI MRC </t>
  </si>
  <si>
    <t xml:space="preserve">David Ford attended and chaired a workshop on e-infrastructure requirement for MRC  </t>
  </si>
  <si>
    <t>5c88cc96303156.342987311552562745</t>
  </si>
  <si>
    <t xml:space="preserve">2018.09.28 - Morgan Academy to host cabinet office innovation team </t>
  </si>
  <si>
    <t xml:space="preserve">David Ford gave a presentation to Cabinet Office team  </t>
  </si>
  <si>
    <t>5c7fd79eae6278.830437081551882581</t>
  </si>
  <si>
    <t>Academy of Medical Sciences report on data driven technologies in health care (chaired and co-authored report)</t>
  </si>
  <si>
    <t>Membership of a guideline committee</t>
  </si>
  <si>
    <t>Healthcare</t>
  </si>
  <si>
    <t>https://acmedsci.ac.uk/policy/policy-projects/use-of-patient-data-in-healthcare-and-research</t>
  </si>
  <si>
    <t>5c8a53c9eb1585.638441881552570996</t>
  </si>
  <si>
    <t>Scientific Advisory Board, Biobank Sweden</t>
  </si>
  <si>
    <t>Participation in a advisory committee</t>
  </si>
  <si>
    <t>Europe</t>
  </si>
  <si>
    <t>HDR-5007</t>
  </si>
  <si>
    <t>Health Data Research UK Baseline Project - Scotland 7</t>
  </si>
  <si>
    <t>-174706</t>
  </si>
  <si>
    <t>Jill</t>
  </si>
  <si>
    <t>Pell</t>
  </si>
  <si>
    <t>jill.pell@glasgow.ac.uk</t>
  </si>
  <si>
    <t>5c822ed5aae799.698654721552036727</t>
  </si>
  <si>
    <t xml:space="preserve">Scottish Government workshop on allowing use of Guthrie cards for research  </t>
  </si>
  <si>
    <t>Participation in a national consultation</t>
  </si>
  <si>
    <t xml:space="preserve">Currently there is a moratorium on using Guthrie cards (neonatal dried blood spots) for research. HDR UK initiated a dialogue with Scottish Governement. This led to a workshop in December 2018 which included researchers, data custodians, public representation including lobby groups, NHS and government. The Chief Scientist is now supportive of HDR UK conducting feasibility studies on the use of the cards for research and this will feed into a public consultation on lifting the moratorium. The ultimate is for the cards to be usable for genetic, epigenetic and biochemical assays and for this information to then be linkable to other routine/secondary and primary data to support epidemiological and discovery science.  </t>
  </si>
  <si>
    <t>5c84f6262784d0.318797411552400500</t>
  </si>
  <si>
    <t xml:space="preserve">Scottish Government - Medicines Use and Digital Capabilities </t>
  </si>
  <si>
    <t>Implementation circular/rapid advice/letter to e.g. Ministry of Health</t>
  </si>
  <si>
    <t>Healthcare,Pharmaceuticals and Medical Biotechnology</t>
  </si>
  <si>
    <t>https://www.gov.scot/Topics/Health/NHS-Workforce/Pharmacists/datascopingtaskforcereport</t>
  </si>
  <si>
    <t>5bc0d27b1a8be6.566129431552400500</t>
  </si>
  <si>
    <t xml:space="preserve">National Guidelines on the Management of Cardiovascular Disease - evaluation programme </t>
  </si>
  <si>
    <t>Kenya</t>
  </si>
  <si>
    <t>Changes in efficiency and effectiveness of public service delivery,Effective solutions to societal problems</t>
  </si>
  <si>
    <t>• The Newton Research Team in collaboration with the Division of Non-Communicable Diseases of the Ministry of Health, Kenya have conducted a national study (summer 2018) to assess the availability and affordability of medicines and health technologies for the management of cardiovascular diseases in Kenya. Preliminary data shows poor availability (&lt;40%) in both public and private  facilities. This study provides evidence to inform policy on access to medicines for chronic diseases in general as the country currently debates the issue of  Universal Health Care.     • One of the Newton students has evaluated the impact of the Healthy Heart Africa (HHA) programme on adequacy of blood pressure (BP) control in a rural Sub-County in Kenya. HHA is an initiative of Pharma to increase  access to quality medicines for hypertension. Feedback  on the  contribution of the HHA program to the adequacy of BP control will be important for policy makers on the future of the program.</t>
  </si>
  <si>
    <t>5c87ac9ac32c85.452381391552488407</t>
  </si>
  <si>
    <t>International expert for FDA Clinical Trials Transformation Initiative guidelines on mobile technologies in clinical trials</t>
  </si>
  <si>
    <t>Multiple continents/international</t>
  </si>
  <si>
    <t>https://www.ctti-clinicaltrials.org/projects/mobile-technologies</t>
  </si>
  <si>
    <t>5c874d31cc74c8.895354061552401667</t>
  </si>
  <si>
    <t>As chairman of UHBFT Global Digital Exemplar implementation board I helped guide our £1.7 billion NHS trust to provide leadership in digital health to the UK</t>
  </si>
  <si>
    <t>5c874cdc158718.795273361552401667</t>
  </si>
  <si>
    <t>As  immediate past President of the British Renal Society, I led policy nationally in nephrology and transplantation.</t>
  </si>
  <si>
    <t>5c8962941bcee4.031710781552509564</t>
  </si>
  <si>
    <t>RECORD and RECORD-PE</t>
  </si>
  <si>
    <t>Influenced training of practitioners or researchers</t>
  </si>
  <si>
    <t>5c8106af5259d0.935108281552901346</t>
  </si>
  <si>
    <t>Academy of Medical Sciences Multi-morbidity Workshop - co-chair</t>
  </si>
  <si>
    <t>https://acmedsci.ac.uk/policy/policy-projects/multimorbidity/</t>
  </si>
  <si>
    <t>5c8132b8a7fc59.221353761552901346</t>
  </si>
  <si>
    <t>MRC Workshop on Supporting the development of future infrastructure for human phenotyping at depth and scale</t>
  </si>
  <si>
    <t>5c8147027b0777.946532951552901346</t>
  </si>
  <si>
    <t>Uk Biobank Omics workshop - Determining opportunities and challenges of applying high throughut proteomic and metabolomic assays at scale in large population based prospective studies.</t>
  </si>
  <si>
    <t>5c80fb61b417e5.314805331552901346</t>
  </si>
  <si>
    <t>Member of Office of Strategic Coordination for Health Research (OSCHR) sub Board on Health Informatics</t>
  </si>
  <si>
    <t>Digital/Communication/Information Technologies (including Software),Healthcare,Government, Democracy Justice</t>
  </si>
  <si>
    <t>5c80f754d38634.969064391552901346</t>
  </si>
  <si>
    <t>Co-Chair of NERC MRC Expert meeting on UK public health impact of volcanic emissions</t>
  </si>
  <si>
    <t>Environment,Healthcare,Government, Democracy Justice</t>
  </si>
  <si>
    <t>5aaa40787e57f0.479654941552901346</t>
  </si>
  <si>
    <t>Academy of Medical Sciences Focus Group for The Health Foundation/Academy of Medical Sciences Health of the Public Transdisciplinary Fellowship Scheme</t>
  </si>
  <si>
    <t>5c88e2bf785081.393036521552485969</t>
  </si>
  <si>
    <t xml:space="preserve">HRA / HTA Consultation </t>
  </si>
  <si>
    <t>Digital/Communication/Information Technologies (including Software),Healthcare</t>
  </si>
  <si>
    <t xml:space="preserve">The public consultation was to understand attitudes to samples and data linkage. This was raised by the project staff and I sat on the oversight group. </t>
  </si>
  <si>
    <t>5c824bac0bb4a4.741096171552575242</t>
  </si>
  <si>
    <t>Chair and organise the annual NHS Blood and Transplant 'Blood Donation Research Horizon Scanning Meeting' (Emanuele Di Angelantonio)</t>
  </si>
  <si>
    <t>Changes in efficiency and effectiveness of public service delivery</t>
  </si>
  <si>
    <t>This meeting brings together NHS Blood and Transplant senior leadership and academics to discuss new scientific and clinical developments that have potential impact on the national blood donation service.</t>
  </si>
  <si>
    <t>5c824e48258bc9.698458821552575242</t>
  </si>
  <si>
    <t>COMPARE - change in haemoglobin testing (Emanuele Di Angelantonio)</t>
  </si>
  <si>
    <t>Improvements in survival, morbidity or quality of life,Changes in efficiency and effectiveness of public service delivery</t>
  </si>
  <si>
    <t>The results of the INTERVAL trial (www.intervalstudy.org.uk) and the COMPARE study (www.comparestudy.org.uk), conceived by the University of Cambridge and NHS Blood and Transplant (NHSBT) and managed by the University, indicated that research needed to be conducted on the optimal method of haemoglobin screening. As a result, NHSBT updated training for blood donor centre staff and implemented a new screening process throughout 2018. There are now fewer inappropriate bleeds, leading to increased donor welfare.</t>
  </si>
  <si>
    <t>https://nhsbtdbe.blob.core.windows.net/umbraco-assets-corp/7847/interval-and-compare-implications-for-haemoglobin-screening-board-jan-18.pdf</t>
  </si>
  <si>
    <t>5c824f1162e156.277122541552575242</t>
  </si>
  <si>
    <t>Development of CVD-WHO risk prediction algorithm (Emanuele Di Angelantonio)</t>
  </si>
  <si>
    <t>Membership of the 'World Health Organisation Risk Chart Working Group' and participation in developing an algorithm, for use in a practicable risk model, for cardiovascular disease, which can be re-calibrated to WHO regions/countries.</t>
  </si>
  <si>
    <t>https://www.who.int/cardiovascular_diseases/guidelines/Chart_predictions/en/</t>
  </si>
  <si>
    <t>5c824ab3f0c9b0.409485161552575242</t>
  </si>
  <si>
    <t>Member (and NHSBT representative) of the Biomedical Excellence for Safer Transfusion (BEST) Collaborative (Emanuele Di Angelantonio)</t>
  </si>
  <si>
    <t>This is an international research organisation that works to explore ways to improve transfusion-related services through standardisation of analytic techniques, development of new procedures, systematic review of evidence, and execution of clinical and laboratory studies.</t>
  </si>
  <si>
    <t>5c824790c10835.254123581552575242</t>
  </si>
  <si>
    <t>Member of the NHSBT Clinical Trial Unit Steering Committee (Emanuele Di Angelantonio)</t>
  </si>
  <si>
    <t>5c8248a2767403.177015671552575242</t>
  </si>
  <si>
    <t>Member of the UK Blood Services Standing Advisory Committee on the Care and Selection of Donors (Emanuele Di Angelantonio)</t>
  </si>
  <si>
    <t xml:space="preserve">This committee advises the UK Blood Services on all matters related to the care and selection of whole blood and component donors and has responsibility for relevant chapters in the Guidelines for the Blood Transfusion Services in the United Kingdom (the Red Book) and for the Whole Blood and Components Donor Selection Guidelines. </t>
  </si>
  <si>
    <t>5c8249bc3d6b91.200068601552575242</t>
  </si>
  <si>
    <t>Member of the National NHS Blood and Transplant Blood Donation Research Strategy Group (Emanuele Di Angelantonio)</t>
  </si>
  <si>
    <t>The objective of this group is to ensure the alignment of operational requirements and research activities in the area of blood donor health, welfare, attitude and behaviour, hence contributing to shaping the research strategy.</t>
  </si>
  <si>
    <t>5c824a371eb080.387350961552575242</t>
  </si>
  <si>
    <t>Member of the NHS Blood and Transplant National Research and Development Committee (Emanuele Di Angelantonio)</t>
  </si>
  <si>
    <t>This committee approves the Research and Development programme, evaluates its delivery, and makes decisions on allocation of research and development funds, thus impacting the effectiveness of NHSBT.</t>
  </si>
  <si>
    <t>5c8906b08ccc44.424566311552484033</t>
  </si>
  <si>
    <t>Vec2SPARQL</t>
  </si>
  <si>
    <t>Improvements to research infrastructure</t>
  </si>
  <si>
    <t xml:space="preserve">https://github.com/bio-ontology-research-group/vec2sparql  </t>
  </si>
  <si>
    <t>N/A</t>
  </si>
  <si>
    <t>TBD</t>
  </si>
  <si>
    <t>https://github.com/bio-ontology-research-group/vec2sparql</t>
  </si>
  <si>
    <t>5c87ae109c8d85.881002941552488407</t>
  </si>
  <si>
    <t>Biobank accelerometer analysis tool</t>
  </si>
  <si>
    <t>Physiological assessment or outcome measure</t>
  </si>
  <si>
    <t>A tool to extract meaningful health information from large accelerometer datasets. The software generates time-series and summary metrics useful for answering key questions such as how much time is spent in sleep, sedentary behaviour, or doing physical activity. A key upgrade in 2018 was the inclusion of machine-learning models to identify sleep, sedentary, and walking time from raw acceleration data.</t>
  </si>
  <si>
    <t>This tool helped us discover novel genetic loci associated with human movement behaviour. These genetic variants made possible the use of Mendelian Randomization methods to show the first MR causally inferred associations between physical activity and blood pressure. https://www.nature.com/articles/s41467-018-07743-4</t>
  </si>
  <si>
    <t>https://biobankaccanalysis.readthedocs.io/en/latest/</t>
  </si>
  <si>
    <t>5aa91f003de970.459012061552901346</t>
  </si>
  <si>
    <t>SCAMP personal monitoring study</t>
  </si>
  <si>
    <t>Biological samples</t>
  </si>
  <si>
    <t xml:space="preserve">SCAMP is a cohort study which follows several thousand secondary school pupils across London from year 7 through to year 9. The aim of this study is to investigate whether children's use of mobile phones and/or other technologies that use radio waves e.g. portable landline phones and wireless internet, might affect their cognitive or behavioural development e.g. attention, memory, language understanding. A subset of participants will take place in additional measurements, giving biological samples and taking part in personal monitoring. Additional measurements include non-invasive biological samples (urine and saliva) and anthropometric measurements (e.g. height), and noise and air pollution monitoring. This additional data will allow additional studies to be performed on this valuable cohort. Centre funds have been used to support the collection of additional biological samples through a pump-priming award, and to purchase noise monitoring equipment to assist with personal monitoring. On the basis of these funds, the SCAMP home monitoring study which was originally funded to collect RF-EMF measurements only, was used to collected a large number of noise and air pollution data indoor and outdoor (simultaneously) as well.   </t>
  </si>
  <si>
    <t>The study is still ongoing, sample collection will continue in 2018 and analysis will occur in late 2018 and 2019. As a result of the personal monitoring work, a successful MRC grant application has been made (CLUE) to conduct an epidemiological investigation on air pollution and noise in relation to cognitive function in adolescents in the SCAMP cohort. The grant incorporated all the home measurements and these were a strong selling point to the MRC who then awarded the grant.</t>
  </si>
  <si>
    <t>https://www.scampstudy.org</t>
  </si>
  <si>
    <t>5c899f0f831028.806799821552523208</t>
  </si>
  <si>
    <t>Genomics England Research Environment</t>
  </si>
  <si>
    <t>Database/Collection of data</t>
  </si>
  <si>
    <t>The Genomics England Research Environment (RE) has been created to support access by the research community to the data from the 100,000 genomes project. The data is collected for individual clinical care of rare diseases or cancer, so in parallel with the RE there is a clinical interpretation environment in which individual clinical reports are prepared for return to clinicians and patients within the NHS. The RE contains whole genome sequence and associated clinical data, but de-identified to protect patient privacy. The RE contains a large number of tools available for analysis, but researchers can also import tools that are not already installed. The construction of the RE is in part financed through the MRC grant MR/M009203/1: UK Infrastructure for Large-scale Clinical Genomics Research. co-PI (£23,988,316), of which I am a co-PI. The RE is constructed as a "reading library" that researchers can login to via a virtual desktop interface and carry out analysis using database tools and a high performance computing environment, but from which they cannot remove raw data. Summary data can be exported only via an airlock mechanism which involves manual review. The construction of the RE has been a large scale project carried out within Genomics England which I have contributed to.</t>
  </si>
  <si>
    <t>The RE is used by both commercial and academic researchers. Commercial researchers pay fees to access data. Academic researchers can currently access the environment for free. Academic Researchers are organised into groups (domains) around particular disease areas or types of analyses. The academic consortium is referred to as the "Genomics England Clinical Interpretation Partnership" (GeCIP). There are currently around 3,300 researchers wishing to gain access, with about 2,000 having been granted access. Most researchers have only gained access in the latter part of 2018, so academic outputs are so far limited.  However researchers have successfully raised &gt;£50m in research grants to carry out research using the RE. In addition researchers examining genomes where a clinical diagnostic report to clinicians/patient was negative, have generated some novel insights that have been feedback to the parallel clinical interpretation environment to enhance the clinical reports for those patients.</t>
  </si>
  <si>
    <t>https://www.genomicsengland.co.uk/about-gecip/for-gecip-members/data-and-data-access/</t>
  </si>
  <si>
    <t>5a980b9a35bb41.125591031552913412</t>
  </si>
  <si>
    <t>1937-61 Scotland-wide building footprints</t>
  </si>
  <si>
    <t>Data analysis technique</t>
  </si>
  <si>
    <t>(Polygon Shapefile)</t>
  </si>
  <si>
    <t>5a980bc7a71053.625694851552913412</t>
  </si>
  <si>
    <t>Attribute to distinguish between public and non-public buildings on R13 dataset</t>
  </si>
  <si>
    <t>Dataset flag</t>
  </si>
  <si>
    <t>5a980c0013e075.357849981552913412</t>
  </si>
  <si>
    <t>Derived % built up in 1937-61 dataset</t>
  </si>
  <si>
    <t>(Raster GRID)</t>
  </si>
  <si>
    <t>none</t>
  </si>
  <si>
    <t>5a980c22a98995.289722231552913412</t>
  </si>
  <si>
    <t>Derived % change in built up between 1937- 61 and modern day dataset</t>
  </si>
  <si>
    <t>5c8f881dbe51a3.034938411552911473</t>
  </si>
  <si>
    <t>ADA-M</t>
  </si>
  <si>
    <t>Computer model/algorithm</t>
  </si>
  <si>
    <t>Standard data format that makes consent and data use conditions computer-readable. Produced under the auspices of IRDiRC and GA4GH</t>
  </si>
  <si>
    <t>Provided a cornerstone for design of a Data Use Ontology being created by GA4GH, and intended to be deployed by various EU infrastructure projects (biobanking, rare disease, etc)</t>
  </si>
  <si>
    <t>https://www.ga4gh.org/genomic-data-toolkit/regulatory-ethics-toolkit-2/</t>
  </si>
  <si>
    <t>5c8f87f1a87000.167022401552911473</t>
  </si>
  <si>
    <t>GWAS Central</t>
  </si>
  <si>
    <t>Largest public GWAS database, by 3 orders of magnitude</t>
  </si>
  <si>
    <t>Pre-2006</t>
  </si>
  <si>
    <t>Wide use in support of other research, as evidenced by ~400 citations to date</t>
  </si>
  <si>
    <t>https://www.gwascentral.org/</t>
  </si>
  <si>
    <t>5c6fe4a4b91fd0.563847581551986759</t>
  </si>
  <si>
    <t>Identification of putative causal variants</t>
  </si>
  <si>
    <t>Bioinformatics pipeline to fine map a locus and identify and quantify the probability of a variant being a causal variant</t>
  </si>
  <si>
    <t>Protocol described in this paper. https://www.nature.com/articles/s41467-018-07691-z</t>
  </si>
  <si>
    <t>5c6fe575d284d9.555999281551986759</t>
  </si>
  <si>
    <t>Database of genetic associations</t>
  </si>
  <si>
    <t>This is the largest atlas of genetic associations with complex traits. It includes associations of over 9 million genetic polymorphisms and 778 complex traits.</t>
  </si>
  <si>
    <t>This web site has had over 180,000 queries from around 10,000 researchers from across 100 countries.</t>
  </si>
  <si>
    <t>http://geneatlas.roslin.ed.ac.uk</t>
  </si>
  <si>
    <t>5c6d67afe9d658.296592901551196004</t>
  </si>
  <si>
    <t xml:space="preserve">Multiple databases </t>
  </si>
  <si>
    <t xml:space="preserve">Databases generated   1. National birth cohort using whole of England hospital data (10M mother child pairs)   2. National birth cohort for whole of Scotland data (for ~ 1M mother child pairs)  3. LInked neonatal surveillance data for whole of England linked to national infection surveillance data   4. National adolescent cohort for whole of England (age 10-19 admitted for adversity related injury).   5. Mother child linked cohort in CPRD (primary care data) ~800k pairs  6. National longitudinal data linking children's social care data with all education data for whole of England  7. Linked cohort for Down Syndrome cytogenetic registry to data for whole of England hospitalisation trajectories (linked mother and chlid)  8. Head or Heart study - linkage of 9 RCTs of early infant nutrition to whole of education trajectory   9. RCT CATCH trial linked to deaths and HES records  10 PREVAIL trial linked to deaths, HES, NNRD and PICANet records    </t>
  </si>
  <si>
    <t>International comparisons of mortality, health care use and pregnancy outcomes in England, Scotland, Sweden, Ontario.  Comparisons for outcomes of teenage vs older pregnancies in 6 countries.   Comparisons of socioeconomic variability in waiting times for orchidopexy - 5 countries  Generalisability studies for PREVAIL and CATCH trials showing changes in risk adjusted infection rates over time.</t>
  </si>
  <si>
    <t>5c87b04ee8cfa4.557841711552488407</t>
  </si>
  <si>
    <t>Accelerometer activity recognition models</t>
  </si>
  <si>
    <t>In 2018 we developed two machine-learned models to identify behaviours (e.g. sleep, walking) from raw accelerometer data. This is very helpful for the analysis of UK Biobank accelerometer data to better understand the associations between activity behaviours and disease. We have made these models freely available online so that researchers can use them as part of our biobank accelerometer analysis tool -&gt; https://biobankaccanalysis.readthedocs.io/en/latest/usage.html#classifying-different-activity-types     Doherty A, Smith-Bryne K, Ferreira T, Holmes MV, Holmes C, Pulit SL, Lindgren CM (2018) GWAS identifies 14 loci for objectively-measured physical activity and sleep duration with causal roles in cardiometabolic disease. Nature Communications. 9(1):5257    Willetts M, Hollowell S, Aslett L, Holmes C, Doherty, A. (2018) Statistical machine learning of sleep and physical activity phenotypes from sensor data in 96,220 UK Biobank participants. Scientific Reports. 8(1):7961</t>
  </si>
  <si>
    <t>Researchers internationally have been in contact with me reporting use of these models. As the tools have only recently been made available, no publications on their use have been reported yet.</t>
  </si>
  <si>
    <t>https://biobankaccanalysis.readthedocs.io/en/latest/usage.html#classifying-different-activity-types</t>
  </si>
  <si>
    <t>5c87aeede52c35.324475331552488407</t>
  </si>
  <si>
    <t>Summary statistics relating to "GWAS identifies 14 loci for device-measured physical activity and sleep duration"</t>
  </si>
  <si>
    <t>Physical activity and sleep duration are established risk factors for many diseases, but their etiology is poorly understood, partly due to relying on self-reported evidence. Our 2018 Nature Communications article reports a genome-wide association study (GWAS) of device-measured physical activity and sleep duration in 91,105 UK Biobank participants, finding 14 significant loci (7 novel). This data deposit shares the summary statistics related to this GWAS study.</t>
  </si>
  <si>
    <t>Researchers internationally have already been in contact to say that they have been using these summary GWAS statistics created by my team.</t>
  </si>
  <si>
    <t>10.5287/bodleian:yJp6zZmdj</t>
  </si>
  <si>
    <t>https://ora.ox.ac.uk/objects/uuid:ff479f44-bf35-48b9-9e67-e690a2937b22</t>
  </si>
  <si>
    <t>5c8a41163e09d2.970139121552980454</t>
  </si>
  <si>
    <t>Research Data Management Platform</t>
  </si>
  <si>
    <t>Longitudinal data from routinely collected health records from the Scottish Population</t>
  </si>
  <si>
    <t>Produced 2000 data extracts for research analysis</t>
  </si>
  <si>
    <t>5c8a4204c69e49.445978981552980454</t>
  </si>
  <si>
    <t>Scottish Medical Imaging</t>
  </si>
  <si>
    <t>Radiological Images from Scottish Population</t>
  </si>
  <si>
    <t>THis will be available for many research groups to use.</t>
  </si>
  <si>
    <t>5c8abf030e5f29.841369351552597419</t>
  </si>
  <si>
    <t xml:space="preserve">Oxford NIHR BRC Data Platform </t>
  </si>
  <si>
    <t xml:space="preserve">A collection of clinical and laboratory data from existing and legacy systems within Oxford University Hospitals NHS Foundation Trust and partner organisations.  </t>
  </si>
  <si>
    <t xml:space="preserve">Enabling projects sponsored by industrial partners (GSK, Novo Nordisk, Sensyne Health).   Supporting translational and population health research at Oxford. </t>
  </si>
  <si>
    <t>56e13c6aed4477.001093321552575242</t>
  </si>
  <si>
    <t>INTERVAL Bioresource</t>
  </si>
  <si>
    <t xml:space="preserve">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   </t>
  </si>
  <si>
    <t>Further collaboration, most notably with the Wellcome Trust Sanger Institute</t>
  </si>
  <si>
    <t>http://www.intervalstudy.org.uk/</t>
  </si>
  <si>
    <t>56e156e2d7fe78.400024331552575242</t>
  </si>
  <si>
    <t>BELIEVE Urban</t>
  </si>
  <si>
    <t xml:space="preserve">Collection of data from the BangladEsh Longitudinal Investigation of Emerging Vascular Events in urban setting (BELIEVE-Urban) study:    The study, in collaboration with National Heart Foundation in Bangladesh, aims to recruit up to 80,000 community-based individuals (age &gt;5 years) from households in Bangladesh. The study population will be recruited through household survey (initially in urban areas of Capital Dhaka, and then from a semi-rural Sylhet region) to ensure maximum and generalizable participation, particularly from individuals with shared environmental and genetic background.    The key objectives of the BELIEVE Urban prospective cohort study are to create a re-callable population and bio-resource involving a general South Asian population to: (1) enable genetic discovery using diverse phenotypes (particularly those related to nutrition such as anaemia, infection, or environment-related aspects such as air and toxic metal pollution), causal evaluation and functional genomics; (2) assess reliably the roles of established and unique locally-relevant risk factors on incident NCDs such as cardiovascular, cancer, diabetes and kidney diseases (ascertained by clinical records and standardised validation); (3) help study discrepant risk factor patterns unique to this population (eg, unusually high tobacco usage, lowest average body mass index, highest physical inactivity rates) over time, in various age groups as a life-course approach; and their heritability; and (4)  create a well-characterised population base to set-up innovative and cost-effective behaviour  modification and pharmaceutical interventions, suitable from a South-Asian context.  </t>
  </si>
  <si>
    <t>None yet, samples and data still being collected and analysed.</t>
  </si>
  <si>
    <t>http://www.capable-bangladesh.org/cohorts/believe-urban/</t>
  </si>
  <si>
    <t>56e1570f2cfc71.778337831552575242</t>
  </si>
  <si>
    <t>BRAVE</t>
  </si>
  <si>
    <t xml:space="preserve">Collection of data from Bangladesh Risk of Acute Vascular Events (BRAVE) study:    Commenced in 2011, BRAVE is being implemented locally in collaboration with National Institute of Cardiovascular Disease Bangladesh, and Chronic Non-Communicable Diseases Unit of icddr,b. As of 2015, BRAVE has already recruited over 6000 first-ever myocardial infarction cases and 6000 healthy controls from capital Dhaka city. Information and biological specimen routinely collected include data using a 400-item questionnaire, physical measurements, blood, toe-nail and extracted DNA samples from all participants.     The main objectives of this study are to:    •assess the role of potential CVD risk factors (highly prevalent in Bangladeshis) that are yet to be characterized in detail, including: long-term arsenic and other toxic metal contaminations (both separately and in combination), indigenous tobacco consumption; sub-optimal nutrition and genetic variation.  •estimate the impact of modifiable conventional vascular risk factors (eg, smoking, history of hypertension, diabetes, physical inactivity, obesity, lipid fractions) on vascular disease in Bangladesh.  •evaluate the important local lifestyle, socioeconomic and nutritional exposures on CVD risk, such as diet (eg, local intake patterns of various oil, spices, dairy and fish) and different socio-economic groups;  •collect reliable information on knowledge, perception and practice to prevent CVD among participants in order to better understand public health awareness of vascular disease in Bangladesh; and  •collect detailed information on the economic burden of CVD events in Bangladesh better understand health economic impact of vascular disease in Bangladesh.  </t>
  </si>
  <si>
    <t>58ca94cac348d3.151589421552575242</t>
  </si>
  <si>
    <t>COMPARE</t>
  </si>
  <si>
    <t>COMPARE is a study of 30,000 English blood donors set up to determine for NHS Blood and Transplant the most effective way of measuring haemaglobin levels in blood donors.  Additionally, participants in the study have consented to have the blood samples used in research and data from genetic and biomarker assays and through linkage with electronic health records will be used across a range of research projects.</t>
  </si>
  <si>
    <t>No impact yet.</t>
  </si>
  <si>
    <t>http://www.comparestudy.org.uk/about-the-study/</t>
  </si>
  <si>
    <t>5c86826b214582.414484561552575242</t>
  </si>
  <si>
    <t>MAVERIK</t>
  </si>
  <si>
    <t xml:space="preserve">MAVERIK is a case-control study of acute vascular events in Malaysia. 2,500 cases and 2,500 control participants are being collected from hospitals across Malaysia. Participants answer questionnaires and provide blood samples which will help the understanding a cardiovascular events, including risk factors specific to Malaysia.  </t>
  </si>
  <si>
    <t>Publication.</t>
  </si>
  <si>
    <t>5c88bc5fdb59a1.039573501552492553</t>
  </si>
  <si>
    <t>Tree sequence toolkit</t>
  </si>
  <si>
    <t>Open Source</t>
  </si>
  <si>
    <t>GNU General Public License (GPL)</t>
  </si>
  <si>
    <t>Tools for handling population-scale genomic data sets using tee sequence methodology</t>
  </si>
  <si>
    <t xml:space="preserve">Multiple publications:  https://journals.plos.org/ploscompbiol/article?id=10.1371/journal.pcbi.1004842  https://www.biorxiv.org/content/10.1101/458067v1  http://dx.doi.org/10.1371/journal.pcbi.1006581   </t>
  </si>
  <si>
    <t>https://github.com/tskit-dev</t>
  </si>
  <si>
    <t>5c8f8a1d5cfe16.963716101552911473</t>
  </si>
  <si>
    <t>Cafe Variome</t>
  </si>
  <si>
    <t>Webtool/Application</t>
  </si>
  <si>
    <t>Latest release of a modular platform that enables digital assets to be made accurately and safely discoverable in federated networks, with data owners retaining all data and all control over the discovery process at all times. It was most recently improved by changing the underlying universal data model and the API used for federated querying.</t>
  </si>
  <si>
    <t xml:space="preserve">To date applied to research subjects, omics and other research datasets, rare disease mutation data, population cohorts, primary care data, drug toxicity information, etc.  </t>
  </si>
  <si>
    <t>54523ef6909ef5.154378091551986759</t>
  </si>
  <si>
    <t>REACTA</t>
  </si>
  <si>
    <t>The software performs mixed linear models using genomic information.</t>
  </si>
  <si>
    <t>The software has been used widely within the University of Edinburgh, and our algorithms were incorporated into the original GCTA software that we started from. The GCTA is widely used since it was the original.</t>
  </si>
  <si>
    <t>http://www.roslin.ed.ac.uk/albert-tenesa/software/</t>
  </si>
  <si>
    <t>54524546a21653.871132341551986759</t>
  </si>
  <si>
    <t>ACTA</t>
  </si>
  <si>
    <t>Performs genomic risk prediction based on genetic markers, and was the precursor of REACTA. Whilst ACTA uses only CPUs, REACTA uses GPUs and performs disease locus mapping by modelling multiple SNPs simultaneously.</t>
  </si>
  <si>
    <t>The software implementation improved the performance of the original code (GCTA) dramatically. Analyses that took 17 hours to perform with GCTA took  only 11 minutes in ACTA.</t>
  </si>
  <si>
    <t>56d4794d19d278.246984261551986759</t>
  </si>
  <si>
    <t>DISSECT</t>
  </si>
  <si>
    <t>Large-scale genetic and genomic data are increasingly available and the major bottleneck in their analysis is a lack of sufficiently scalable computational tools. To address this problem in the context of complex traits analysis, we present DISSECT. DISSECT is a new and freely available software that is able to exploit the distributed-memory parallel computational architectures of compute clusters, to perform a wide range of genomic and epidemiologic analyses, which currently can only be carried out on reduced sample sizes or under restricted conditions. We demonstrate the usefulness of our new tool by addressing the challenge of predicting phenotypes from genotype data in human populations using mixed-linear model analysis. We analyse simulated traits from 470,000 individuals genotyped for 590,004 SNPs in ~4 h using the combined computational power of 8,400 processor cores. We find that prediction accuracies in excess of 80% of the theoretical maximum could be achieved with large sample sizes.</t>
  </si>
  <si>
    <t>It is too soon to know the impact of DISSECT. From our point of view it allowed us to improve the prediction accuracy of complex traits substantially.</t>
  </si>
  <si>
    <t>10.1038/ncomms10162</t>
  </si>
  <si>
    <t>http://www.dissect.ed.ac.uk</t>
  </si>
  <si>
    <t>5c6fe84b0a8783.483597551551986759</t>
  </si>
  <si>
    <t>UpdateDISSECT</t>
  </si>
  <si>
    <t>The software can perform genome-wide association studies in large structured populations.The software was designed with farm animal populations in mind.</t>
  </si>
  <si>
    <t>We used the software in the largest genotype-phenotype dataset publicly available (UK Biobank) as an exemplar.</t>
  </si>
  <si>
    <t>https://github.com/dissectroslin/dissect/blob/master/main.h</t>
  </si>
  <si>
    <t>5c8915d529e695.511447791552488147</t>
  </si>
  <si>
    <t>RADAR-Base</t>
  </si>
  <si>
    <t>Apache License 2.0</t>
  </si>
  <si>
    <t xml:space="preserve">RADAR-base (Remote Assessment of Disease And Relapses) is an open source platform to leverage data from wearables and mobile technologies. The main focus of RADAR-base is seamless integration of data streams from various wearables to collect sensor data in real time and store, manage and share the collected data with researchers for retrospective analysis.    RADAR-base provides both passive and active data collection via two applications. Passive data collection using passive remote monitoring technologies (pRMT) application. It includes real time monitoring of movement, location, audio, calls and texts, and app usage. Passive collection can be done by directly sending data from phone sensors or device sensor data through the (pRMT) app or device sensor data via cloud storage to RADAR-base or combination of these options. Active data collection using the active Remote Monitoring Technologies (aRMT) app, which includes the use of questionnaires that might ask patients about their mood, medication intake, or the severity of symptoms. All of the collected data can be extracted from the platform in structured formats.    To conduct a remote monitoring study using RADAR-Base, you need to have a deployment of RADAR-base platform either in-house or in the cloud and integration of selection of devices you would like to use for your study. Once these are available, you can start enrolling participants with the help of our study management system called ManagementPortal.  </t>
  </si>
  <si>
    <t>The RADAR-base community emerged from the IMI project RADAR-CNS, where a consortium of clinicians, developers, researchers, patient organizations and EFPIA partners joined forces to transform care by leveraging sensor data from wearable devices like fitness trackers and smartphones. The combination of passively collected physiological data with active self assessment via questionnaires and scheduled cognitive tests allows a comprehensive picture of the participant's health state. RADAR-CNS is attempting to evaluate the clinical value of sensor data for relapse prediction with the focus on three disorders of the central nervous system (CNS), epilepsy, multiple sclerosis and major depression disorder.    It is now used in a range of projects including IMI, NIHR, WT, MRC</t>
  </si>
  <si>
    <t>10.2196/preprints.11734</t>
  </si>
  <si>
    <t>http://radar-base.org</t>
  </si>
  <si>
    <t>5c8916637e6cb3.601214431552488147</t>
  </si>
  <si>
    <t>SemEHR: A general-purpose semantic search system to surface semantic data from clinical notes for tailored care, trial recruitment, and clinical research.</t>
  </si>
  <si>
    <t>SemEHR: A general-purpose semantic search system to surface semantic data from clinical notes for tailored care, trial recruitment, and clinical research.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t>
  </si>
  <si>
    <t>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t>
  </si>
  <si>
    <t>10.1093/jamia/ocx160</t>
  </si>
  <si>
    <t>https://github.com/CogStack/SemEHR</t>
  </si>
  <si>
    <t>5c891468ad56d3.994755571552488147</t>
  </si>
  <si>
    <t>CogStack - an information retrieval and extraction platform</t>
  </si>
  <si>
    <t>The CogStack consists of a range of technologies designed to to support modern, open source healthcare analytics, including NLP, within the NHS</t>
  </si>
  <si>
    <t>CogStack is an information retrieval and extraction platform developed by researchers at the NIHR Maudsley Biomedical Research Centre.  It implements best-of-breed enterprise search, natural language processing, analytics and visualisation technologies to unlock the health record and assist in clinical decision making and research.    Electronic health record systems are often closed, proprietary and contain incomplete and unstructured data.  The result is that the wealth of information potentially available within health records is often inaccessible and underused.    CogStack implements new data mining techniques within NHS Trusts - specifically, the ability to search any clinical data source (unstructured and structured), and natural language processing (NLP) applications developed to automate information extraction of medical concepts.    These tools allow clinical text to be searched for specific terms using simple or complex syntax, rapidly retrieving the data needed to answer complex queries such as "has this patient received any high cost treatments that have not been captured in their discharge summary?" or "provide me with patients with early onset Parkinson's disease".    So far, over twelve million free text documents and over 250 million diagnostic results and reports have been processed within CogStack.  The speed at which queries can be developed and results returned and refined is very powerful, for example allowing clinical trials to find and recruit patients who would otherwise have been difficult to locate.    We are currently working with three NHS Foundation Trusts (South London and Maudsley, King's College Hospital, and University College London Hospitals) to implement this platform, resulting in lasting improvements to recruitment, business intelligence and research capabilities.</t>
  </si>
  <si>
    <t>10.1186/s12911-018-0623-9</t>
  </si>
  <si>
    <t>https://ctiuk.org/projects/cogstack/</t>
  </si>
  <si>
    <t>https://cogstack.atlassian.net/wiki/spaces/COGDOC/overview</t>
  </si>
  <si>
    <t>5c87b161425ca4.117084211552488407</t>
  </si>
  <si>
    <t>BSD 2-Clause "Simplified" or "FreeBSD" license</t>
  </si>
  <si>
    <t>A tool to extract meaningful health information from large accelerometer datasets. The software generates time-series and summary metrics useful for answering key questions such as how much time is spent in sleep, sedentary behaviour, or doing physical activity.</t>
  </si>
  <si>
    <t>The paper associated with this tool [1] has already been cited over 100 times. In 2018 I substantially refactored the code to make it easier for other researchers to build on. In 2018 I also updated the tool to include machine learning modules to infer activity behaviours such as sleep and walking from raw acceleration data.    [1] Doherty, A.R., Jackson, D., Hammerla, N., Plotz, T., Olivier, P., Granat, M.H., White, T., van Hees, V.T., Trenell, M.I., Owen, C.G., Preece, S.J., Gillions, R., Sheard, S., Peakman, T., Brage, S., Wareham, N.J. (2017) Large scale population assessment of physical activity using wrist worn accelerometers: the UK Biobank study. PLOS ONE 12(2):e0169649</t>
  </si>
  <si>
    <t>https://github.com/activityMonitoring/biobankAccelerometerAnalysis</t>
  </si>
  <si>
    <t>5c874df73fd472.087487831552401667</t>
  </si>
  <si>
    <t>PROPEL</t>
  </si>
  <si>
    <t>Proprietary</t>
  </si>
  <si>
    <t>PROPEL - database for radiotherapy patients, enabling monitoring through treatment and for long-term effects</t>
  </si>
  <si>
    <t>Improved patient care and evaluation of outcomes,</t>
  </si>
  <si>
    <t>5c88e1fe221232.506109991552485969</t>
  </si>
  <si>
    <t>API</t>
  </si>
  <si>
    <t xml:space="preserve">We are developing an Application Programming Interface (API) that can allow for the bulk upload of sample data to our Tissue Directory. This new feature will make it easier for sample resources to register and update their collection information.    The license has not been established yet as only an initial beta version has been released so far. </t>
  </si>
  <si>
    <t xml:space="preserve">None to date, just released. </t>
  </si>
  <si>
    <t>5c8abd958f1ad1.284402051552597419</t>
  </si>
  <si>
    <t>Metadata Catalogue Toolkit</t>
  </si>
  <si>
    <t xml:space="preserve">A toolkit for facilitating the discovery, acquisition, management, or analysis of data based upon its provenance, its context of collection, or its intended interpretation.    </t>
  </si>
  <si>
    <t xml:space="preserve">Enabling the delivery of the UK 100,000 Genomes Project through the management and integration of clinical, laboratory, and phenotypic data from genomic medicine centres.      </t>
  </si>
  <si>
    <t>5c82b1c1f07054.854671071552913412</t>
  </si>
  <si>
    <t>SafePod</t>
  </si>
  <si>
    <t>Trade Mark</t>
  </si>
  <si>
    <t>Trademark has been updated to include new logo</t>
  </si>
  <si>
    <t xml:space="preserve">none as yet  </t>
  </si>
  <si>
    <t>https://trademarks.ipo.gov.uk/ipo-tmcase/page/Results/1/UK00003371043</t>
  </si>
  <si>
    <t>5c8f89872d57f8.349500371552911473</t>
  </si>
  <si>
    <t>Improvements in and relating to nucleic acid probes</t>
  </si>
  <si>
    <t>Patent application published</t>
  </si>
  <si>
    <t>16726633.7 (WG Ref. P/58402.EP)</t>
  </si>
  <si>
    <t xml:space="preserve">Provides new methods for creating large quantities of oligonucleotide pools and blocking the non-specific binding of DNA to physical surfaces. </t>
  </si>
  <si>
    <t>Used together these significantly improve the efficiency and fidelity of targeted DNA enrichment as a precursor to sequencing sub-portions (e.g., exomic regions) within complex genomes.</t>
  </si>
  <si>
    <t>5c8f89f08b1846.879007401552911473</t>
  </si>
  <si>
    <t>EPAD Registry LCS</t>
  </si>
  <si>
    <t>Support Tool - For Fundamental Research</t>
  </si>
  <si>
    <t>Refinement.  Non-clinical</t>
  </si>
  <si>
    <t>Not Applicable</t>
  </si>
  <si>
    <t>Under active development/distribution</t>
  </si>
  <si>
    <t xml:space="preserve">Recruited &gt;1000 subjects into a trial ready cohort for Alzheimer preventative medicine intervention trials, and achieved this using software we devised to create a virtual registry platform encompassing many primary cohorts across Europe </t>
  </si>
  <si>
    <t>Targets a rare disease or difficult to reach population,Improved/accelerated research approaches</t>
  </si>
  <si>
    <t>.</t>
  </si>
  <si>
    <t>http://ep-ad.org/</t>
  </si>
  <si>
    <t>5c815fd6122f19.275733211552469647</t>
  </si>
  <si>
    <t>Personally asked as a key note speaker to a conference</t>
  </si>
  <si>
    <t>Invited speaker, The 9th Santorini Conference, Santorini, Greece</t>
  </si>
  <si>
    <t>Continental/International</t>
  </si>
  <si>
    <t>Harry Hemingway</t>
  </si>
  <si>
    <t>Invited speaker on "Linking Electronic Health Records to Genetic Data"</t>
  </si>
  <si>
    <t>The conference aimed to push back the frontiers of present knowledge of genetics and of practical use of this knowledge in preventive, diagnostic and pharmacogenomics approaches promoting a direct impact on the socio-economic aspects of public health.</t>
  </si>
  <si>
    <t>http://santoriniconference.org/</t>
  </si>
  <si>
    <t>5c8162976beb46.888290631552469647</t>
  </si>
  <si>
    <t xml:space="preserve">Invited speaker, ESC Congress </t>
  </si>
  <si>
    <t>Invited speaker on "Big Data Approaches"</t>
  </si>
  <si>
    <t>From big data and electronic health records, to wearable devices and mobile apps. Digital health is supporting and transforming healthcare. ESC Congress 2018 provided an opportunity to find out more about these new technologies and how they are impacting research and clinical practice in the Digital Health Area - including scientific sessions and industry innovations.</t>
  </si>
  <si>
    <t>https://www.escardio.org/Congresses-&amp;-Events/ESC-Congress/Scientific-sessions/Digital-Health-at-ESC-Congress</t>
  </si>
  <si>
    <t>5c81647919cf01.351046971552469647</t>
  </si>
  <si>
    <t>NIHR Senior Investigator/Clinical Excellence Award</t>
  </si>
  <si>
    <t>UCLH NIHR RCF Senior Investigator Award</t>
  </si>
  <si>
    <t>National (any country)</t>
  </si>
  <si>
    <t>Award made in recognition of contribution to research as an NIHR Sr Investigator</t>
  </si>
  <si>
    <t xml:space="preserve">To support work in NIHR-funded projects (e.g. HiGODS and About Me) and the interplay between these and the wider NHS environment (e.g. the recently announced aspiration by The Health and Social Care Secretary to sequence 5 million genomes in the UK over the next 5 years), with the aim to strengthen our expertise in this area.     </t>
  </si>
  <si>
    <t>5c87bd07231930.101648091552484033</t>
  </si>
  <si>
    <t>Awarded honorary membership, or a fellowship, of a learned society</t>
  </si>
  <si>
    <t>Honorary Professor of Bioinformatics</t>
  </si>
  <si>
    <t>Regional (any country)</t>
  </si>
  <si>
    <t>Georgios Gkoutos</t>
  </si>
  <si>
    <t>Honorary Professor of Bioinformatics, University of Aberystwyth</t>
  </si>
  <si>
    <t>Improved learning and teaching</t>
  </si>
  <si>
    <t>5c87bd44a56b45.216793961552484033</t>
  </si>
  <si>
    <t>Adjunct Professor of Biomedical Informatics - University of Thessaly</t>
  </si>
  <si>
    <t>5c87bcb30777e7.922880061552484033</t>
  </si>
  <si>
    <t>Alan Turing Senior Fellow</t>
  </si>
  <si>
    <t>Networking opportunities</t>
  </si>
  <si>
    <t>5c87bc6c7e8f68.917695981552484033</t>
  </si>
  <si>
    <t>Co-Director of WCH-Birmingham Joint Research Institute for Precision Medicine and Rare Disease</t>
  </si>
  <si>
    <t>Specialist input into programme</t>
  </si>
  <si>
    <t>5c87bb00cb3d05.715406991552484033</t>
  </si>
  <si>
    <t>Lawrence Berkeley National Laboratory: CA, CA Faculty Affiliate Professor of Clinical Bioinformatics</t>
  </si>
  <si>
    <t xml:space="preserve">Faculty Affiliate Professor of Clinical Bioinformatics  Invited position  </t>
  </si>
  <si>
    <t>5a8ea557455ca2.451636561552913412</t>
  </si>
  <si>
    <t xml:space="preserve">Chris Dibben was an Invited speaker at Celebrating 10 years of research support for projects at the SLS </t>
  </si>
  <si>
    <t>Chris Dibben</t>
  </si>
  <si>
    <t>Chris Dibben was invited to open an event to celebrate 10 years of research support for SLS projects.  The event comprised presentations and a user feedback section at the end. The main session showcased a selection of the many research projects which have been supported by the SLS-DSU spanning the decade of SLS projects. In addition there was a presentation of the SLS 1936 Birth Cohort which was launched earlier this year and an exciting new SLS data development using historical postcodes.</t>
  </si>
  <si>
    <t>https://www.eventbrite.co.uk/e/celebrating-10-years-of-research-projects-at-the-sls-tickets-39219518636#</t>
  </si>
  <si>
    <t>5c6d69450154d7.728197191552913412</t>
  </si>
  <si>
    <t>Chris Dibben Invited speaker at ADRN Conference 2018</t>
  </si>
  <si>
    <t>Professor Chris Dibben</t>
  </si>
  <si>
    <t xml:space="preserve">Chris Dibben was an invited speaker and Chair at the ADRN Conference in Belfast, 20-22 June 2018.  </t>
  </si>
  <si>
    <t>Further interest generated in the SLS and stronger links between researchers established.</t>
  </si>
  <si>
    <t>5c8a534ed46708.909153041552570996</t>
  </si>
  <si>
    <t>Royal Society of Edinburgh</t>
  </si>
  <si>
    <t xml:space="preserve">Prof Catherine Sudlow </t>
  </si>
  <si>
    <t>Fellow.</t>
  </si>
  <si>
    <t>5c8f8a73701341.694621841552911473</t>
  </si>
  <si>
    <t>ACGS Invited Speaker</t>
  </si>
  <si>
    <t>Anthony Brookes</t>
  </si>
  <si>
    <t>Invited speaker at Association for Clinical Genomic Science (ACGS) conference, 28-29 June 2018 in Birmingham, UK</t>
  </si>
  <si>
    <t>5c6fdfa88518d4.603857021551986759</t>
  </si>
  <si>
    <t>Invited talk to Gordon Research Seminar in Quantitative Genetics and Genomics</t>
  </si>
  <si>
    <t>Charley Xin</t>
  </si>
  <si>
    <t>Charley, a postdoctoral researcher in my group, was invited to make an oral presentation at the GRS.</t>
  </si>
  <si>
    <t>Develop collaborations and substantial level of exposure of our research.</t>
  </si>
  <si>
    <t>5c6fdedcba4fc4.684199741551986759</t>
  </si>
  <si>
    <t>Gordon Research Conference in Quantitative Genetics and Genomics</t>
  </si>
  <si>
    <t>Albert Tenesa</t>
  </si>
  <si>
    <t>I was invited by the chair of the GRC to give a talk at the GRC in Tuscany Italy in Feb 2019.</t>
  </si>
  <si>
    <t>Exposure of research to 200 researchers in the field of quantitative genetics.</t>
  </si>
  <si>
    <t>https://www.grc.org/quantitative-genetics-and-genomics-conference/2019/</t>
  </si>
  <si>
    <t>5c691b49bc0278.501538221552060058</t>
  </si>
  <si>
    <t>Prestigious/honorary/advisory position to an external body</t>
  </si>
  <si>
    <t>Member of scientific advisory board: Assessment of local pathways to stop-smoking service during pregnancy (Trimbos Institute)</t>
  </si>
  <si>
    <t>Co-investigator on this project was appointed as key advisor on the scientific advisory board. This was awarded in 2018 and is ongoing.  This group is developing expert opinion on use of nicotine replacement therapy during pregnancy.</t>
  </si>
  <si>
    <t>5c878d94d330d1.879532091552388179</t>
  </si>
  <si>
    <t xml:space="preserve">Scientific Steering Group, British Heart Foundation Cardiovascular Data Science Centre </t>
  </si>
  <si>
    <t>Martin Landray</t>
  </si>
  <si>
    <t xml:space="preserve">- Scientific Steering Group, British Heart Foundation Cardiovascular Data Science Centre </t>
  </si>
  <si>
    <t>n/a</t>
  </si>
  <si>
    <t>5c878e2f0eb794.414568581552388179</t>
  </si>
  <si>
    <t>Invited speaker, NHS Expo 18</t>
  </si>
  <si>
    <t>5c878e562c8b14.506025771552388179</t>
  </si>
  <si>
    <t xml:space="preserve">Invited speaker, NIHR / NHS Digital / HDR UK </t>
  </si>
  <si>
    <t>5c87806b8d0112.803503921552388179</t>
  </si>
  <si>
    <t xml:space="preserve">Member, Regulatory Affairs Committee, European Society of Cardiology </t>
  </si>
  <si>
    <t>5c877e52720763.555133431552388179</t>
  </si>
  <si>
    <t xml:space="preserve">Member, Oversight Board, Oxford University Hospitals NHS Trust Clinical Data Warehouse </t>
  </si>
  <si>
    <t>5c877f33ca68c1.346182691552388179</t>
  </si>
  <si>
    <t xml:space="preserve">Member, Steering Committee, NIHR Health Informatics Collaborative Steering </t>
  </si>
  <si>
    <t>5c878ccf4682b5.182064511552388179</t>
  </si>
  <si>
    <t xml:space="preserve">HDR UK Research Director, Senior Scientists Board; Director, Oxford site </t>
  </si>
  <si>
    <t xml:space="preserve">- Research Director, Senior Scientists Board; Director, Oxford site </t>
  </si>
  <si>
    <t>5c878d14036946.218872731552388179</t>
  </si>
  <si>
    <t xml:space="preserve">- Chair, HDR UK / NHS Digital Clinical Trials Informatics Programme for UK Life Sciences Industrial Strategy </t>
  </si>
  <si>
    <t>5c8780bfeed619.785537011552388179</t>
  </si>
  <si>
    <t xml:space="preserve">Participant &amp; adviser, Wellcome Trust / Academy of Medical Sciences / Bill &amp; Melinda Gates Foundation / meeting "Exploring Good Clinical Practice guidance in clinical trials" </t>
  </si>
  <si>
    <t>5c8783f03f9304.184381161552388179</t>
  </si>
  <si>
    <t xml:space="preserve">Member, External Reference Group, Data &amp; Analytics, National Institute for health and Clinical Excellence </t>
  </si>
  <si>
    <t>5c8784349e7cd2.765490071552388179</t>
  </si>
  <si>
    <t>Archie Cochrane Lecture</t>
  </si>
  <si>
    <t>Archie Cochrane Lecture 2018 keynote speaker</t>
  </si>
  <si>
    <t>5c878d3931cae2.585211591552388179</t>
  </si>
  <si>
    <t xml:space="preserve">- Lead, 21st Century Clinical Trials strategic research programme </t>
  </si>
  <si>
    <t>5c877fdfa8e524.892959871552388179</t>
  </si>
  <si>
    <t xml:space="preserve">Member, Steering Committee, BHF Centre for Research Excellence, University of Oxford </t>
  </si>
  <si>
    <t>5c87800f3596c6.821892591552388179</t>
  </si>
  <si>
    <t xml:space="preserve">Member, Steering Committee, MRC Trials Methodology Research Partnership </t>
  </si>
  <si>
    <t>5c87803d8bed98.277274701552388179</t>
  </si>
  <si>
    <t xml:space="preserve">Core Member, ICH E6 (Good Clinical Practice) Renovation Project, FDA Clinical Trial Transformation Initiative </t>
  </si>
  <si>
    <t>5c877fb0075734.423913721552388179</t>
  </si>
  <si>
    <t xml:space="preserve">Member, Oversight Group, NIHR-BHF Cardiovascular Partnership </t>
  </si>
  <si>
    <t>5c8780954fb781.061446111552388179</t>
  </si>
  <si>
    <t xml:space="preserve">Member, Digital Health Committee, European Society of Cardiology </t>
  </si>
  <si>
    <t>5c8784b3af8d33.659770431552388179</t>
  </si>
  <si>
    <t xml:space="preserve">Senior Research Fellow, Green Templeton College, Oxford </t>
  </si>
  <si>
    <t>5c754e7f1f1954.995387711551348647</t>
  </si>
  <si>
    <t>Chair BISTRO and SIMPLIFIED data monitorung committees</t>
  </si>
  <si>
    <t>Richard Hayned</t>
  </si>
  <si>
    <t xml:space="preserve"> I chair the NIHR HTA-funded BISTRO and SIMPLIFIED data monitoring committees.</t>
  </si>
  <si>
    <t>tbc</t>
  </si>
  <si>
    <t>5c7543a3d0f8d3.937433681551348647</t>
  </si>
  <si>
    <t xml:space="preserve">Senior member of Writing Committee for Statin Safety and Associated Adverse Events: A Scientific Statement From the American Heart Association </t>
  </si>
  <si>
    <t>David Preiss</t>
  </si>
  <si>
    <t xml:space="preserve">The group worked on this from early 2017 until publication on 10th  Dec 2018. </t>
  </si>
  <si>
    <t>https://www.ahajournals.org/doi/10.1161/ATV.0000000000000073</t>
  </si>
  <si>
    <t>5c7553d0c3ea20.023929541551348647</t>
  </si>
  <si>
    <t>Member of the National Institute of Health Statistical Literacy Group</t>
  </si>
  <si>
    <t>Derrick Bennett</t>
  </si>
  <si>
    <t>5c754d82c74fd8.938060451551348647</t>
  </si>
  <si>
    <t>Speak at the annual ABCD (joint Renal Association/Diabetes UK meeting) meeting</t>
  </si>
  <si>
    <t>Richard Haynes</t>
  </si>
  <si>
    <t>member of the UK Renal Trials Network which advises UK nephrologists who wish to run randomized trials</t>
  </si>
  <si>
    <t>TBC</t>
  </si>
  <si>
    <t>5c754e3a7f3259.112023801551348647</t>
  </si>
  <si>
    <t>Chair of STOP-ACE and PAVE trials steering committee</t>
  </si>
  <si>
    <t>I'm chair the NIHR HTA-funded STOP-ACE and PAVE trials steering committees</t>
  </si>
  <si>
    <t>5c755463de69a8.205844741551348647</t>
  </si>
  <si>
    <t>Independent statistician for the Data Monitoring Committee for the BARI-OPTIMISE trial</t>
  </si>
  <si>
    <t>Independent Statistician for the Data Monitoring Committee for the BARI-OPTIMISE trial. This is a Double-blinded, Randomised, Placebo-controlled Trial of Liraglutide 3.0 mg in Patients With Poor Weight-loss and a Suboptimal Glucagon-like Peptide-1 Response Following Bariatric Surgery. (2018 -present)</t>
  </si>
  <si>
    <t>5c75554d5683e1.574138151551348647</t>
  </si>
  <si>
    <t>Appointed as the editor/advisor to a journal or book series</t>
  </si>
  <si>
    <t>Guest Editor of Special Issue of the journal Neuroepidemiology: Population-based studies of Neurological disorders 2019</t>
  </si>
  <si>
    <t>5aa7e74dc79f66.978024141552400500</t>
  </si>
  <si>
    <t xml:space="preserve">Chair of the European Drug Utilisation Research Group </t>
  </si>
  <si>
    <t xml:space="preserve">Prof Marion Bennie </t>
  </si>
  <si>
    <t xml:space="preserve">This roll is to lead a European special interest group of the International Society of Pharmacoepidemiology to drive forward innovation in methods and intelligence generation  </t>
  </si>
  <si>
    <t xml:space="preserve">Hosting of the group conference in Glasgow in  Nov 2017 </t>
  </si>
  <si>
    <t>5bbccafc3ab5c8.528172091552400500</t>
  </si>
  <si>
    <t>Fellow of the Faculty of Public Health, Royal College of Physicians UK</t>
  </si>
  <si>
    <t xml:space="preserve">Marion Bennie </t>
  </si>
  <si>
    <t xml:space="preserve">This is a Honorary Fellow award by distinction for the contribution to public health policy and practice with a specific contribution in the area of safe and effective medicines use and pharmaceutical public health practice </t>
  </si>
  <si>
    <t xml:space="preserve">Only secured in June 2018 - early contributions include the opportunity to shape/input to  the new Public Health Scotland organisation which will be officially constituted in 2019 </t>
  </si>
  <si>
    <t>5c7ff42949ba76.649029921552488147</t>
  </si>
  <si>
    <t>Research prize</t>
  </si>
  <si>
    <t>2018 Bio-IT World Best of Show Winner for RADAR-Base</t>
  </si>
  <si>
    <t>The Best of Show Awards Program recognizes the best of the innovative product solutions for the life sciences industry on display at the Bio-IT World conference in Boston. Developed in the framework of the IMI RADAR-CNS project, RADAR-base is an open source platform designed to securely collect, store and share readings from wearable devices and smartphone sensors to enable remote monitoring</t>
  </si>
  <si>
    <t>To be completed</t>
  </si>
  <si>
    <t>http://www.radar-cns.org</t>
  </si>
  <si>
    <t>5c87b250973115.551947091552488407</t>
  </si>
  <si>
    <t>Invited presentation for the UK Biobank Annual Scientific Meeting</t>
  </si>
  <si>
    <t>AIden Doherty</t>
  </si>
  <si>
    <t>Invited talk at the UK Biobank Annual Scientific Meeting</t>
  </si>
  <si>
    <t>Potential new scientific collaborations (ongoing).</t>
  </si>
  <si>
    <t>https://www.ukbiobank.ac.uk/uk-biobank-scientific-conference-2018-videos/</t>
  </si>
  <si>
    <t>5c87b2b1dc1235.343019611552488407</t>
  </si>
  <si>
    <t>Invited presentation at International Mouse Phenotyping Consortium Data Analysis meeting, London</t>
  </si>
  <si>
    <t>Aiden Doherty</t>
  </si>
  <si>
    <t>Invited talk at international workshop.</t>
  </si>
  <si>
    <t>Potential collaboration leads ongoing.</t>
  </si>
  <si>
    <t>5c87b341dd8f22.022462791552488407</t>
  </si>
  <si>
    <t>Invited talk for International Sedentary Behaviour Council inaugural meeting, Cambridge</t>
  </si>
  <si>
    <t>Invited talk at international workshop on sedentary behaviour. My talk was titled 'Mendelian randomization of objectively-measured sedentary behaviour in large-scale biobanks '</t>
  </si>
  <si>
    <t>Consensus paper currently in preparation, to be submitted in mid 2019.</t>
  </si>
  <si>
    <t>http://www.mrc-epid.cam.ac.uk/ispahsedentary18/programme/</t>
  </si>
  <si>
    <t>5c87b3f0b8e080.104557401552488407</t>
  </si>
  <si>
    <t>Invited talk for "Challenges and Opportunities in Big Data Analysis", Estonia</t>
  </si>
  <si>
    <t>Invited international speaker, where my presentation was titled 'Statistical machine learning of physical activity and sleep from sensor data and their genetic determinants'</t>
  </si>
  <si>
    <t>Research collaborations being pursued.</t>
  </si>
  <si>
    <t>https://sisu.ut.ee/widenlife/workshop-challenges-and-opportunities-big-data-analysis</t>
  </si>
  <si>
    <t>5c8639d86fe2a9.007548851552401667</t>
  </si>
  <si>
    <t xml:space="preserve">Appointed member of NHSE Digital Diagnostics Programme Board </t>
  </si>
  <si>
    <t>Simon Ball</t>
  </si>
  <si>
    <t>Improved digital diagnostics within the NHS</t>
  </si>
  <si>
    <t>5c86393ce4ca81.246255001552401667</t>
  </si>
  <si>
    <t>Appointed Director of the Midlands HDRUK</t>
  </si>
  <si>
    <t>Regional substantive site created, with collaborations across the uk.</t>
  </si>
  <si>
    <t>https://www.hdruk.ac.uk/</t>
  </si>
  <si>
    <t>5c8638cedb1c33.615935771552401667</t>
  </si>
  <si>
    <t>Medal</t>
  </si>
  <si>
    <t>Meridian Innovation Award (West Midlands AHSN) for the RISP project</t>
  </si>
  <si>
    <t>RISP Project rolled out across the region</t>
  </si>
  <si>
    <t>http://www.wmahsn.org</t>
  </si>
  <si>
    <t>5c80f9de29d251.293650861552901346</t>
  </si>
  <si>
    <t>Guest lecture to Obesity Action Campaign on "Obesity in the population: a perspective from the Medical Research Council</t>
  </si>
  <si>
    <t>Professor Paul Elliott</t>
  </si>
  <si>
    <t xml:space="preserve">Personal invitation from the Advisor to Board of Trustees for the Obesity Action Campaign to speak at the conference due to senior role within MRC and as Director of MRC Centre  .  </t>
  </si>
  <si>
    <t>Aim was to raise awareness of health risks associated with obesity and encourage greater collaboration between clinicians, researchers and health practitioners and educate on the importance of healthy lifestyle. National campaign is ongoing.</t>
  </si>
  <si>
    <t>5c81043be218f5.301612481552901346</t>
  </si>
  <si>
    <t>Member of German National Cohort Review Board</t>
  </si>
  <si>
    <t>Invited membership of scientific advisory board - advising on research strategy and bringing knowledge of management of other population cohort studies.</t>
  </si>
  <si>
    <t>Continuing membership - aim to implement gold standard protocols to encourage standardisation among cohort studies internationally</t>
  </si>
  <si>
    <t>5c7ead88638614.474631781552901346</t>
  </si>
  <si>
    <t>MRC Engagement event: "The next 105 years" - personal invitation</t>
  </si>
  <si>
    <t xml:space="preserve">Invitation to MRC Engagement event: "The next 105 years" which included reflections and perspectives on the new UKRI launch and priority areas and major challenges in public health and medical research in the future. Invited in capacity as MRC Centre Director and Chair of PSMB Board.  </t>
  </si>
  <si>
    <t>Event reflected current MRC strategic developments</t>
  </si>
  <si>
    <t>5c7fea91dae636.308154201552901346</t>
  </si>
  <si>
    <t>Health Data Research UK Scientific Retreat 2018</t>
  </si>
  <si>
    <t>Invitation to act as moderator for panel discussion on Multi-omics and the phenome at scale. Aim of session was to share national expertise and perspectives from across UK and draw out opportunities for \UK-wide scientific programmes.</t>
  </si>
  <si>
    <t>Strategic prioritisation of this field within HDR UK research programme.</t>
  </si>
  <si>
    <t>5aaa46ce1c9145.367660511552901346</t>
  </si>
  <si>
    <t>Award of continuation of national ACCEA at platinum level for clinical excellence</t>
  </si>
  <si>
    <t>Award in recognition of outstanding performance and clinical excellence in field of public health.</t>
  </si>
  <si>
    <t>Raised national research profile of individual and associated / affiliated organisations including MRC-PHE Centre.</t>
  </si>
  <si>
    <t>5c7fed01d0f139.310257741552901346</t>
  </si>
  <si>
    <t>Attracted visiting staff or user to your research group</t>
  </si>
  <si>
    <t>Academic visitor to MRC-PHE Centre - Professor Mike Brauer from University British Columbia</t>
  </si>
  <si>
    <t>The Centre hosted Prof Brauer for a 6 month academic sabbatical with the aim of developing research collaboration</t>
  </si>
  <si>
    <t>A number of ideas for future collaborative work and grant applications and PhD students. Visitor also provided helpful expert advice for grant applications and gave seminars to Centre members.</t>
  </si>
  <si>
    <t>5c7eabff04d1f1.416821121552901346</t>
  </si>
  <si>
    <t>The Health Foundation/Academy of Medical Sciences Health of the Public Transdisciplinary Fellowship Discussion Group - invited membership</t>
  </si>
  <si>
    <t>Invitation to participate in the Health Foundation/Academy of Medical Sciences Health of the Public Transdisciplinary Fellowship Discussion Group chaired by Professor Catherine Law. Aim was to discuss ideas arising from a scoping report on the development of a new innovative trans-disciplinary fellowships scheme to support public health research to address major health challenges in the future.</t>
  </si>
  <si>
    <t>Scheme under development</t>
  </si>
  <si>
    <t>5aaa51f4a8e520.073588311552901346</t>
  </si>
  <si>
    <t>Visiting Professor at Nanyang Technological University, Lee Chiang School of Medicine, Singapore</t>
  </si>
  <si>
    <t>Visiting professor in epidemiology status related to scientific advisory on a new population cohort epidemiological study "HELIOS" now in active participant recruitment by the National Technological University Singapore LKC School of Medicine.</t>
  </si>
  <si>
    <t>Raised international profile of individual and affiliated organisations including College and MRC-PHE Centre as host of similar cohort studies.</t>
  </si>
  <si>
    <t>5c826a48d8d3f8.635041501552575242</t>
  </si>
  <si>
    <t>Associate Editor of Atherosclerosis (Emanuele Di Angelantonio)</t>
  </si>
  <si>
    <t>Emanuele Di Angelantonio</t>
  </si>
  <si>
    <t>Will be asked to handle papers close to your primary area of expertise. Emanuele is recognised as respected and knowledgeable in his field of research.</t>
  </si>
  <si>
    <t xml:space="preserve">Allows opportunity to reach out to other researchers. </t>
  </si>
  <si>
    <t>5c826fcdc1fb23.605859041552575242</t>
  </si>
  <si>
    <t>2019 Viviane Conraads Achievement Award (Emanuele Di Angelantonio)</t>
  </si>
  <si>
    <t xml:space="preserve">The EAPC honours a researcher member of the Association with outstanding accomplishments in the early stage of the career.  </t>
  </si>
  <si>
    <t>Increasing reputation of self and department through exposure and media.</t>
  </si>
  <si>
    <t>5c827037a56915.458364951552575242</t>
  </si>
  <si>
    <t>Fellow of the Royal College of Physicians of London (Emanuele Di Angelantonio)</t>
  </si>
  <si>
    <t xml:space="preserve">This decision has been made based on the endorsement of your colleagues both locally and nationally recognising your contribution to our profession  </t>
  </si>
  <si>
    <t>Increase of reputation of self and department.</t>
  </si>
  <si>
    <t>5c7e6953c83286.462307831552575242</t>
  </si>
  <si>
    <t>Honorary Clinical Research Position (Elias Allara)</t>
  </si>
  <si>
    <t>Elias Allara</t>
  </si>
  <si>
    <t>Since 2014 the individual has contributed to clinical studies led by members of the Faculty of Medicine at Imperial College London, which has resulted in several publications. Honorary association with Imperial was offered in 2018 in recognition of "valuable contribution to the Department".</t>
  </si>
  <si>
    <t>This honorary association has facilitated collaboration and data sharing with researchers from Imperial. Over 2018, this has resulted in the largest global collaboration aiming to define the prognostic value of HIV status in patients with untreated hepatocellular carcinoma. The individual co-led this effort, performing independent statistical analyses and contributing to study design and interpretation of results. The research was published in the Journal of Clinical Oncology, a leading clinical journal.</t>
  </si>
  <si>
    <t>https://www.ncbi.nlm.nih.gov/m/pubmed/30562130/</t>
  </si>
  <si>
    <t>5c7d3abe114239.878869151552575242</t>
  </si>
  <si>
    <t>Fellow of Jesus College, Cambridge (John Danesh)</t>
  </si>
  <si>
    <t>Professor John Danesh</t>
  </si>
  <si>
    <t>Offered Fellow of Jesus College</t>
  </si>
  <si>
    <t>Closer affiliation with the college/University. Enhanced reputation.</t>
  </si>
  <si>
    <t>5c826964c0e263.263395151552575242</t>
  </si>
  <si>
    <t>Professorship of Donor Health (Emanuele Di Angelantonio)</t>
  </si>
  <si>
    <t xml:space="preserve">This post, which is funded by NHSBT (the national blood service of England), is the first professorship in this field in the UK. It builds on the Clinical School's 20-year strategic relationship with NHSBT, as well as on the NIHR Blood and Transplant Research Unit in Donor Health and Genomics in Cambridge (of which Emanuele has been the Director since January 2018).      The creation of the post also reflects the success of recent landmark studies led by Cambridge University in collaboration with NHSBT. They include the 50,000-participant INTERVAL trial, the first randomised study of the impact of varying the frequency of blood donation in the 100-year history of transfusion medicine (Di Angelantonio et al, Lancet 2017), and the 30,000-participant COMPARE study, which has led to NHSBT's adoption of a more comprehensive approach of screening donors for haemoglobin levels.  </t>
  </si>
  <si>
    <t>This respected role improves the reputation of Unit. It also increases Emanuele's position and amount of influence within department as well as externally.</t>
  </si>
  <si>
    <t>5c7e6cd82dc2b8.146895451552575242</t>
  </si>
  <si>
    <t>British Cardiovascular Society Hackathon (Clare Oliver-Williams)</t>
  </si>
  <si>
    <t>Dr Clare Oliver-Williams</t>
  </si>
  <si>
    <t>Third place awarded based on developing a workable solution to a healthcare problem and presentation of the idea.</t>
  </si>
  <si>
    <t>Led to a potential research collaboration.</t>
  </si>
  <si>
    <t>5c7e6b6b6d2c15.928790801552575242</t>
  </si>
  <si>
    <t>International Genetic Epidemiology Society James V. Neel Award (Ekaterina Yonova-Doing)</t>
  </si>
  <si>
    <t>Dr Ekaterina Yonova-Doing</t>
  </si>
  <si>
    <t>Won for her work on the role of human mitochondrial DNA variants in common complex phenotypes using data from 500,000 UK Biobank participants. The work was presented at the IGES 27th Annual Meeting.</t>
  </si>
  <si>
    <t>Increased visibility of the research, leading to collaborations.</t>
  </si>
  <si>
    <t>http://www.geneticepi.org/iges-2018/</t>
  </si>
  <si>
    <t>5c7e6c65b04230.143969711552575242</t>
  </si>
  <si>
    <t>Young Investigator Award from  the British and Irish Hypertension Society (Clare Oliver-Williams)</t>
  </si>
  <si>
    <t xml:space="preserve"> Dr Clare Oliver-Williams</t>
  </si>
  <si>
    <t>Based on research presentation.</t>
  </si>
  <si>
    <t xml:space="preserve">Original presentation helped to initiate a collaboration and the award enables research to be presented at a conference which will facilitate international networking opportunities.  </t>
  </si>
  <si>
    <t>https://bihsoc.org/events/annual-scientific-meeting/previous-asms/2018-asm/</t>
  </si>
  <si>
    <t>5c7e6d9d92cad1.198520891552575242</t>
  </si>
  <si>
    <t>European Society of Human Reproduction and Embryology Travel Fellowship (Clare Oliver-Williams)</t>
  </si>
  <si>
    <t>Awarded based on a research proposal and CV and led to two month stay in Denmark to work with a new group of researchers.</t>
  </si>
  <si>
    <t>Award enabled individual to collaborate with another centre, so it has established a collaboration and provided preliminary data for a subsequent proposal.</t>
  </si>
  <si>
    <t>5c7e6e74447f66.281628741552575242</t>
  </si>
  <si>
    <t>2018 Charles J Epstein Trainee Awards for Excellence in Human Genetics Research (Praveen Surendran)</t>
  </si>
  <si>
    <t>Dr Praveen Surendran</t>
  </si>
  <si>
    <t>Finalist of the award, for research work entitled 'Genetic Architecture of the Human Plasma Metabolome', which was presented at the Annual Meeting of the American Society of Human Genetics.</t>
  </si>
  <si>
    <t>http://www.ashg.org/meetings/abstract_archive.shtml</t>
  </si>
  <si>
    <t>5c81337478b0a9.127419561552575242</t>
  </si>
  <si>
    <t>Turing Fellow, The Alan Turing Institute, London, United Kingdom (Angela Wood)</t>
  </si>
  <si>
    <t>Dr Angela Wood</t>
  </si>
  <si>
    <t>Fellowship awarded for contributions to big data science. Dr Wood works collaboratively within several University of Cambridge departments and the Alan Turing Institute.</t>
  </si>
  <si>
    <t>Increased awareness about research activities and an increase in collaboration opportunities.</t>
  </si>
  <si>
    <t>http://www.datascience.manchester.ac.uk/media/1630/new-turing-fellows_revised.pdf</t>
  </si>
  <si>
    <t>5c814f60827d20.664202931552575242</t>
  </si>
  <si>
    <t>Cambridge Global Challanges Conference (Emanuele Di Angelantonio)</t>
  </si>
  <si>
    <t>Professor Emanuele Di Angelantonio</t>
  </si>
  <si>
    <t>Invited as a speaker at an scientific conference on the basis of scientific reputation and project relevance</t>
  </si>
  <si>
    <t>New partnerships</t>
  </si>
  <si>
    <t>https://www.synbio.cam.ac.uk/events/cambridge-global-challenges-2013-annual-conference-2018</t>
  </si>
  <si>
    <t>5c7f8b96599132.753150311552575242</t>
  </si>
  <si>
    <t>Honorary Degree</t>
  </si>
  <si>
    <t>Associate Professor, Department of Anatomy, Physiology and Microbiology, La Trobe University, Melbourne, Australia (Mike Inouye)</t>
  </si>
  <si>
    <t>Dr Michael Inouye</t>
  </si>
  <si>
    <t>Honorary degree awarded for contributions to the field of medicine. Dr Inouye set-up and leads as Director the Cambridge-Baker Systems Genomics Initiative and works collaboratively at the University of Cambridge and the Baker Heart &amp; Diabetes Institute in Australia.</t>
  </si>
  <si>
    <t>5c7f8bf05f3f72.411626291552575242</t>
  </si>
  <si>
    <t>Turing Fellow, The Alan Turing Institute, London, United Kingdom (Mike Inouye)</t>
  </si>
  <si>
    <t>Fellowship awarded for contributions to big data science. Dr Inouye works collaboratively with the University of Cambridge and the Baker Heart &amp; Diabetes Institute in Australia (leading as Director of the Cambridge-Baker Systems Genomics Initiative) and the Alan Turing Institute.</t>
  </si>
  <si>
    <t>5c7f8db8c35c83.063306641552575242</t>
  </si>
  <si>
    <t>Norway Research Council (Mike Inouye)</t>
  </si>
  <si>
    <t>Awarded funding to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</si>
  <si>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5c7ea19c72f6f8.785621131552575242</t>
  </si>
  <si>
    <t>Poster/abstract prize</t>
  </si>
  <si>
    <t>NHSBT Best Publication of the Year (Emanuele Di Angelantonio)</t>
  </si>
  <si>
    <t>The INTERVAL manuscript was awarded the Best Publication of the Year as part of the local NHS Blood and Transplant R&amp;D Awards. This was a publication of the main trial (INTERVAL trial) results.</t>
  </si>
  <si>
    <t>Results from INTERVAL have shown that more frequent blood donations from donors can be done without causing harm to donor health. These findings are likely to shape national and international blood donor policy. They have provided policy-makers with evidence that more frequent collection from donors than is now standard can be done over two years without causing harm to donor health, allowing better management of the supply to the NHS of units of blood with in-demand blood groups. The data also quantify the extent of iron depletion within two years of repeated donation, informing safety guidelines for countries (e.g., US, Germany, France) that allow more frequent donation than the UK.</t>
  </si>
  <si>
    <t>http://www.intervalstudy.org.uk/files/2017/09/INTERVAL-Main-Results.pdf</t>
  </si>
  <si>
    <t>5c7f8e131e11c3.322324501552575242</t>
  </si>
  <si>
    <t>NHMRC (National Health and Medical Research Council), Australia (Mike Inouye)</t>
  </si>
  <si>
    <t>Awarded funding to conceive study, lead study design and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</si>
  <si>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5c7f8f12ab93a9.296245521552575242</t>
  </si>
  <si>
    <t>Sponsoring Investigator for a Wellcome Trust Fellowship (Mike Inouye)</t>
  </si>
  <si>
    <t>A sub-award as sponsoring Investigator for a Wellcome Trust Fellowship, as well as leading the statistical analysis on the project. Dr Inouye set-up and leads as Director the Cambridge-Baker Systems Genomics Initiative and works collaboratively at the University of Cambridge and the Baker Heart &amp; Diabetes Institute in Australia, as well as the Alan Turing Institute.</t>
  </si>
  <si>
    <t>5c89339caae041.897566991552562745</t>
  </si>
  <si>
    <t>Prof David Ford - Keynote talk at Precision Public Health 2018 conference</t>
  </si>
  <si>
    <t>Prof David Ford</t>
  </si>
  <si>
    <t>David Ford was requested to deliver a keynote speech at the Precision Public Health Conference in Fremantle, Western Australia. This talk was around the data linkage infrastructure at Swansea University and how it was enabling large scale administrative data research projects</t>
  </si>
  <si>
    <t>No direct impacts known</t>
  </si>
  <si>
    <t>http://pph2018.com/david-v-ford/</t>
  </si>
  <si>
    <t>5c8939e03cc645.375467131552562745</t>
  </si>
  <si>
    <t>Prof David Ford - Keynote speaker at E-Research Australia conference</t>
  </si>
  <si>
    <t xml:space="preserve">David Ford was requested to deliver a keynote speech at the e-Research Australasia Conference 2018. This talk focused on the specific challenges faced by researchers conducting research with sensitive data and methods for overcoming these  </t>
  </si>
  <si>
    <t xml:space="preserve">No direct impacts known  </t>
  </si>
  <si>
    <t>https://conference.eresearch.edu.au/2018-program/</t>
  </si>
  <si>
    <t>58c66ed09c0936.148692721552913412</t>
  </si>
  <si>
    <t>Use by researchers of ADRC-Scotland safe settings at 9 Edinburgh Bioquarter</t>
  </si>
  <si>
    <t>adrc-scotland safe settings at 9 edinburgh bioquarter</t>
  </si>
  <si>
    <t>One of 4 UK-wide ADRCs that have established a secure infrastructure for access to linked de-identified datasets, ADRC-S offers ADRN-accredited researchers access points at 9 Edinburgh Bioquarter.</t>
  </si>
  <si>
    <t>First access by ADRN-accredited researchers for their projects began late 2016, none pf the projects has yet completed.</t>
  </si>
  <si>
    <t>https://adrn.ac.uk/about/network/scotland/</t>
  </si>
  <si>
    <t>5c82affe26b235.901917231552913412</t>
  </si>
  <si>
    <t>ADRC-S Regional Safe Settings</t>
  </si>
  <si>
    <t>Provision of a SafeDesk within the university to allow researchers to access their ADRC-S project data through the National Safe Haven</t>
  </si>
  <si>
    <t>5a98002be333b6.239192841552913412</t>
  </si>
  <si>
    <t>University of Aberdeen</t>
  </si>
  <si>
    <t>X00000308</t>
  </si>
  <si>
    <t>Provision of a SafeDesk within the university to allow researchers to access their ADRC-S project data through the National Safe Haven.</t>
  </si>
  <si>
    <t>5a980015085a44.218814441552913412</t>
  </si>
  <si>
    <t>University of Dundee</t>
  </si>
  <si>
    <t>X00000325</t>
  </si>
  <si>
    <t>5a97ffff0f4338.772143821552913412</t>
  </si>
  <si>
    <t>X00000332</t>
  </si>
  <si>
    <t>5c82b0204ec7f1.041851651552913412</t>
  </si>
  <si>
    <t>X00000354</t>
  </si>
  <si>
    <t>5a98003e7ba470.025013641552913412</t>
  </si>
  <si>
    <t>56d47a28297d35.100269201551986759</t>
  </si>
  <si>
    <t>Data access</t>
  </si>
  <si>
    <t>http://genomebiology.biomedcentral.com/articles/10.1186/s13059-015-0833-8</t>
  </si>
  <si>
    <t>56d47ac40538c6.483915171551986759</t>
  </si>
  <si>
    <t>ARCHER</t>
  </si>
  <si>
    <t>UK National Supercomputer</t>
  </si>
  <si>
    <t>Computing time</t>
  </si>
  <si>
    <t>http://www.archer.ac.uk</t>
  </si>
  <si>
    <t>5c87b4eec17d61.806630611552488407</t>
  </si>
  <si>
    <t>Use of UK Biobank resource</t>
  </si>
  <si>
    <t>Shared epidemiological dataset.</t>
  </si>
  <si>
    <t>All but one of my 2018 publications relied on the UK Biobank resource.</t>
  </si>
  <si>
    <t>https://www.nature.com/articles/s41467-018-07743-4#data-availability</t>
  </si>
  <si>
    <t>5c8a524e94e7c3.542022221552575242</t>
  </si>
  <si>
    <t>BBSRC/MRC LFCF</t>
  </si>
  <si>
    <t>EMBL European Bioinformatics Institute (EMBL - EBI)</t>
  </si>
  <si>
    <t>X00000083</t>
  </si>
  <si>
    <t>Cloud facilities</t>
  </si>
  <si>
    <t>https://www.embassycloud.org/</t>
  </si>
  <si>
    <t>5c89eb40a9afb7.003565551552575242</t>
  </si>
  <si>
    <t>Metabolon HD4 metabolomics 2018</t>
  </si>
  <si>
    <t>Metabolon Inc</t>
  </si>
  <si>
    <t>F00008596</t>
  </si>
  <si>
    <t xml:space="preserve">Assay of plasma samples from 3,333 INTERVAL participants on the HD4 (mass spectrometry-based) metabolomics platform, measuring ~800 metabolites. </t>
  </si>
  <si>
    <t>5c89ec49867a34.011264961552575242</t>
  </si>
  <si>
    <t>NIHR National Biosample Centre - INTERVAL, COMPARE, BELIEVE-Urban samples 2018</t>
  </si>
  <si>
    <t>NIHR National Biosample Centre</t>
  </si>
  <si>
    <t>NIHR-NBC stores and processes over 1 million biosamples from participants in the INTERVAL, COMPARE and BELIEVE-Urban studies.</t>
  </si>
  <si>
    <t>5c89ecc728c3d8.523479051552575242</t>
  </si>
  <si>
    <t>Qiagen - INTERVAL RNA extraction 2019</t>
  </si>
  <si>
    <t>Qiagen</t>
  </si>
  <si>
    <t>F00033551</t>
  </si>
  <si>
    <t>Qiagen extraction RNA from blood samples from approximately 2,500 INTERVAL participants.</t>
  </si>
  <si>
    <t>5c89ed5c0e1a72.420499021552575242</t>
  </si>
  <si>
    <t>Wellcome Sanger Institute - RNAseq in INTERVAL 2018</t>
  </si>
  <si>
    <t>The Wellcome Sanger Institute has performed RNAseq using the Novaseq pipeline on samples from approximately 2,500 INTERVAL participants.</t>
  </si>
  <si>
    <t>5c89edb900d355.486775661552575242</t>
  </si>
  <si>
    <t>Wellcome Sanger Institute - WGS in INTERVAL 2018</t>
  </si>
  <si>
    <t>The Wellcome Sanger Institute has performed whole genome sequencing on samples from approximately 12,500 INTERVAL participants.</t>
  </si>
  <si>
    <t>5c82b0f05e97f8.963469711552913412</t>
  </si>
  <si>
    <t>The SafePod Network</t>
  </si>
  <si>
    <t>Continuing development of a new network of micro safe settings to support remote access to data from data centres across the UK.  Includes policies, security assurances, bookings website and engagement with data centres to help create the network.</t>
  </si>
  <si>
    <t>Will provide researchers with greater opportunity and flexibility to remotely access datasets from their institution; will provide data centres with a ready made standardised platform to extend or provide remote access to their datasets.</t>
  </si>
  <si>
    <t>5a9802cca61c95.985056501552913412</t>
  </si>
  <si>
    <t>Micro Safe Settings Network</t>
  </si>
  <si>
    <t>Continuing development of a new network of micro safe settings to support remote access to data from data centres across the UK.</t>
  </si>
  <si>
    <t>Will provide researchers with greater opportunity and flexibility to remotely access data from their institution; will provide data centres with a ready made standardised platform to extend or provide remote access to their data.</t>
  </si>
  <si>
    <t>5c8673356d05c2.942748551552488147</t>
  </si>
  <si>
    <t>Member of the The 'One Per Cent Campaign' Open Digital Platform Challenge Fund</t>
  </si>
  <si>
    <t>The 'One Per Cent Campaign' is an independent campaign to develop a new open digital platform for health and care that has received 48 open innovation exemplar bids from across the UK and Ireland, totaling more than £60m.</t>
  </si>
  <si>
    <t>The campaign group is now calling on NHS England to commit, £40m, equivalenat to one per cent of national NHS IT investment, to fund the diverse range of open platform projects and applications. The 48 bids include commitments of £25m of match funding. The initiative was developed by industry thought leaders Dr Tony Shannon, director of open source shared records initiative Ripple, and Digital Health columnist Ewan Davis.</t>
  </si>
  <si>
    <t>5c87b17cd3af52.943458231552901346</t>
  </si>
  <si>
    <t>NIHR HPRU on Health Impacts of Environmental Hazards - deputy director</t>
  </si>
  <si>
    <t xml:space="preserve">Responsible for contributing to scientific strategic decision-making for the Unit and determining research priorities in collaboration with PHE and KCL colleagues.  </t>
  </si>
  <si>
    <t xml:space="preserve">The HPRU Unit is a major investment by NIHR in health impact assessment </t>
  </si>
  <si>
    <t>Collaborations &amp; Partnerships</t>
  </si>
  <si>
    <t>5c87b034647527.142332401552901346</t>
  </si>
  <si>
    <t>INTERMAP study of dietary factors and blood pressure - international collaboration</t>
  </si>
  <si>
    <t xml:space="preserve">U.S. NIH funded study collaborating with colleagues from Northwestern University USA and University of Illinois. Long-term collaboration - continuing metabolomic analysis of INTERMAP data and urine samples </t>
  </si>
  <si>
    <t>Study is well cited in the literature and is adding to scientific evidence on the benefits of lifestyle - dietary intervention for improved cardiovascular health outcomes</t>
  </si>
  <si>
    <t>Further Funding</t>
  </si>
  <si>
    <t>5c87aee0443a40.708598611552901346</t>
  </si>
  <si>
    <t xml:space="preserve">HELIOS population cohort study - collaboration with LKC School of Medicine National Technological University Singapore </t>
  </si>
  <si>
    <t xml:space="preserve">Active collaboration on launch and participant recruitment of this study by NTU - continuing provision of epidemiological advice to study team </t>
  </si>
  <si>
    <t>ongoing scientific research with outputs anticipated as scientific research papers and presentation of study results. Will potentially contribute data for pooled analyses of population cohort studies.</t>
  </si>
  <si>
    <t>Research Databases &amp; Models</t>
  </si>
  <si>
    <t>5c7e723b716470.148864021552901346</t>
  </si>
  <si>
    <t>Development of new Masters in Data Analytics and Machine Learning - launched autumn 2018</t>
  </si>
  <si>
    <t>Identified gap in teaching of postgraduate students in rapidly emerging field arising from increasing focus on processing and analysis of so called "big" data including genomics data and in highly computerised data modelling techniques.</t>
  </si>
  <si>
    <t>New course launched and 17 masters students enrolled</t>
  </si>
  <si>
    <t>Trained postgraduates with specialist skills in area of increasing demand</t>
  </si>
  <si>
    <t>5c87d3a6ad56a4.122472971552901346</t>
  </si>
  <si>
    <t>MRC-NIHR National Phenome Centre - co-Director</t>
  </si>
  <si>
    <t>Contribute to strategic leadership and decision-making on future scientific direction and funding resources</t>
  </si>
  <si>
    <t>National Phenome Centre provides leading expertise and facilities for high throughput metabolic phenotyping open to the academic research community</t>
  </si>
  <si>
    <t>Influence on Policy, Practice, Patients and the Public</t>
  </si>
  <si>
    <t>5c87d47ec6d7c9.456394741552901346</t>
  </si>
  <si>
    <t>China Salt Substitute and Stroke Study (SSaSS) - member of steering committee</t>
  </si>
  <si>
    <t>Continuing scientific collaboration with Prof Bruce Neal and colleagues at the George Institute of International Health - randomised trial in rural China investigating whether salt reduction reduces the risk of stroke.</t>
  </si>
  <si>
    <t xml:space="preserve">Study will inform scientific debate on effective lifestyle interventions for reducing risks of stroke </t>
  </si>
  <si>
    <t>HDR-1001</t>
  </si>
  <si>
    <t>Health Data Research UK Baseline Project - Cambridge 1</t>
  </si>
  <si>
    <t>-262733</t>
  </si>
  <si>
    <t>Afzal</t>
  </si>
  <si>
    <t>Chaudhry</t>
  </si>
  <si>
    <t>anc35@cam.ac.uk</t>
  </si>
  <si>
    <t>HDR-6001</t>
  </si>
  <si>
    <t>Health Data Research UK Baseline Project - Wales/NI 1</t>
  </si>
  <si>
    <t>120065</t>
  </si>
  <si>
    <t>Ford</t>
  </si>
  <si>
    <t>d.v.ford@swansea.ac.uk</t>
  </si>
  <si>
    <t>HDR-1002</t>
  </si>
  <si>
    <t>Health Data Research UK Baseline Project - Cambridge 2</t>
  </si>
  <si>
    <t>121204</t>
  </si>
  <si>
    <t>Matthew</t>
  </si>
  <si>
    <t>Hurles</t>
  </si>
  <si>
    <t>meh@sanger.ac.uk</t>
  </si>
  <si>
    <t>HDR-3007</t>
  </si>
  <si>
    <t>Health Data Research UK Baseline Project - Midlands 7</t>
  </si>
  <si>
    <t>92027</t>
  </si>
  <si>
    <t>Keeling</t>
  </si>
  <si>
    <t>m.j.keeling@warwick.ac.uk</t>
  </si>
  <si>
    <t>HDR-6003</t>
  </si>
  <si>
    <t>Health Data Research UK Baseline Project - Wales/NI 3</t>
  </si>
  <si>
    <t>-462354</t>
  </si>
  <si>
    <t>Lawler</t>
  </si>
  <si>
    <t>mark.lawler@qub.ac.uk</t>
  </si>
  <si>
    <t>HDR-1003</t>
  </si>
  <si>
    <t>Health Data Research UK Baseline Project - Cambridge 3</t>
  </si>
  <si>
    <t>-77837</t>
  </si>
  <si>
    <t>Helen</t>
  </si>
  <si>
    <t>Parkinson</t>
  </si>
  <si>
    <t>Parkinson@ebi.ac.uk</t>
  </si>
  <si>
    <t>HDR-2009</t>
  </si>
  <si>
    <t>Health Data Research UK Baseline Project - London 9</t>
  </si>
  <si>
    <t>-261581</t>
  </si>
  <si>
    <t>Mahesh</t>
  </si>
  <si>
    <t>Parmar</t>
  </si>
  <si>
    <t>m.parmar@ucl.ac.uk</t>
  </si>
  <si>
    <t>HDR-3005</t>
  </si>
  <si>
    <t>Health Data Research UK Baseline Project - Midlands 5</t>
  </si>
  <si>
    <t>-515845</t>
  </si>
  <si>
    <t>Sebastian</t>
  </si>
  <si>
    <t>Vollmer</t>
  </si>
  <si>
    <t>svollmer@turing.ac.uk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</si>
</sst>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6" x14ac:knownFonts="1">
    <font>
      <sz val="11"/>
      <color theme="1"/>
      <name val="Calibri"/>
      <family val="2"/>
      <scheme val="minor"/>
    </font>
    <font>
      <u/>
      <sz val="11"/>
      <color theme="10"/>
      <name val="Calibri"/>
      <family val="2"/>
      <scheme val="minor"/>
    </font>
    <font>
      <sz val="18"/>
      <color theme="0"/>
      <name val="Verdana"/>
      <family val="2"/>
    </font>
    <font>
      <sz val="11"/>
      <color theme="0"/>
      <name val="Calibri"/>
      <family val="2"/>
      <scheme val="minor"/>
    </font>
    <font>
      <b/>
      <sz val="11"/>
      <color theme="0"/>
      <name val="Calibri"/>
      <family val="2"/>
      <scheme val="minor"/>
    </font>
    <font>
      <b/>
      <sz val="11"/>
      <color theme="0"/>
      <name val="Calibri"/>
      <family val="2"/>
      <scheme val="minor"/>
    </font>
  </fonts>
  <fills count="12">
    <fill>
      <patternFill patternType="none"/>
    </fill>
    <fill>
      <patternFill patternType="gray125"/>
    </fill>
    <fill>
      <patternFill patternType="solid">
        <fgColor rgb="FF766A62"/>
        <bgColor indexed="64"/>
      </patternFill>
    </fill>
    <fill>
      <patternFill patternType="solid">
        <fgColor rgb="FF8E9300"/>
        <bgColor indexed="64"/>
      </patternFill>
    </fill>
    <fill>
      <patternFill patternType="solid">
        <fgColor rgb="FFEAAB00"/>
        <bgColor indexed="64"/>
      </patternFill>
    </fill>
    <fill>
      <patternFill patternType="solid">
        <fgColor rgb="FFEC9F6A"/>
        <bgColor indexed="64"/>
      </patternFill>
    </fill>
    <fill>
      <patternFill patternType="solid">
        <fgColor rgb="FF006983"/>
        <bgColor indexed="64"/>
      </patternFill>
    </fill>
    <fill>
      <patternFill patternType="solid">
        <fgColor rgb="FF6E267B"/>
        <bgColor indexed="64"/>
      </patternFill>
    </fill>
    <fill>
      <patternFill patternType="solid">
        <fgColor theme="4"/>
      </patternFill>
    </fill>
    <fill>
      <patternFill patternType="solid">
        <fgColor theme="4" tint="0.79998168889431442"/>
        <bgColor theme="4" tint="0.79998168889431442"/>
      </patternFill>
    </fill>
    <fill>
      <patternFill patternType="solid">
        <fgColor theme="4"/>
        <bgColor theme="4"/>
      </patternFill>
    </fill>
    <fill>
      <patternFill patternType="solid">
        <fgColor rgb="FF83007B"/>
        <bgColor indexed="64"/>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3" fillId="8" borderId="0" applyNumberFormat="0" applyBorder="0" applyAlignment="0" applyProtection="0"/>
  </cellStyleXfs>
  <cellXfs count="38">
    <xf numFmtId="0" fontId="0" fillId="0" borderId="0" xfId="0"/>
    <xf numFmtId="0" fontId="2" fillId="0" borderId="0" xfId="0" applyFont="1" applyAlignment="1">
      <alignment horizontal="center" vertical="center"/>
    </xf>
    <xf numFmtId="0" fontId="2" fillId="0" borderId="0" xfId="0" applyFont="1"/>
    <xf numFmtId="14" fontId="0" fillId="0" borderId="0" xfId="0" applyNumberFormat="1"/>
    <xf numFmtId="0" fontId="2" fillId="2" borderId="0" xfId="0" applyFont="1" applyFill="1" applyAlignment="1">
      <alignment horizontal="center" vertical="center"/>
    </xf>
    <xf numFmtId="0" fontId="2" fillId="3" borderId="0" xfId="1" applyFont="1" applyFill="1" applyAlignment="1">
      <alignment horizontal="center" vertical="center"/>
    </xf>
    <xf numFmtId="0" fontId="2" fillId="4" borderId="0" xfId="1" applyFont="1" applyFill="1" applyAlignment="1">
      <alignment horizontal="center" vertical="center"/>
    </xf>
    <xf numFmtId="0" fontId="2" fillId="5" borderId="0" xfId="1" applyFont="1" applyFill="1" applyAlignment="1">
      <alignment horizontal="center" vertical="center"/>
    </xf>
    <xf numFmtId="0" fontId="2" fillId="6" borderId="0" xfId="1" applyFont="1" applyFill="1" applyAlignment="1">
      <alignment horizontal="center" vertical="center"/>
    </xf>
    <xf numFmtId="0" fontId="2" fillId="7" borderId="0" xfId="1" applyFont="1" applyFill="1" applyAlignment="1">
      <alignment horizontal="center" vertical="center"/>
    </xf>
    <xf numFmtId="0" fontId="3" fillId="8" borderId="0" xfId="2"/>
    <xf numFmtId="14" fontId="3" fillId="8" borderId="0" xfId="2" applyNumberFormat="1"/>
    <xf numFmtId="0" fontId="0" fillId="0" borderId="0" xfId="0" applyNumberFormat="1"/>
    <xf numFmtId="0" fontId="0" fillId="9" borderId="1" xfId="0" applyFont="1" applyFill="1" applyBorder="1"/>
    <xf numFmtId="0" fontId="0" fillId="0" borderId="0" xfId="0" applyAlignment="1">
      <alignment wrapText="1"/>
    </xf>
    <xf numFmtId="0" fontId="4" fillId="8" borderId="3" xfId="2" applyFont="1" applyFill="1" applyBorder="1"/>
    <xf numFmtId="0" fontId="4" fillId="8" borderId="2" xfId="2" applyFont="1" applyFill="1" applyBorder="1"/>
    <xf numFmtId="49" fontId="4" fillId="8" borderId="2" xfId="2" applyNumberFormat="1" applyFont="1" applyFill="1" applyBorder="1"/>
    <xf numFmtId="0" fontId="2" fillId="11" borderId="0" xfId="1" applyFont="1" applyFill="1" applyAlignment="1">
      <alignment horizontal="center" vertical="center"/>
    </xf>
    <xf numFmtId="49" fontId="4" fillId="10" borderId="2" xfId="0" applyNumberFormat="1" applyFont="1" applyFill="1" applyBorder="1"/>
    <xf numFmtId="49" fontId="0" fillId="0" borderId="0" xfId="0" applyNumberFormat="1"/>
    <xf numFmtId="0" fontId="3" fillId="8" borderId="0" xfId="2" applyNumberFormat="1"/>
    <xf numFmtId="49" fontId="3" fillId="8" borderId="0" xfId="2" applyNumberFormat="1"/>
    <xf numFmtId="44" fontId="0" fillId="0" borderId="0" xfId="0" applyNumberFormat="1"/>
    <xf numFmtId="164" fontId="3" fillId="8" borderId="0" xfId="2" applyNumberFormat="1"/>
    <xf numFmtId="164" fontId="0" fillId="0" borderId="0" xfId="0" applyNumberFormat="1"/>
    <xf numFmtId="0" fontId="5" fillId="10" borderId="0" xfId="0" applyFont="1" applyFill="1"/>
    <xf numFmtId="0" fontId="5" fillId="10" borderId="0" xfId="0" applyNumberFormat="1" applyFont="1" applyFill="1"/>
    <xf numFmtId="0" fontId="0" fillId="9" borderId="4" xfId="0" applyFont="1" applyFill="1" applyBorder="1"/>
    <xf numFmtId="0" fontId="0" fillId="0" borderId="0" xfId="0" applyBorder="1"/>
    <xf numFmtId="49" fontId="0" fillId="0" borderId="0" xfId="0" applyNumberFormat="1" applyBorder="1"/>
    <xf numFmtId="14" fontId="4" fillId="8" borderId="2" xfId="2" applyNumberFormat="1" applyFont="1" applyFill="1" applyBorder="1"/>
    <xf numFmtId="49" fontId="5" fillId="10" borderId="0" xfId="0" applyNumberFormat="1" applyFont="1" applyFill="1"/>
    <xf numFmtId="0" fontId="0" fillId="0" borderId="0" xfId="0" applyFill="1"/>
    <xf numFmtId="14" fontId="0" fillId="0" borderId="0" xfId="0" applyNumberFormat="1" applyFill="1"/>
    <xf numFmtId="49" fontId="0" fillId="0" borderId="0" xfId="0" applyNumberFormat="1" applyFill="1"/>
    <xf numFmtId="0" fontId="0" fillId="0" borderId="0" xfId="0" applyNumberFormat="1" applyFill="1"/>
    <xf numFmtId="14" fontId="0" fillId="0" borderId="0" xfId="0" applyNumberFormat="1" applyBorder="1"/>
  </cellXfs>
  <cellStyles count="3">
    <cellStyle name="Accent1" xfId="2" builtinId="29"/>
    <cellStyle name="Hyperlink" xfId="1" builtinId="8"/>
    <cellStyle name="Normal" xfId="0" builtinId="0"/>
  </cellStyles>
  <dxfs count="55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3007B"/>
      <color rgb="FF6E267B"/>
      <color rgb="FF006983"/>
      <color rgb="FFEAAB00"/>
      <color rgb="FFEC9F6A"/>
      <color rgb="FF8E9300"/>
      <color rgb="FF830051"/>
      <color rgb="FFE37222"/>
      <color rgb="FF766A62"/>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24</xdr:col>
      <xdr:colOff>180975</xdr:colOff>
      <xdr:row>2</xdr:row>
      <xdr:rowOff>590550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100" y="38100"/>
          <a:ext cx="15106650" cy="933450"/>
        </a:xfrm>
        <a:prstGeom prst="rect">
          <a:avLst/>
        </a:prstGeom>
        <a:solidFill>
          <a:srgbClr val="766A6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2</xdr:row>
      <xdr:rowOff>19050</xdr:rowOff>
    </xdr:from>
    <xdr:to>
      <xdr:col>7</xdr:col>
      <xdr:colOff>247650</xdr:colOff>
      <xdr:row>2</xdr:row>
      <xdr:rowOff>428625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00075" y="400050"/>
          <a:ext cx="39147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Verdana" panose="020B0604030504040204" pitchFamily="34" charset="0"/>
              <a:ea typeface="Verdana" panose="020B0604030504040204" pitchFamily="34" charset="0"/>
              <a:cs typeface="Verdana" panose="020B0604030504040204" pitchFamily="34" charset="0"/>
            </a:rPr>
            <a:t>Medical Research Council</a:t>
          </a:r>
          <a:r>
            <a:rPr lang="en-US" sz="1800" baseline="0">
              <a:solidFill>
                <a:schemeClr val="bg1"/>
              </a:solidFill>
              <a:latin typeface="Verdana" panose="020B0604030504040204" pitchFamily="34" charset="0"/>
              <a:ea typeface="Verdana" panose="020B0604030504040204" pitchFamily="34" charset="0"/>
              <a:cs typeface="Verdana" panose="020B0604030504040204" pitchFamily="34" charset="0"/>
            </a:rPr>
            <a:t> e-Val</a:t>
          </a:r>
          <a:endParaRPr lang="en-US" sz="180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95251</xdr:colOff>
      <xdr:row>5</xdr:row>
      <xdr:rowOff>66675</xdr:rowOff>
    </xdr:from>
    <xdr:to>
      <xdr:col>8</xdr:col>
      <xdr:colOff>457200</xdr:colOff>
      <xdr:row>28</xdr:row>
      <xdr:rowOff>28575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5251" y="1752600"/>
          <a:ext cx="5238749"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900" b="1" i="0" baseline="0">
              <a:solidFill>
                <a:schemeClr val="dk1"/>
              </a:solidFill>
              <a:effectLst/>
              <a:latin typeface="Verdana" pitchFamily="34" charset="0"/>
              <a:ea typeface="Verdana" pitchFamily="34" charset="0"/>
              <a:cs typeface="Verdana" pitchFamily="34" charset="0"/>
            </a:rPr>
            <a:t>PROTECT - MGMT</a:t>
          </a:r>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Guidance for the use of MRC e-Val data </a:t>
          </a:r>
        </a:p>
        <a:p>
          <a:pPr rtl="0"/>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 The full MRC e-Val Principles of Use, which can be found here:  http://www.mrc.ac.uk/Achievementsimpact/Outputsoutcomes/e-Val/MRCe-Val-Principlesofuse/index.htm</a:t>
          </a:r>
        </a:p>
        <a:p>
          <a:pPr rtl="0"/>
          <a:endParaRPr lang="en-GB" sz="900">
            <a:effectLst/>
            <a:latin typeface="Verdana" pitchFamily="34" charset="0"/>
            <a:ea typeface="Verdana" pitchFamily="34" charset="0"/>
            <a:cs typeface="Verdana" pitchFamily="34" charset="0"/>
          </a:endParaRPr>
        </a:p>
        <a:p>
          <a:pPr rtl="0"/>
          <a:endParaRPr lang="en-GB" sz="900">
            <a:effectLst/>
            <a:latin typeface="Verdana" pitchFamily="34" charset="0"/>
            <a:ea typeface="Verdana" pitchFamily="34" charset="0"/>
            <a:cs typeface="Verdana" pitchFamily="34" charset="0"/>
          </a:endParaRPr>
        </a:p>
      </xdr:txBody>
    </xdr:sp>
    <xdr:clientData/>
  </xdr:twoCellAnchor>
  <xdr:twoCellAnchor>
    <xdr:from>
      <xdr:col>10</xdr:col>
      <xdr:colOff>85725</xdr:colOff>
      <xdr:row>1</xdr:row>
      <xdr:rowOff>123825</xdr:rowOff>
    </xdr:from>
    <xdr:to>
      <xdr:col>16</xdr:col>
      <xdr:colOff>0</xdr:colOff>
      <xdr:row>2</xdr:row>
      <xdr:rowOff>361950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077075" y="314325"/>
          <a:ext cx="4410075" cy="428625"/>
        </a:xfrm>
        <a:prstGeom prst="rect">
          <a:avLst/>
        </a:prstGeom>
        <a:solidFill>
          <a:srgbClr val="EC9F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Verdana" panose="020B0604030504040204" pitchFamily="34" charset="0"/>
              <a:ea typeface="Verdana" panose="020B0604030504040204" pitchFamily="34" charset="0"/>
              <a:cs typeface="Verdana" panose="020B0604030504040204" pitchFamily="34" charset="0"/>
            </a:rPr>
            <a:t>Sections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W45" totalsRowShown="0" headerRowCellStyle="Accent1">
  <autoFilter ref="A1:AW45" xr:uid="{00000000-0009-0000-0100-000001000000}"/>
  <tableColumns count="49">
    <tableColumn id="1" xr3:uid="{00000000-0010-0000-0000-000001000000}" name="Funder" dataDxfId="555" totalsRowDxfId="554"/>
    <tableColumn id="2" xr3:uid="{00000000-0010-0000-0000-000002000000}" name="File Reference" dataDxfId="553" totalsRowDxfId="552"/>
    <tableColumn id="3" xr3:uid="{00000000-0010-0000-0000-000003000000}" name="Title" dataDxfId="551" totalsRowDxfId="550"/>
    <tableColumn id="37" xr3:uid="{00000000-0010-0000-0000-000025000000}" name="RO" dataDxfId="549" totalsRowDxfId="548"/>
    <tableColumn id="4" xr3:uid="{00000000-0010-0000-0000-000004000000}" name="Department" dataDxfId="547" totalsRowDxfId="546"/>
    <tableColumn id="5" xr3:uid="{00000000-0010-0000-0000-000005000000}" name="Start Date" dataDxfId="545" totalsRowDxfId="544"/>
    <tableColumn id="6" xr3:uid="{00000000-0010-0000-0000-000006000000}" name="End Date" dataDxfId="543" totalsRowDxfId="542"/>
    <tableColumn id="7" xr3:uid="{00000000-0010-0000-0000-000007000000}" name="PI ID" dataDxfId="541" totalsRowDxfId="540"/>
    <tableColumn id="8" xr3:uid="{00000000-0010-0000-0000-000008000000}" name="PI Name" dataDxfId="539" totalsRowDxfId="538"/>
    <tableColumn id="9" xr3:uid="{00000000-0010-0000-0000-000009000000}" name="PI Surname" dataDxfId="537" totalsRowDxfId="536"/>
    <tableColumn id="10" xr3:uid="{00000000-0010-0000-0000-00000A000000}" name="PI Email" dataDxfId="535" totalsRowDxfId="534"/>
    <tableColumn id="45" xr3:uid="{00000000-0010-0000-0000-00002D000000}" name="Student?" dataDxfId="533" totalsRowDxfId="532"/>
    <tableColumn id="11" xr3:uid="{00000000-0010-0000-0000-00000B000000}" name="Registered?" dataDxfId="531" totalsRowDxfId="530"/>
    <tableColumn id="12" xr3:uid="{00000000-0010-0000-0000-00000C000000}" name="Submitted?" dataDxfId="529" totalsRowDxfId="528"/>
    <tableColumn id="13" xr3:uid="{00000000-0010-0000-0000-00000D000000}" name="Response Code" dataDxfId="527" totalsRowDxfId="526"/>
    <tableColumn id="14" xr3:uid="{00000000-0010-0000-0000-00000E000000}" name="Submitted Date" dataDxfId="525" totalsRowDxfId="524"/>
    <tableColumn id="29" xr3:uid="{00000000-0010-0000-0000-00001D000000}" name="Spend 06 - 18" dataDxfId="523" totalsRowDxfId="522"/>
    <tableColumn id="30" xr3:uid="{00000000-0010-0000-0000-00001E000000}" name="Spend 2006-2007" dataDxfId="521" totalsRowDxfId="520"/>
    <tableColumn id="31" xr3:uid="{00000000-0010-0000-0000-00001F000000}" name="Spend 2007-2008" dataDxfId="519" totalsRowDxfId="518"/>
    <tableColumn id="32" xr3:uid="{00000000-0010-0000-0000-000020000000}" name="Spend 2008-2009" dataDxfId="517" totalsRowDxfId="516"/>
    <tableColumn id="33" xr3:uid="{00000000-0010-0000-0000-000021000000}" name="Spend 2009-2010" dataDxfId="515" totalsRowDxfId="514"/>
    <tableColumn id="34" xr3:uid="{00000000-0010-0000-0000-000022000000}" name="Spend 2010-2011" dataDxfId="513" totalsRowDxfId="512"/>
    <tableColumn id="35" xr3:uid="{00000000-0010-0000-0000-000023000000}" name="Spend 2011-2012" dataDxfId="511" totalsRowDxfId="510"/>
    <tableColumn id="36" xr3:uid="{00000000-0010-0000-0000-000024000000}" name="Spend 2012-2013" dataDxfId="509" totalsRowDxfId="508"/>
    <tableColumn id="38" xr3:uid="{00000000-0010-0000-0000-000026000000}" name="Spend 2013-2014" dataDxfId="507" totalsRowDxfId="506"/>
    <tableColumn id="46" xr3:uid="{00000000-0010-0000-0000-00002E000000}" name="Spend 2014-2015" dataDxfId="505" totalsRowDxfId="504"/>
    <tableColumn id="47" xr3:uid="{00000000-0010-0000-0000-00002F000000}" name="Spend 2015-2016" dataDxfId="503" totalsRowDxfId="502"/>
    <tableColumn id="48" xr3:uid="{00000000-0010-0000-0000-000030000000}" name="Spend 2016-2017" dataDxfId="501" totalsRowDxfId="500"/>
    <tableColumn id="49" xr3:uid="{00000000-0010-0000-0000-000031000000}" name="Spend 2017-2018" dataDxfId="499" totalsRowDxfId="498"/>
    <tableColumn id="15" xr3:uid="{00000000-0010-0000-0000-00000F000000}" name="# of Publications" dataDxfId="497">
      <calculatedColumnFormula>COUNTIF(Table53[File Reference],Table1[[#This Row],[File Reference]])</calculatedColumnFormula>
    </tableColumn>
    <tableColumn id="16" xr3:uid="{00000000-0010-0000-0000-000010000000}" name="# of Collaborations" dataDxfId="496">
      <calculatedColumnFormula>COUNTIF(Collaborations!B:B,Table1[[#This Row],[File Reference]])</calculatedColumnFormula>
    </tableColumn>
    <tableColumn id="17" xr3:uid="{00000000-0010-0000-0000-000011000000}" name="# of Funding" dataDxfId="495">
      <calculatedColumnFormula>COUNTIF(Funding!B:B,Table1[[#This Row],[File Reference]])</calculatedColumnFormula>
    </tableColumn>
    <tableColumn id="18" xr3:uid="{00000000-0010-0000-0000-000012000000}" name="# of Destinations" dataDxfId="494">
      <calculatedColumnFormula>COUNTIF(Destinations!B:B,Table1[[#This Row],[File Reference]])</calculatedColumnFormula>
    </tableColumn>
    <tableColumn id="19" xr3:uid="{00000000-0010-0000-0000-000013000000}" name="# of Skills" dataDxfId="493">
      <calculatedColumnFormula>COUNTIF(Skills!B:B,Table1[[#This Row],[File Reference]])</calculatedColumnFormula>
    </tableColumn>
    <tableColumn id="42" xr3:uid="{00000000-0010-0000-0000-00002A000000}" name="# of Secondments" dataDxfId="492">
      <calculatedColumnFormula>COUNTIF(Secondments!B:B,Table1[[#This Row],[File Reference]])</calculatedColumnFormula>
    </tableColumn>
    <tableColumn id="20" xr3:uid="{00000000-0010-0000-0000-000014000000}" name="# of Dissemination" dataDxfId="491">
      <calculatedColumnFormula>COUNTIF(Dissemination!B:B,Table1[[#This Row],[File Reference]])</calculatedColumnFormula>
    </tableColumn>
    <tableColumn id="21" xr3:uid="{00000000-0010-0000-0000-000015000000}" name="# of Policy" dataDxfId="490">
      <calculatedColumnFormula>COUNTIF(Policy!B:B,Table1[[#This Row],[File Reference]])</calculatedColumnFormula>
    </tableColumn>
    <tableColumn id="22" xr3:uid="{00000000-0010-0000-0000-000016000000}" name="# of Tools" dataDxfId="489">
      <calculatedColumnFormula>COUNTIF(Tools!B:B,Table1[[#This Row],[File Reference]])</calculatedColumnFormula>
    </tableColumn>
    <tableColumn id="39" xr3:uid="{00000000-0010-0000-0000-000027000000}" name="# of Databases">
      <calculatedColumnFormula>COUNTIF(Databases!B:B,Table1[[#This Row],[File Reference]])</calculatedColumnFormula>
    </tableColumn>
    <tableColumn id="40" xr3:uid="{00000000-0010-0000-0000-000028000000}" name="# of Software">
      <calculatedColumnFormula>COUNTIF(Software!B:B,Table1[[#This Row],[File Reference]])</calculatedColumnFormula>
    </tableColumn>
    <tableColumn id="41" xr3:uid="{00000000-0010-0000-0000-000029000000}" name="# of Artistic">
      <calculatedColumnFormula>COUNTIF(Artistic!B:B,Table1[[#This Row],[File Reference]])</calculatedColumnFormula>
    </tableColumn>
    <tableColumn id="23" xr3:uid="{00000000-0010-0000-0000-000017000000}" name="# of IP" dataDxfId="488">
      <calculatedColumnFormula>COUNTIF(IP!B:B,Table1[[#This Row],[File Reference]])</calculatedColumnFormula>
    </tableColumn>
    <tableColumn id="24" xr3:uid="{00000000-0010-0000-0000-000018000000}" name="# of Products" dataDxfId="487">
      <calculatedColumnFormula>COUNTIF(Products!B:B,Table1[[#This Row],[File Reference]])</calculatedColumnFormula>
    </tableColumn>
    <tableColumn id="25" xr3:uid="{00000000-0010-0000-0000-000019000000}" name="# of Spin Outs" dataDxfId="486">
      <calculatedColumnFormula>COUNTIF('Spin Outs'!B:B,Table1[[#This Row],[File Reference]])</calculatedColumnFormula>
    </tableColumn>
    <tableColumn id="26" xr3:uid="{00000000-0010-0000-0000-00001A000000}" name="# of Recognition" dataDxfId="485">
      <calculatedColumnFormula>COUNTIF(Recognition!B:B,Table1[[#This Row],[File Reference]])</calculatedColumnFormula>
    </tableColumn>
    <tableColumn id="27" xr3:uid="{00000000-0010-0000-0000-00001B000000}" name="# of Facilities" dataDxfId="484">
      <calculatedColumnFormula>COUNTIF(Facilities!B:B,Table1[[#This Row],[File Reference]])</calculatedColumnFormula>
    </tableColumn>
    <tableColumn id="28" xr3:uid="{00000000-0010-0000-0000-00001C000000}" name="# of Other" dataDxfId="483">
      <calculatedColumnFormula>COUNTIF(Other!B:B,Table1[[#This Row],[File Reference]])</calculatedColumnFormula>
    </tableColumn>
    <tableColumn id="43" xr3:uid="{00000000-0010-0000-0000-00002B000000}" name="# of Key Findings" dataDxfId="482">
      <calculatedColumnFormula>COUNTIF('Key Findings'!B:B,Table1[[#This Row],[File Reference]])</calculatedColumnFormula>
    </tableColumn>
    <tableColumn id="44" xr3:uid="{00000000-0010-0000-0000-00002C000000}" name="# of Narrative Impacts" dataDxfId="481">
      <calculatedColumnFormula>COUNTIF(Narrative!B:B,Table1[[#This Row],[File Reference]])</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22" displayName="Table22" ref="A1:Y4" totalsRowShown="0" headerRowCellStyle="Normal" dataCellStyle="Normal">
  <autoFilter ref="A1:Y4" xr:uid="{00000000-0009-0000-0100-000016000000}"/>
  <tableColumns count="25">
    <tableColumn id="1" xr3:uid="{00000000-0010-0000-0900-000001000000}" name="Funder" dataCellStyle="Normal"/>
    <tableColumn id="7" xr3:uid="{00000000-0010-0000-0900-000007000000}" name="File Reference" dataCellStyle="Normal"/>
    <tableColumn id="8" xr3:uid="{00000000-0010-0000-0900-000008000000}" name="Title" dataCellStyle="Normal"/>
    <tableColumn id="2" xr3:uid="{00000000-0010-0000-0900-000002000000}" name="RO" dataCellStyle="Normal"/>
    <tableColumn id="26" xr3:uid="{00000000-0010-0000-0900-00001A000000}" name="Department" dataCellStyle="Normal"/>
    <tableColumn id="9" xr3:uid="{00000000-0010-0000-0900-000009000000}" name="Start Date" dataDxfId="250" dataCellStyle="Normal"/>
    <tableColumn id="10" xr3:uid="{00000000-0010-0000-0900-00000A000000}" name="End Date" dataDxfId="249" dataCellStyle="Normal"/>
    <tableColumn id="3" xr3:uid="{00000000-0010-0000-0900-000003000000}" name="PIID" dataDxfId="248" dataCellStyle="Normal"/>
    <tableColumn id="4" xr3:uid="{00000000-0010-0000-0900-000004000000}" name="PI Name" dataDxfId="247" dataCellStyle="Normal"/>
    <tableColumn id="5" xr3:uid="{00000000-0010-0000-0900-000005000000}" name="PI Surname" dataDxfId="246" dataCellStyle="Normal"/>
    <tableColumn id="6" xr3:uid="{00000000-0010-0000-0900-000006000000}" name="PI Email" dataDxfId="245" dataCellStyle="Normal"/>
    <tableColumn id="11" xr3:uid="{00000000-0010-0000-0900-00000B000000}" name="ID" dataDxfId="244" dataCellStyle="Normal"/>
    <tableColumn id="12" xr3:uid="{00000000-0010-0000-0900-00000C000000}" name="Research Material" dataDxfId="243" dataCellStyle="Normal"/>
    <tableColumn id="13" xr3:uid="{00000000-0010-0000-0900-00000D000000}" name="Type of Material" dataDxfId="242" dataCellStyle="Normal"/>
    <tableColumn id="14" xr3:uid="{00000000-0010-0000-0900-00000E000000}" name="Was Software Developed?" dataDxfId="241" dataCellStyle="Normal"/>
    <tableColumn id="15" xr3:uid="{00000000-0010-0000-0900-00000F000000}" name="Was Software Open Source?" dataDxfId="240" dataCellStyle="Normal"/>
    <tableColumn id="16" xr3:uid="{00000000-0010-0000-0900-000010000000}" name="Description" dataDxfId="239" dataCellStyle="Normal"/>
    <tableColumn id="17" xr3:uid="{00000000-0010-0000-0900-000011000000}" name="Provided to Others?" dataDxfId="238" dataCellStyle="Normal"/>
    <tableColumn id="18" xr3:uid="{00000000-0010-0000-0900-000012000000}" name="Year Created" dataDxfId="237" dataCellStyle="Normal"/>
    <tableColumn id="19" xr3:uid="{00000000-0010-0000-0900-000013000000}" name="Impact" dataDxfId="236" dataCellStyle="Normal"/>
    <tableColumn id="23" xr3:uid="{00000000-0010-0000-0900-000017000000}" name="DOI" dataDxfId="235" dataCellStyle="Normal"/>
    <tableColumn id="24" xr3:uid="{00000000-0010-0000-0900-000018000000}" name="ORCID Work Putcode" dataDxfId="234"/>
    <tableColumn id="20" xr3:uid="{00000000-0010-0000-0900-000014000000}" name="Url" dataDxfId="233" dataCellStyle="Normal"/>
    <tableColumn id="21" xr3:uid="{00000000-0010-0000-0900-000015000000}" name="Blank" dataCellStyle="Normal"/>
    <tableColumn id="22" xr3:uid="{00000000-0010-0000-0900-000016000000}" name="Unique" dataDxfId="232" dataCellStyle="Normal">
      <calculatedColumnFormula>IF(COUNTIF($L$2:Table22[[#This Row],[ID]],Table22[[#This Row],[ID]])=1,1,0)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23" displayName="Table23" ref="A1:W21" totalsRowShown="0">
  <autoFilter ref="A1:W21" xr:uid="{00000000-0009-0000-0100-000017000000}"/>
  <tableColumns count="23">
    <tableColumn id="1" xr3:uid="{00000000-0010-0000-0A00-000001000000}" name="Funder"/>
    <tableColumn id="2" xr3:uid="{00000000-0010-0000-0A00-000002000000}" name="File Reference"/>
    <tableColumn id="3" xr3:uid="{00000000-0010-0000-0A00-000003000000}" name="Title"/>
    <tableColumn id="4" xr3:uid="{00000000-0010-0000-0A00-000004000000}" name="RO"/>
    <tableColumn id="5" xr3:uid="{00000000-0010-0000-0A00-000005000000}" name="Department"/>
    <tableColumn id="6" xr3:uid="{00000000-0010-0000-0A00-000006000000}" name="Start Date" dataDxfId="231"/>
    <tableColumn id="7" xr3:uid="{00000000-0010-0000-0A00-000007000000}" name="End Date" dataDxfId="230"/>
    <tableColumn id="8" xr3:uid="{00000000-0010-0000-0A00-000008000000}" name="PIID" dataDxfId="229"/>
    <tableColumn id="9" xr3:uid="{00000000-0010-0000-0A00-000009000000}" name="PI Name" dataDxfId="228"/>
    <tableColumn id="10" xr3:uid="{00000000-0010-0000-0A00-00000A000000}" name="PI Surname" dataDxfId="227"/>
    <tableColumn id="11" xr3:uid="{00000000-0010-0000-0A00-00000B000000}" name="PI Email" dataDxfId="226"/>
    <tableColumn id="12" xr3:uid="{00000000-0010-0000-0A00-00000C000000}" name="ID" dataDxfId="225"/>
    <tableColumn id="13" xr3:uid="{00000000-0010-0000-0A00-00000D000000}" name="Research Material" dataDxfId="224"/>
    <tableColumn id="14" xr3:uid="{00000000-0010-0000-0A00-00000E000000}" name="Type of Material" dataDxfId="223"/>
    <tableColumn id="15" xr3:uid="{00000000-0010-0000-0A00-00000F000000}" name="Description" dataDxfId="222"/>
    <tableColumn id="16" xr3:uid="{00000000-0010-0000-0A00-000010000000}" name="Provided to Others?" dataDxfId="221"/>
    <tableColumn id="17" xr3:uid="{00000000-0010-0000-0A00-000011000000}" name="Year Created" dataDxfId="220"/>
    <tableColumn id="18" xr3:uid="{00000000-0010-0000-0A00-000012000000}" name="Impact" dataDxfId="219"/>
    <tableColumn id="22" xr3:uid="{00000000-0010-0000-0A00-000016000000}" name="DOI" dataDxfId="218"/>
    <tableColumn id="23" xr3:uid="{00000000-0010-0000-0A00-000017000000}" name="ORCID Work Putcode" dataDxfId="217"/>
    <tableColumn id="19" xr3:uid="{00000000-0010-0000-0A00-000013000000}" name="Url" dataDxfId="216"/>
    <tableColumn id="20" xr3:uid="{00000000-0010-0000-0A00-000014000000}" name="Blank"/>
    <tableColumn id="21" xr3:uid="{00000000-0010-0000-0A00-000015000000}" name="Unique" dataDxfId="215">
      <calculatedColumnFormula>IF(COUNTIF($L$2:Table23[[#This Row],[ID]],Table23[[#This Row],[ID]])=1,1,0)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B000000}" name="Table24" displayName="Table24" ref="A1:Y14" totalsRowShown="0">
  <autoFilter ref="A1:Y14" xr:uid="{00000000-0009-0000-0100-000018000000}"/>
  <tableColumns count="25">
    <tableColumn id="1" xr3:uid="{00000000-0010-0000-0B00-000001000000}" name="Funder"/>
    <tableColumn id="2" xr3:uid="{00000000-0010-0000-0B00-000002000000}" name="File Reference"/>
    <tableColumn id="3" xr3:uid="{00000000-0010-0000-0B00-000003000000}" name="Title"/>
    <tableColumn id="4" xr3:uid="{00000000-0010-0000-0B00-000004000000}" name="RO"/>
    <tableColumn id="5" xr3:uid="{00000000-0010-0000-0B00-000005000000}" name="Department"/>
    <tableColumn id="6" xr3:uid="{00000000-0010-0000-0B00-000006000000}" name="Start Date" dataDxfId="214"/>
    <tableColumn id="7" xr3:uid="{00000000-0010-0000-0B00-000007000000}" name="End Date" dataDxfId="213"/>
    <tableColumn id="8" xr3:uid="{00000000-0010-0000-0B00-000008000000}" name="PIID" dataDxfId="212"/>
    <tableColumn id="9" xr3:uid="{00000000-0010-0000-0B00-000009000000}" name="PI Name" dataDxfId="211"/>
    <tableColumn id="10" xr3:uid="{00000000-0010-0000-0B00-00000A000000}" name="PI Surname" dataDxfId="210"/>
    <tableColumn id="11" xr3:uid="{00000000-0010-0000-0B00-00000B000000}" name="PI Email" dataDxfId="209"/>
    <tableColumn id="12" xr3:uid="{00000000-0010-0000-0B00-00000C000000}" name="ID" dataDxfId="208"/>
    <tableColumn id="13" xr3:uid="{00000000-0010-0000-0B00-00000D000000}" name="Tech Product" dataDxfId="207"/>
    <tableColumn id="14" xr3:uid="{00000000-0010-0000-0B00-00000E000000}" name="Type of Tech Product" dataDxfId="206"/>
    <tableColumn id="15" xr3:uid="{00000000-0010-0000-0B00-00000F000000}" name="Open Source?" dataDxfId="205"/>
    <tableColumn id="16" xr3:uid="{00000000-0010-0000-0B00-000010000000}" name="Open Source License" dataDxfId="204"/>
    <tableColumn id="17" xr3:uid="{00000000-0010-0000-0B00-000011000000}" name="Description" dataDxfId="203"/>
    <tableColumn id="18" xr3:uid="{00000000-0010-0000-0B00-000012000000}" name="Year First Provided" dataDxfId="202"/>
    <tableColumn id="19" xr3:uid="{00000000-0010-0000-0B00-000013000000}" name="Impact" dataDxfId="201"/>
    <tableColumn id="23" xr3:uid="{00000000-0010-0000-0B00-000017000000}" name="DOI" dataDxfId="200"/>
    <tableColumn id="24" xr3:uid="{00000000-0010-0000-0B00-000018000000}" name="ORCID Work Putcode" dataDxfId="199"/>
    <tableColumn id="20" xr3:uid="{00000000-0010-0000-0B00-000014000000}" name="Url" dataDxfId="198"/>
    <tableColumn id="25" xr3:uid="{00000000-0010-0000-0B00-000019000000}" name="Download Link" dataDxfId="197"/>
    <tableColumn id="21" xr3:uid="{00000000-0010-0000-0B00-000015000000}" name="Blank"/>
    <tableColumn id="22" xr3:uid="{00000000-0010-0000-0B00-000016000000}" name="Unique" dataDxfId="196">
      <calculatedColumnFormula>IF(COUNTIF($L$2:Table24[[#This Row],[ID]],Table24[[#This Row],[ID]])=1,1,0)</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C000000}" name="Table25" displayName="Table25" ref="A1:V4" totalsRowShown="0">
  <autoFilter ref="A1:V4" xr:uid="{00000000-0009-0000-0100-000019000000}"/>
  <tableColumns count="22">
    <tableColumn id="1" xr3:uid="{00000000-0010-0000-0C00-000001000000}" name="Funder"/>
    <tableColumn id="2" xr3:uid="{00000000-0010-0000-0C00-000002000000}" name="File Reference"/>
    <tableColumn id="3" xr3:uid="{00000000-0010-0000-0C00-000003000000}" name="Title"/>
    <tableColumn id="4" xr3:uid="{00000000-0010-0000-0C00-000004000000}" name="RO"/>
    <tableColumn id="5" xr3:uid="{00000000-0010-0000-0C00-000005000000}" name="Department"/>
    <tableColumn id="6" xr3:uid="{00000000-0010-0000-0C00-000006000000}" name="Start Date" dataDxfId="195"/>
    <tableColumn id="7" xr3:uid="{00000000-0010-0000-0C00-000007000000}" name="End Date" dataDxfId="194"/>
    <tableColumn id="8" xr3:uid="{00000000-0010-0000-0C00-000008000000}" name="PIID" dataDxfId="193"/>
    <tableColumn id="9" xr3:uid="{00000000-0010-0000-0C00-000009000000}" name="PI Name" dataDxfId="192"/>
    <tableColumn id="10" xr3:uid="{00000000-0010-0000-0C00-00000A000000}" name="PI Surname" dataDxfId="191"/>
    <tableColumn id="11" xr3:uid="{00000000-0010-0000-0C00-00000B000000}" name="PI Email" dataDxfId="190"/>
    <tableColumn id="12" xr3:uid="{00000000-0010-0000-0C00-00000C000000}" name="ID" dataDxfId="189"/>
    <tableColumn id="13" xr3:uid="{00000000-0010-0000-0C00-00000D000000}" name="Creative Name" dataDxfId="188"/>
    <tableColumn id="14" xr3:uid="{00000000-0010-0000-0C00-00000E000000}" name="Type of Art" dataDxfId="187"/>
    <tableColumn id="15" xr3:uid="{00000000-0010-0000-0C00-00000F000000}" name="Description" dataDxfId="186"/>
    <tableColumn id="16" xr3:uid="{00000000-0010-0000-0C00-000010000000}" name="Year First Provided" dataDxfId="185"/>
    <tableColumn id="17" xr3:uid="{00000000-0010-0000-0C00-000011000000}" name="Impact" dataDxfId="184"/>
    <tableColumn id="18" xr3:uid="{00000000-0010-0000-0C00-000012000000}" name="DOI" dataDxfId="183"/>
    <tableColumn id="22" xr3:uid="{00000000-0010-0000-0C00-000016000000}" name="ORCID Work Putcode" dataDxfId="182"/>
    <tableColumn id="21" xr3:uid="{00000000-0010-0000-0C00-000015000000}" name="URL" dataDxfId="181"/>
    <tableColumn id="19" xr3:uid="{00000000-0010-0000-0C00-000013000000}" name="Blank"/>
    <tableColumn id="20" xr3:uid="{00000000-0010-0000-0C00-000014000000}" name="Unique">
      <calculatedColumnFormula>IF(COUNTIF($L$2:Table25[[#This Row],[ID]],Table25[[#This Row],[ID]])=1,1,0)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26" displayName="Table26" ref="A1:X3" totalsRowShown="0" headerRowCellStyle="Normal" dataCellStyle="Normal">
  <autoFilter ref="A1:X3" xr:uid="{00000000-0009-0000-0100-00001A000000}"/>
  <tableColumns count="24">
    <tableColumn id="1" xr3:uid="{00000000-0010-0000-0D00-000001000000}" name="Funder" dataCellStyle="Normal"/>
    <tableColumn id="7" xr3:uid="{00000000-0010-0000-0D00-000007000000}" name="File Reference" dataCellStyle="Normal"/>
    <tableColumn id="8" xr3:uid="{00000000-0010-0000-0D00-000008000000}" name="Title" dataCellStyle="Normal"/>
    <tableColumn id="2" xr3:uid="{00000000-0010-0000-0D00-000002000000}" name="RO" dataCellStyle="Normal"/>
    <tableColumn id="25" xr3:uid="{00000000-0010-0000-0D00-000019000000}" name="Department" dataCellStyle="Normal"/>
    <tableColumn id="9" xr3:uid="{00000000-0010-0000-0D00-000009000000}" name="Start Date" dataDxfId="180" dataCellStyle="Normal"/>
    <tableColumn id="10" xr3:uid="{00000000-0010-0000-0D00-00000A000000}" name="End Date" dataDxfId="179" dataCellStyle="Normal"/>
    <tableColumn id="3" xr3:uid="{00000000-0010-0000-0D00-000003000000}" name="PIID" dataDxfId="178" dataCellStyle="Normal"/>
    <tableColumn id="4" xr3:uid="{00000000-0010-0000-0D00-000004000000}" name="PI Name" dataDxfId="177" dataCellStyle="Normal"/>
    <tableColumn id="5" xr3:uid="{00000000-0010-0000-0D00-000005000000}" name="PI Surname" dataDxfId="176" dataCellStyle="Normal"/>
    <tableColumn id="6" xr3:uid="{00000000-0010-0000-0D00-000006000000}" name="PI Email" dataDxfId="175" dataCellStyle="Normal"/>
    <tableColumn id="11" xr3:uid="{00000000-0010-0000-0D00-00000B000000}" name="ID" dataDxfId="174" dataCellStyle="Normal"/>
    <tableColumn id="12" xr3:uid="{00000000-0010-0000-0D00-00000C000000}" name="Name" dataDxfId="173" dataCellStyle="Normal"/>
    <tableColumn id="13" xr3:uid="{00000000-0010-0000-0D00-00000D000000}" name="Protection" dataDxfId="172" dataCellStyle="Normal"/>
    <tableColumn id="14" xr3:uid="{00000000-0010-0000-0D00-00000E000000}" name="Patent ID" dataDxfId="171" dataCellStyle="Normal"/>
    <tableColumn id="15" xr3:uid="{00000000-0010-0000-0D00-00000F000000}" name="Year Protection Granted" dataDxfId="170" dataCellStyle="Normal"/>
    <tableColumn id="16" xr3:uid="{00000000-0010-0000-0D00-000010000000}" name="Description" dataDxfId="169" dataCellStyle="Normal"/>
    <tableColumn id="17" xr3:uid="{00000000-0010-0000-0D00-000011000000}" name="Licensed?" dataDxfId="168" dataCellStyle="Normal"/>
    <tableColumn id="18" xr3:uid="{00000000-0010-0000-0D00-000012000000}" name="Impact" dataDxfId="167" dataCellStyle="Normal"/>
    <tableColumn id="22" xr3:uid="{00000000-0010-0000-0D00-000016000000}" name="DOI" dataDxfId="166"/>
    <tableColumn id="23" xr3:uid="{00000000-0010-0000-0D00-000017000000}" name="ORCID Work Putcode" dataDxfId="165"/>
    <tableColumn id="19" xr3:uid="{00000000-0010-0000-0D00-000013000000}" name="URL" dataDxfId="164" dataCellStyle="Normal"/>
    <tableColumn id="20" xr3:uid="{00000000-0010-0000-0D00-000014000000}" name="Blank" dataCellStyle="Normal"/>
    <tableColumn id="21" xr3:uid="{00000000-0010-0000-0D00-000015000000}" name="Unique" dataCellStyle="Normal">
      <calculatedColumnFormula>IF(COUNTIF($L$2:Table26[[#This Row],[ID]],Table26[[#This Row],[ID]])=1,1,0)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E000000}" name="Table27" displayName="Table27" ref="A1:AE2" totalsRowShown="0" headerRowCellStyle="Normal" dataCellStyle="Normal">
  <autoFilter ref="A1:AE2" xr:uid="{00000000-0009-0000-0100-00001B000000}"/>
  <tableColumns count="31">
    <tableColumn id="1" xr3:uid="{00000000-0010-0000-0E00-000001000000}" name="Funder" dataCellStyle="Normal"/>
    <tableColumn id="7" xr3:uid="{00000000-0010-0000-0E00-000007000000}" name="File Reference" dataCellStyle="Normal"/>
    <tableColumn id="8" xr3:uid="{00000000-0010-0000-0E00-000008000000}" name="Title" dataCellStyle="Normal"/>
    <tableColumn id="2" xr3:uid="{00000000-0010-0000-0E00-000002000000}" name="RO" dataCellStyle="Normal"/>
    <tableColumn id="29" xr3:uid="{00000000-0010-0000-0E00-00001D000000}" name="Department" dataCellStyle="Normal"/>
    <tableColumn id="9" xr3:uid="{00000000-0010-0000-0E00-000009000000}" name="Start Date" dataDxfId="163" dataCellStyle="Normal"/>
    <tableColumn id="10" xr3:uid="{00000000-0010-0000-0E00-00000A000000}" name="End Date" dataDxfId="162" dataCellStyle="Normal"/>
    <tableColumn id="3" xr3:uid="{00000000-0010-0000-0E00-000003000000}" name="PIID" dataDxfId="161" dataCellStyle="Normal"/>
    <tableColumn id="4" xr3:uid="{00000000-0010-0000-0E00-000004000000}" name="PI Name" dataDxfId="160" dataCellStyle="Normal"/>
    <tableColumn id="5" xr3:uid="{00000000-0010-0000-0E00-000005000000}" name="PI Surname" dataDxfId="159" dataCellStyle="Normal"/>
    <tableColumn id="6" xr3:uid="{00000000-0010-0000-0E00-000006000000}" name="PI Email" dataDxfId="158" dataCellStyle="Normal"/>
    <tableColumn id="11" xr3:uid="{00000000-0010-0000-0E00-00000B000000}" name="ID" dataDxfId="157" dataCellStyle="Normal"/>
    <tableColumn id="12" xr3:uid="{00000000-0010-0000-0E00-00000C000000}" name="Name" dataDxfId="156" dataCellStyle="Normal"/>
    <tableColumn id="13" xr3:uid="{00000000-0010-0000-0E00-00000D000000}" name="Type" dataDxfId="155" dataCellStyle="Normal"/>
    <tableColumn id="14" xr3:uid="{00000000-0010-0000-0E00-00000E000000}" name="Current Stage of Development" dataDxfId="154" dataCellStyle="Normal"/>
    <tableColumn id="15" xr3:uid="{00000000-0010-0000-0E00-00000F000000}" name="Clinical Trial?" dataDxfId="153" dataCellStyle="Normal"/>
    <tableColumn id="16" xr3:uid="{00000000-0010-0000-0E00-000010000000}" name="ISRCTN ID" dataDxfId="152" dataCellStyle="Normal"/>
    <tableColumn id="26" xr3:uid="{00000000-0010-0000-0E00-00001A000000}" name="UKCRN ID" dataDxfId="151" dataCellStyle="Normal"/>
    <tableColumn id="27" xr3:uid="{00000000-0010-0000-0E00-00001B000000}" name="ClinicalTrials.gov ID" dataDxfId="150" dataCellStyle="Normal"/>
    <tableColumn id="28" xr3:uid="{00000000-0010-0000-0E00-00001C000000}" name="EUCTR ID" dataDxfId="149" dataCellStyle="Normal"/>
    <tableColumn id="30" xr3:uid="{00000000-0010-0000-0E00-00001E000000}" name="Other ID" dataDxfId="148" dataCellStyle="Normal"/>
    <tableColumn id="17" xr3:uid="{00000000-0010-0000-0E00-000011000000}" name="Year Development Stage Completed" dataDxfId="147" dataCellStyle="Normal"/>
    <tableColumn id="18" xr3:uid="{00000000-0010-0000-0E00-000012000000}" name="Development Status" dataDxfId="146" dataCellStyle="Normal"/>
    <tableColumn id="19" xr3:uid="{00000000-0010-0000-0E00-000013000000}" name="Description" dataDxfId="145" dataCellStyle="Normal"/>
    <tableColumn id="20" xr3:uid="{00000000-0010-0000-0E00-000014000000}" name="Achievments" dataDxfId="144" dataCellStyle="Normal"/>
    <tableColumn id="22" xr3:uid="{00000000-0010-0000-0E00-000016000000}" name="Impact" dataDxfId="143" dataCellStyle="Normal"/>
    <tableColumn id="21" xr3:uid="{00000000-0010-0000-0E00-000015000000}" name="DOI" dataDxfId="142"/>
    <tableColumn id="31" xr3:uid="{00000000-0010-0000-0E00-00001F000000}" name="ORCID Work Putcode" dataDxfId="141"/>
    <tableColumn id="23" xr3:uid="{00000000-0010-0000-0E00-000017000000}" name="Url" dataDxfId="140" dataCellStyle="Normal"/>
    <tableColumn id="24" xr3:uid="{00000000-0010-0000-0E00-000018000000}" name="Blank" dataCellStyle="Normal"/>
    <tableColumn id="25" xr3:uid="{00000000-0010-0000-0E00-000019000000}" name="Unique" dataDxfId="139" dataCellStyle="Normal">
      <calculatedColumnFormula>IF(COUNTIF($L$2:Table27[[#This Row],[ID]],Table27[[#This Row],[ID]])=1,1,0)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F000000}" name="Table28" displayName="Table28" ref="A1:Y4" totalsRowShown="0" headerRowDxfId="138" tableBorderDxfId="137" headerRowCellStyle="Accent1" dataCellStyle="Normal">
  <autoFilter ref="A1:Y4" xr:uid="{00000000-0009-0000-0100-00001C000000}"/>
  <tableColumns count="25">
    <tableColumn id="1" xr3:uid="{00000000-0010-0000-0F00-000001000000}" name="Funder" dataCellStyle="Normal"/>
    <tableColumn id="7" xr3:uid="{00000000-0010-0000-0F00-000007000000}" name="File Reference" dataCellStyle="Normal"/>
    <tableColumn id="8" xr3:uid="{00000000-0010-0000-0F00-000008000000}" name="Title" dataCellStyle="Normal"/>
    <tableColumn id="2" xr3:uid="{00000000-0010-0000-0F00-000002000000}" name="RO" dataCellStyle="Normal"/>
    <tableColumn id="24" xr3:uid="{00000000-0010-0000-0F00-000018000000}" name="Department" dataCellStyle="Normal"/>
    <tableColumn id="9" xr3:uid="{00000000-0010-0000-0F00-000009000000}" name="Start Date" dataDxfId="136" dataCellStyle="Normal"/>
    <tableColumn id="10" xr3:uid="{00000000-0010-0000-0F00-00000A000000}" name="End Date" dataDxfId="135" dataCellStyle="Normal"/>
    <tableColumn id="3" xr3:uid="{00000000-0010-0000-0F00-000003000000}" name="PIID" dataDxfId="134" dataCellStyle="Normal"/>
    <tableColumn id="4" xr3:uid="{00000000-0010-0000-0F00-000004000000}" name="PI Name" dataDxfId="133" dataCellStyle="Normal"/>
    <tableColumn id="5" xr3:uid="{00000000-0010-0000-0F00-000005000000}" name="PI Surname" dataDxfId="132" dataCellStyle="Normal"/>
    <tableColumn id="6" xr3:uid="{00000000-0010-0000-0F00-000006000000}" name="PI Email" dataDxfId="131" dataCellStyle="Normal"/>
    <tableColumn id="11" xr3:uid="{00000000-0010-0000-0F00-00000B000000}" name="ID" dataDxfId="130" dataCellStyle="Normal"/>
    <tableColumn id="12" xr3:uid="{00000000-0010-0000-0F00-00000C000000}" name="Company" dataDxfId="129" dataCellStyle="Normal"/>
    <tableColumn id="22" xr3:uid="{00000000-0010-0000-0F00-000016000000}" name="Registration Number" dataDxfId="128" dataCellStyle="Normal"/>
    <tableColumn id="13" xr3:uid="{00000000-0010-0000-0F00-00000D000000}" name="Location" dataDxfId="127" dataCellStyle="Normal"/>
    <tableColumn id="14" xr3:uid="{00000000-0010-0000-0F00-00000E000000}" name="Year Established" dataDxfId="126" dataCellStyle="Normal"/>
    <tableColumn id="15" xr3:uid="{00000000-0010-0000-0F00-00000F000000}" name="Employees" dataDxfId="125" dataCellStyle="Normal"/>
    <tableColumn id="16" xr3:uid="{00000000-0010-0000-0F00-000010000000}" name="Description" dataDxfId="124" dataCellStyle="Normal"/>
    <tableColumn id="17" xr3:uid="{00000000-0010-0000-0F00-000011000000}" name="Impacts" dataDxfId="123" dataCellStyle="Normal"/>
    <tableColumn id="23" xr3:uid="{00000000-0010-0000-0F00-000017000000}" name="DOI" dataDxfId="122"/>
    <tableColumn id="25" xr3:uid="{00000000-0010-0000-0F00-000019000000}" name="ORCID Work Putcode" dataDxfId="121"/>
    <tableColumn id="18" xr3:uid="{00000000-0010-0000-0F00-000012000000}" name="Url" dataDxfId="120" dataCellStyle="Normal"/>
    <tableColumn id="19" xr3:uid="{00000000-0010-0000-0F00-000013000000}" name="Spin Out?" dataDxfId="119" dataCellStyle="Normal"/>
    <tableColumn id="21" xr3:uid="{00000000-0010-0000-0F00-000015000000}" name="Blank" dataCellStyle="Normal"/>
    <tableColumn id="20" xr3:uid="{00000000-0010-0000-0F00-000014000000}" name="Unique" dataCellStyle="Normal">
      <calculatedColumnFormula>IF(COUNTIF($L$2:Table28[[#This Row],[ID]],Table28[[#This Row],[ID]])=1,1,0)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0000000}" name="Table29" displayName="Table29" ref="A1:X80" totalsRowShown="0" headerRowCellStyle="Normal" dataCellStyle="Normal">
  <autoFilter ref="A1:X80" xr:uid="{00000000-0009-0000-0100-00001D000000}"/>
  <tableColumns count="24">
    <tableColumn id="1" xr3:uid="{00000000-0010-0000-1000-000001000000}" name="Funder" dataCellStyle="Normal"/>
    <tableColumn id="7" xr3:uid="{00000000-0010-0000-1000-000007000000}" name="File Reference" dataCellStyle="Normal"/>
    <tableColumn id="8" xr3:uid="{00000000-0010-0000-1000-000008000000}" name="Title" dataCellStyle="Normal"/>
    <tableColumn id="2" xr3:uid="{00000000-0010-0000-1000-000002000000}" name="RO" dataCellStyle="Normal"/>
    <tableColumn id="24" xr3:uid="{00000000-0010-0000-1000-000018000000}" name="Department" dataCellStyle="Normal"/>
    <tableColumn id="9" xr3:uid="{00000000-0010-0000-1000-000009000000}" name="Start Date" dataDxfId="118" dataCellStyle="Normal"/>
    <tableColumn id="10" xr3:uid="{00000000-0010-0000-1000-00000A000000}" name="End Date" dataDxfId="117" dataCellStyle="Normal"/>
    <tableColumn id="3" xr3:uid="{00000000-0010-0000-1000-000003000000}" name="PIID" dataDxfId="116" dataCellStyle="Normal"/>
    <tableColumn id="4" xr3:uid="{00000000-0010-0000-1000-000004000000}" name="PI Name" dataDxfId="115" dataCellStyle="Normal"/>
    <tableColumn id="5" xr3:uid="{00000000-0010-0000-1000-000005000000}" name="PI Surname" dataDxfId="114" dataCellStyle="Normal"/>
    <tableColumn id="6" xr3:uid="{00000000-0010-0000-1000-000006000000}" name="PI Email" dataDxfId="113" dataCellStyle="Normal"/>
    <tableColumn id="11" xr3:uid="{00000000-0010-0000-1000-00000B000000}" name="ID" dataDxfId="112" dataCellStyle="Normal"/>
    <tableColumn id="12" xr3:uid="{00000000-0010-0000-1000-00000C000000}" name="Type" dataDxfId="111" dataCellStyle="Normal"/>
    <tableColumn id="13" xr3:uid="{00000000-0010-0000-1000-00000D000000}" name="Name of Recognition" dataDxfId="110" dataCellStyle="Normal"/>
    <tableColumn id="14" xr3:uid="{00000000-0010-0000-1000-00000E000000}" name="Level of Recognition" dataDxfId="109" dataCellStyle="Normal"/>
    <tableColumn id="15" xr3:uid="{00000000-0010-0000-1000-00000F000000}" name="Year Receieved" dataDxfId="108" dataCellStyle="Normal"/>
    <tableColumn id="21" xr3:uid="{00000000-0010-0000-1000-000015000000}" name="Person Recognised" dataDxfId="107" dataCellStyle="Normal"/>
    <tableColumn id="16" xr3:uid="{00000000-0010-0000-1000-000010000000}" name="Reason for Recognition" dataDxfId="106" dataCellStyle="Normal"/>
    <tableColumn id="17" xr3:uid="{00000000-0010-0000-1000-000011000000}" name="Impact" dataDxfId="105" dataCellStyle="Normal"/>
    <tableColumn id="22" xr3:uid="{00000000-0010-0000-1000-000016000000}" name="DOI" dataDxfId="104"/>
    <tableColumn id="23" xr3:uid="{00000000-0010-0000-1000-000017000000}" name="ORCID Work Putcode" dataDxfId="103"/>
    <tableColumn id="18" xr3:uid="{00000000-0010-0000-1000-000012000000}" name="URL" dataDxfId="102" dataCellStyle="Normal"/>
    <tableColumn id="19" xr3:uid="{00000000-0010-0000-1000-000013000000}" name="Blank" dataCellStyle="Normal"/>
    <tableColumn id="20" xr3:uid="{00000000-0010-0000-1000-000014000000}" name="Unique" dataDxfId="101" dataCellStyle="Normal">
      <calculatedColumnFormula>IF(COUNTIF($L$2:Table29[[#This Row],[ID]],Table29[[#This Row],[ID]])=1,1,0)</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1000000}" name="Table30" displayName="Table30" ref="A1:AA17" totalsRowShown="0" headerRowCellStyle="Normal" dataCellStyle="Normal">
  <autoFilter ref="A1:AA17" xr:uid="{00000000-0009-0000-0100-00001E000000}"/>
  <tableColumns count="27">
    <tableColumn id="1" xr3:uid="{00000000-0010-0000-1100-000001000000}" name="Funder" dataCellStyle="Normal"/>
    <tableColumn id="7" xr3:uid="{00000000-0010-0000-1100-000007000000}" name="File Reference" dataCellStyle="Normal"/>
    <tableColumn id="8" xr3:uid="{00000000-0010-0000-1100-000008000000}" name="Title" dataCellStyle="Normal"/>
    <tableColumn id="2" xr3:uid="{00000000-0010-0000-1100-000002000000}" name="RO" dataCellStyle="Normal"/>
    <tableColumn id="26" xr3:uid="{00000000-0010-0000-1100-00001A000000}" name="Department" dataCellStyle="Normal"/>
    <tableColumn id="9" xr3:uid="{00000000-0010-0000-1100-000009000000}" name="Start Date" dataDxfId="100" dataCellStyle="Normal"/>
    <tableColumn id="10" xr3:uid="{00000000-0010-0000-1100-00000A000000}" name="End Date" dataDxfId="99" dataCellStyle="Normal"/>
    <tableColumn id="3" xr3:uid="{00000000-0010-0000-1100-000003000000}" name="PIID" dataDxfId="98" dataCellStyle="Normal"/>
    <tableColumn id="4" xr3:uid="{00000000-0010-0000-1100-000004000000}" name="PI Name" dataDxfId="97" dataCellStyle="Normal"/>
    <tableColumn id="5" xr3:uid="{00000000-0010-0000-1100-000005000000}" name="PI Surname" dataDxfId="96" dataCellStyle="Normal"/>
    <tableColumn id="6" xr3:uid="{00000000-0010-0000-1100-000006000000}" name="PI Email" dataDxfId="95" dataCellStyle="Normal"/>
    <tableColumn id="11" xr3:uid="{00000000-0010-0000-1100-00000B000000}" name="ID" dataDxfId="94" dataCellStyle="Normal"/>
    <tableColumn id="12" xr3:uid="{00000000-0010-0000-1100-00000C000000}" name="Output" dataDxfId="93" dataCellStyle="Normal"/>
    <tableColumn id="13" xr3:uid="{00000000-0010-0000-1100-00000D000000}" name="Parent Org" dataDxfId="92" dataCellStyle="Normal"/>
    <tableColumn id="23" xr3:uid="{00000000-0010-0000-1100-000017000000}" name="Org ID" dataDxfId="91" dataCellStyle="Normal"/>
    <tableColumn id="24" xr3:uid="{00000000-0010-0000-1100-000018000000}" name="Child Org" dataDxfId="90" dataCellStyle="Normal"/>
    <tableColumn id="25" xr3:uid="{00000000-0010-0000-1100-000019000000}" name="Sector" dataDxfId="89" dataCellStyle="Normal"/>
    <tableColumn id="18" xr3:uid="{00000000-0010-0000-1100-000012000000}" name="Country" dataDxfId="88" dataCellStyle="Normal"/>
    <tableColumn id="14" xr3:uid="{00000000-0010-0000-1100-00000E000000}" name="Services Provided" dataDxfId="87" dataCellStyle="Normal"/>
    <tableColumn id="15" xr3:uid="{00000000-0010-0000-1100-00000F000000}" name="Year Use Began" dataDxfId="86" dataCellStyle="Normal"/>
    <tableColumn id="16" xr3:uid="{00000000-0010-0000-1100-000010000000}" name="Year End Use" dataDxfId="85" dataCellStyle="Normal"/>
    <tableColumn id="17" xr3:uid="{00000000-0010-0000-1100-000011000000}" name="Impact" dataDxfId="84" dataCellStyle="Normal"/>
    <tableColumn id="20" xr3:uid="{00000000-0010-0000-1100-000014000000}" name="DOI" dataDxfId="83"/>
    <tableColumn id="27" xr3:uid="{00000000-0010-0000-1100-00001B000000}" name="ORCID Work Putcode" dataDxfId="82"/>
    <tableColumn id="21" xr3:uid="{00000000-0010-0000-1100-000015000000}" name="URL" dataDxfId="81" dataCellStyle="Normal"/>
    <tableColumn id="19" xr3:uid="{00000000-0010-0000-1100-000013000000}" name="Blank" dataDxfId="80"/>
    <tableColumn id="22" xr3:uid="{00000000-0010-0000-1100-000016000000}" name="Unique" dataDxfId="79" dataCellStyle="Normal">
      <calculatedColumnFormula>IF(COUNTIF($L$2:Table30[[#This Row],[ID]],Table30[[#This Row],[ID]])=1,1,0)</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31" displayName="Table31" ref="A1:T10" totalsRowShown="0" headerRowCellStyle="Normal" dataCellStyle="Normal">
  <autoFilter ref="A1:T10" xr:uid="{00000000-0009-0000-0100-00001F000000}"/>
  <tableColumns count="20">
    <tableColumn id="1" xr3:uid="{00000000-0010-0000-1200-000001000000}" name="Funder" dataCellStyle="Normal"/>
    <tableColumn id="7" xr3:uid="{00000000-0010-0000-1200-000007000000}" name="File Reference" dataCellStyle="Normal"/>
    <tableColumn id="8" xr3:uid="{00000000-0010-0000-1200-000008000000}" name="Title" dataCellStyle="Normal"/>
    <tableColumn id="2" xr3:uid="{00000000-0010-0000-1200-000002000000}" name="RO" dataCellStyle="Normal"/>
    <tableColumn id="22" xr3:uid="{00000000-0010-0000-1200-000016000000}" name="Department" dataCellStyle="Normal"/>
    <tableColumn id="9" xr3:uid="{00000000-0010-0000-1200-000009000000}" name="Start Date" dataDxfId="78" dataCellStyle="Normal"/>
    <tableColumn id="10" xr3:uid="{00000000-0010-0000-1200-00000A000000}" name="End Date" dataDxfId="77" dataCellStyle="Normal"/>
    <tableColumn id="3" xr3:uid="{00000000-0010-0000-1200-000003000000}" name="PIID" dataDxfId="76" dataCellStyle="Normal"/>
    <tableColumn id="4" xr3:uid="{00000000-0010-0000-1200-000004000000}" name="PI Name" dataDxfId="75" dataCellStyle="Normal"/>
    <tableColumn id="5" xr3:uid="{00000000-0010-0000-1200-000005000000}" name="PI Surname" dataDxfId="74" dataCellStyle="Normal"/>
    <tableColumn id="6" xr3:uid="{00000000-0010-0000-1200-000006000000}" name="PI Email" dataDxfId="73" dataCellStyle="Normal"/>
    <tableColumn id="11" xr3:uid="{00000000-0010-0000-1200-00000B000000}" name="ID" dataDxfId="72" dataCellStyle="Normal"/>
    <tableColumn id="12" xr3:uid="{00000000-0010-0000-1200-00000C000000}" name="Name" dataDxfId="71" dataCellStyle="Normal"/>
    <tableColumn id="13" xr3:uid="{00000000-0010-0000-1200-00000D000000}" name="Details &amp; Impact" dataDxfId="70" dataCellStyle="Normal"/>
    <tableColumn id="14" xr3:uid="{00000000-0010-0000-1200-00000E000000}" name="Progressed Further?" dataDxfId="69" dataCellStyle="Normal"/>
    <tableColumn id="15" xr3:uid="{00000000-0010-0000-1200-00000F000000}" name="Details of Progression" dataDxfId="68" dataCellStyle="Normal"/>
    <tableColumn id="16" xr3:uid="{00000000-0010-0000-1200-000010000000}" name="Benefit to Patients" dataDxfId="67" dataCellStyle="Normal"/>
    <tableColumn id="19" xr3:uid="{00000000-0010-0000-1200-000013000000}" name="Suitable Output Type" dataDxfId="66" dataCellStyle="Normal"/>
    <tableColumn id="20" xr3:uid="{00000000-0010-0000-1200-000014000000}" name="Blank" dataDxfId="65"/>
    <tableColumn id="18" xr3:uid="{00000000-0010-0000-1200-000012000000}" name="Unique" dataDxfId="64" dataCellStyle="Normal">
      <calculatedColumnFormula>IF(COUNTIF($L$2:Table31[[#This Row],[ID]],Table31[[#This Row],[ID]])=1,1,0)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1:BC446" totalsRowShown="0" headerRowDxfId="480" dataDxfId="479" tableBorderDxfId="478">
  <autoFilter ref="A1:BC446" xr:uid="{00000000-0009-0000-0100-000002000000}"/>
  <tableColumns count="55">
    <tableColumn id="1" xr3:uid="{00000000-0010-0000-0100-000001000000}" name="Funder"/>
    <tableColumn id="7" xr3:uid="{00000000-0010-0000-0100-000007000000}" name="File Reference" dataCellStyle="Normal"/>
    <tableColumn id="8" xr3:uid="{00000000-0010-0000-0100-000008000000}" name="Title" dataCellStyle="Normal"/>
    <tableColumn id="2" xr3:uid="{00000000-0010-0000-0100-000002000000}" name="RO" dataCellStyle="Normal"/>
    <tableColumn id="39" xr3:uid="{00000000-0010-0000-0100-000027000000}" name="Department" dataCellStyle="Normal"/>
    <tableColumn id="9" xr3:uid="{00000000-0010-0000-0100-000009000000}" name="Start Date" dataDxfId="477" dataCellStyle="Normal"/>
    <tableColumn id="10" xr3:uid="{00000000-0010-0000-0100-00000A000000}" name="End Date" dataDxfId="476" dataCellStyle="Normal"/>
    <tableColumn id="3" xr3:uid="{00000000-0010-0000-0100-000003000000}" name="PIID" dataDxfId="475" dataCellStyle="Normal"/>
    <tableColumn id="4" xr3:uid="{00000000-0010-0000-0100-000004000000}" name="PI Name" dataDxfId="474" dataCellStyle="Normal"/>
    <tableColumn id="5" xr3:uid="{00000000-0010-0000-0100-000005000000}" name="PI Surname" dataDxfId="473" dataCellStyle="Normal"/>
    <tableColumn id="6" xr3:uid="{00000000-0010-0000-0100-000006000000}" name="PI Email" dataDxfId="472" dataCellStyle="Normal"/>
    <tableColumn id="11" xr3:uid="{00000000-0010-0000-0100-00000B000000}" name="ID" dataDxfId="471" dataCellStyle="Normal"/>
    <tableColumn id="12" xr3:uid="{00000000-0010-0000-0100-00000C000000}" name="Type" dataDxfId="470" dataCellStyle="Normal"/>
    <tableColumn id="13" xr3:uid="{00000000-0010-0000-0100-00000D000000}" name="PubMed ID" dataDxfId="469" dataCellStyle="Normal"/>
    <tableColumn id="14" xr3:uid="{00000000-0010-0000-0100-00000E000000}" name="Author" dataDxfId="468" dataCellStyle="Normal"/>
    <tableColumn id="15" xr3:uid="{00000000-0010-0000-0100-00000F000000}" name="Publication" dataDxfId="467" dataCellStyle="Normal"/>
    <tableColumn id="16" xr3:uid="{00000000-0010-0000-0100-000010000000}" name="Journal" dataDxfId="466" dataCellStyle="Normal"/>
    <tableColumn id="17" xr3:uid="{00000000-0010-0000-0100-000011000000}" name="Volume" dataDxfId="465" dataCellStyle="Normal"/>
    <tableColumn id="18" xr3:uid="{00000000-0010-0000-0100-000012000000}" name="Issue" dataDxfId="464" dataCellStyle="Normal"/>
    <tableColumn id="19" xr3:uid="{00000000-0010-0000-0100-000013000000}" name="Pages" dataDxfId="463" dataCellStyle="Normal"/>
    <tableColumn id="20" xr3:uid="{00000000-0010-0000-0100-000014000000}" name="Month" dataDxfId="462" dataCellStyle="Normal"/>
    <tableColumn id="21" xr3:uid="{00000000-0010-0000-0100-000015000000}" name="Year" dataDxfId="461" dataCellStyle="Normal"/>
    <tableColumn id="37" xr3:uid="{00000000-0010-0000-0100-000025000000}" name="Conference" dataDxfId="460" dataCellStyle="Normal"/>
    <tableColumn id="22" xr3:uid="{00000000-0010-0000-0100-000016000000}" name="MRCUID" dataDxfId="459" dataCellStyle="Normal"/>
    <tableColumn id="23" xr3:uid="{00000000-0010-0000-0100-000017000000}" name="PubMed Central ID" dataDxfId="458" dataCellStyle="Normal"/>
    <tableColumn id="24" xr3:uid="{00000000-0010-0000-0100-000018000000}" name="DOI" dataDxfId="457" dataCellStyle="Normal"/>
    <tableColumn id="25" xr3:uid="{00000000-0010-0000-0100-000019000000}" name="URL" dataDxfId="456" dataCellStyle="Normal"/>
    <tableColumn id="26" xr3:uid="{00000000-0010-0000-0100-00001A000000}" name="ISBN" dataDxfId="455" dataCellStyle="Normal"/>
    <tableColumn id="50" xr3:uid="{00000000-0010-0000-0100-000032000000}" name="ISBN (Electronic)" dataDxfId="454" dataCellStyle="Normal"/>
    <tableColumn id="27" xr3:uid="{00000000-0010-0000-0100-00001B000000}" name="Edition" dataDxfId="453" dataCellStyle="Normal"/>
    <tableColumn id="28" xr3:uid="{00000000-0010-0000-0100-00001C000000}" name="Publisher" dataDxfId="452" dataCellStyle="Normal"/>
    <tableColumn id="53" xr3:uid="{00000000-0010-0000-0100-000035000000}" name="Place of Publication" dataDxfId="451" dataCellStyle="Normal"/>
    <tableColumn id="29" xr3:uid="{00000000-0010-0000-0100-00001D000000}" name="Chapter Number" dataDxfId="450" dataCellStyle="Normal"/>
    <tableColumn id="30" xr3:uid="{00000000-0010-0000-0100-00001E000000}" name="Capter Title" dataDxfId="449" dataCellStyle="Normal"/>
    <tableColumn id="31" xr3:uid="{00000000-0010-0000-0100-00001F000000}" name="Chapter Author" dataDxfId="448" dataCellStyle="Normal"/>
    <tableColumn id="32" xr3:uid="{00000000-0010-0000-0100-000020000000}" name="Page reference" dataDxfId="447" dataCellStyle="Normal"/>
    <tableColumn id="51" xr3:uid="{00000000-0010-0000-0100-000033000000}" name="ISSN (Print)" dataDxfId="446" dataCellStyle="Normal"/>
    <tableColumn id="52" xr3:uid="{00000000-0010-0000-0100-000034000000}" name="ISSN (Digital)" dataDxfId="445" dataCellStyle="Normal"/>
    <tableColumn id="33" xr3:uid="{00000000-0010-0000-0100-000021000000}" name="ISSN (Linking)" dataDxfId="444" dataCellStyle="Normal"/>
    <tableColumn id="36" xr3:uid="{00000000-0010-0000-0100-000024000000}" name="Web of Science ID" dataDxfId="443" dataCellStyle="Normal"/>
    <tableColumn id="38" xr3:uid="{00000000-0010-0000-0100-000026000000}" name="Scopus" dataDxfId="442" dataCellStyle="Normal"/>
    <tableColumn id="40" xr3:uid="{00000000-0010-0000-0100-000028000000}" name="arXiv Deposit" dataDxfId="441" dataCellStyle="Normal"/>
    <tableColumn id="41" xr3:uid="{00000000-0010-0000-0100-000029000000}" name="Bibcode" dataDxfId="440" dataCellStyle="Normal"/>
    <tableColumn id="42" xr3:uid="{00000000-0010-0000-0100-00002A000000}" name="Ethos" dataDxfId="439" dataCellStyle="Normal"/>
    <tableColumn id="44" xr3:uid="{00000000-0010-0000-0100-00002C000000}" name="NASA-ADS ID" dataDxfId="438" dataCellStyle="Normal"/>
    <tableColumn id="55" xr3:uid="{00000000-0010-0000-0100-000037000000}" name="Inspire" dataDxfId="437" dataCellStyle="Normal"/>
    <tableColumn id="45" xr3:uid="{00000000-0010-0000-0100-00002D000000}" name="PMC Manuscript ID" dataDxfId="436" dataCellStyle="Normal"/>
    <tableColumn id="54" xr3:uid="{00000000-0010-0000-0100-000036000000}" name="ORCID Putcode" dataDxfId="435" dataCellStyle="Normal"/>
    <tableColumn id="46" xr3:uid="{00000000-0010-0000-0100-00002E000000}" name="OpenAire Access License" dataDxfId="434" dataCellStyle="Normal"/>
    <tableColumn id="43" xr3:uid="{00000000-0010-0000-0100-00002B000000}" name="In EPMC?" dataDxfId="433" dataCellStyle="Normal"/>
    <tableColumn id="34" xr3:uid="{00000000-0010-0000-0100-000022000000}" name="In PMC?" dataDxfId="432" dataCellStyle="Normal"/>
    <tableColumn id="35" xr3:uid="{00000000-0010-0000-0100-000023000000}" name="EPMC Open Access" dataDxfId="431" dataCellStyle="Normal"/>
    <tableColumn id="47" xr3:uid="{00000000-0010-0000-0100-00002F000000}" name="Source" dataDxfId="430" dataCellStyle="Normal"/>
    <tableColumn id="49" xr3:uid="{00000000-0010-0000-0100-000031000000}" name="Blank" dataCellStyle="Normal"/>
    <tableColumn id="48" xr3:uid="{00000000-0010-0000-0100-000030000000}" name="Unique" dataDxfId="429" dataCellStyle="Normal">
      <calculatedColumnFormula>IF(COUNTIF($X$2:Table53[[#This Row],[MRCUID]],Table53[[#This Row],[MRCUID]])=1,1,0)</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3000000}" name="Table6" displayName="Table6" ref="A1:U4" totalsRowShown="0">
  <autoFilter ref="A1:U4" xr:uid="{00000000-0009-0000-0100-000004000000}"/>
  <tableColumns count="21">
    <tableColumn id="1" xr3:uid="{00000000-0010-0000-1300-000001000000}" name="Funder"/>
    <tableColumn id="2" xr3:uid="{00000000-0010-0000-1300-000002000000}" name="File Reference"/>
    <tableColumn id="3" xr3:uid="{00000000-0010-0000-1300-000003000000}" name="Title"/>
    <tableColumn id="4" xr3:uid="{00000000-0010-0000-1300-000004000000}" name="RO"/>
    <tableColumn id="5" xr3:uid="{00000000-0010-0000-1300-000005000000}" name="Department"/>
    <tableColumn id="6" xr3:uid="{00000000-0010-0000-1300-000006000000}" name="Start Date" dataDxfId="63"/>
    <tableColumn id="7" xr3:uid="{00000000-0010-0000-1300-000007000000}" name="End Date" dataDxfId="62"/>
    <tableColumn id="8" xr3:uid="{00000000-0010-0000-1300-000008000000}" name="PI ID" dataDxfId="61"/>
    <tableColumn id="9" xr3:uid="{00000000-0010-0000-1300-000009000000}" name="PI Name" dataDxfId="60"/>
    <tableColumn id="10" xr3:uid="{00000000-0010-0000-1300-00000A000000}" name="PI Surname" dataDxfId="59"/>
    <tableColumn id="11" xr3:uid="{00000000-0010-0000-1300-00000B000000}" name="PI Email" dataDxfId="58"/>
    <tableColumn id="12" xr3:uid="{00000000-0010-0000-1300-00000C000000}" name="ID" dataDxfId="57"/>
    <tableColumn id="21" xr3:uid="{00000000-0010-0000-1300-000015000000}" name="Key Findings? (Yes/No)" dataDxfId="56"/>
    <tableColumn id="13" xr3:uid="{00000000-0010-0000-1300-00000D000000}" name="Description" dataDxfId="55"/>
    <tableColumn id="14" xr3:uid="{00000000-0010-0000-1300-00000E000000}" name="Original Objective?" dataDxfId="54"/>
    <tableColumn id="15" xr3:uid="{00000000-0010-0000-1300-00000F000000}" name="Reasons" dataDxfId="53"/>
    <tableColumn id="16" xr3:uid="{00000000-0010-0000-1300-000010000000}" name="Explain Reasons" dataDxfId="52"/>
    <tableColumn id="17" xr3:uid="{00000000-0010-0000-1300-000011000000}" name="Impact" dataDxfId="51"/>
    <tableColumn id="18" xr3:uid="{00000000-0010-0000-1300-000012000000}" name="Audience" dataDxfId="50"/>
    <tableColumn id="19" xr3:uid="{00000000-0010-0000-1300-000013000000}" name="URL" dataDxfId="49"/>
    <tableColumn id="20" xr3:uid="{00000000-0010-0000-1300-000014000000}" name="Unique" dataDxfId="48">
      <calculatedColumnFormula>IF(COUNTIF($L$2:Table6[[#This Row],[ID]],Table6[[#This Row],[ID]])=1,1,0)</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7" displayName="Table7" ref="A1:S4" totalsRowShown="0">
  <autoFilter ref="A1:S4" xr:uid="{00000000-0009-0000-0100-000005000000}"/>
  <tableColumns count="19">
    <tableColumn id="1" xr3:uid="{00000000-0010-0000-1400-000001000000}" name="Funder"/>
    <tableColumn id="2" xr3:uid="{00000000-0010-0000-1400-000002000000}" name="File Reference"/>
    <tableColumn id="3" xr3:uid="{00000000-0010-0000-1400-000003000000}" name="Title"/>
    <tableColumn id="4" xr3:uid="{00000000-0010-0000-1400-000004000000}" name="RO"/>
    <tableColumn id="5" xr3:uid="{00000000-0010-0000-1400-000005000000}" name="Department"/>
    <tableColumn id="6" xr3:uid="{00000000-0010-0000-1400-000006000000}" name="Start Date" dataDxfId="47"/>
    <tableColumn id="7" xr3:uid="{00000000-0010-0000-1400-000007000000}" name="End Date" dataDxfId="46"/>
    <tableColumn id="8" xr3:uid="{00000000-0010-0000-1400-000008000000}" name="PI ID" dataDxfId="45"/>
    <tableColumn id="9" xr3:uid="{00000000-0010-0000-1400-000009000000}" name="PI Name" dataDxfId="44"/>
    <tableColumn id="10" xr3:uid="{00000000-0010-0000-1400-00000A000000}" name="PI Surname" dataDxfId="43"/>
    <tableColumn id="11" xr3:uid="{00000000-0010-0000-1400-00000B000000}" name="PI Email" dataDxfId="42"/>
    <tableColumn id="12" xr3:uid="{00000000-0010-0000-1400-00000C000000}" name="ID" dataDxfId="41"/>
    <tableColumn id="19" xr3:uid="{00000000-0010-0000-1400-000013000000}" name="Narrative Impact?" dataDxfId="40"/>
    <tableColumn id="13" xr3:uid="{00000000-0010-0000-1400-00000D000000}" name="Description" dataDxfId="39"/>
    <tableColumn id="14" xr3:uid="{00000000-0010-0000-1400-00000E000000}" name="Impact" dataDxfId="38"/>
    <tableColumn id="15" xr3:uid="{00000000-0010-0000-1400-00000F000000}" name="Audience" dataDxfId="37"/>
    <tableColumn id="16" xr3:uid="{00000000-0010-0000-1400-000010000000}" name="Year" dataDxfId="36"/>
    <tableColumn id="18" xr3:uid="{00000000-0010-0000-1400-000012000000}" name="Blank"/>
    <tableColumn id="17" xr3:uid="{00000000-0010-0000-1400-000011000000}" name="Unique" dataCellStyle="Normal">
      <calculatedColumnFormula>IF(COUNTIF($L$2:Table7[[#This Row],[ID]],Table7[[#This Row],[ID]])=1,1,0)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5000000}" name="Table9" displayName="Table9" ref="A1:U4" totalsRowShown="0" headerRowCellStyle="Accent1">
  <autoFilter ref="A1:U4" xr:uid="{00000000-0009-0000-0100-000006000000}"/>
  <tableColumns count="21">
    <tableColumn id="1" xr3:uid="{00000000-0010-0000-1500-000001000000}" name="Funder"/>
    <tableColumn id="2" xr3:uid="{00000000-0010-0000-1500-000002000000}" name="File Reference"/>
    <tableColumn id="3" xr3:uid="{00000000-0010-0000-1500-000003000000}" name="Title"/>
    <tableColumn id="4" xr3:uid="{00000000-0010-0000-1500-000004000000}" name="RO"/>
    <tableColumn id="5" xr3:uid="{00000000-0010-0000-1500-000005000000}" name="Department"/>
    <tableColumn id="6" xr3:uid="{00000000-0010-0000-1500-000006000000}" name="Start Date"/>
    <tableColumn id="7" xr3:uid="{00000000-0010-0000-1500-000007000000}" name="End Date"/>
    <tableColumn id="8" xr3:uid="{00000000-0010-0000-1500-000008000000}" name="PI ID" dataDxfId="35"/>
    <tableColumn id="9" xr3:uid="{00000000-0010-0000-1500-000009000000}" name="PI Name" dataDxfId="34"/>
    <tableColumn id="10" xr3:uid="{00000000-0010-0000-1500-00000A000000}" name="PI Surname" dataDxfId="33"/>
    <tableColumn id="11" xr3:uid="{00000000-0010-0000-1500-00000B000000}" name="PI Email" dataDxfId="32"/>
    <tableColumn id="12" xr3:uid="{00000000-0010-0000-1500-00000C000000}" name="ID" dataDxfId="31"/>
    <tableColumn id="13" xr3:uid="{00000000-0010-0000-1500-00000D000000}" name="Has NPRI Helped?" dataDxfId="30"/>
    <tableColumn id="14" xr3:uid="{00000000-0010-0000-1500-00000E000000}" name="How?" dataDxfId="29"/>
    <tableColumn id="15" xr3:uid="{00000000-0010-0000-1500-00000F000000}" name="Explain 'Other'?" dataDxfId="28"/>
    <tableColumn id="16" xr3:uid="{00000000-0010-0000-1500-000010000000}" name="Has NPRI provided Additional Value?" dataDxfId="27"/>
    <tableColumn id="18" xr3:uid="{00000000-0010-0000-1500-000012000000}" name="What benefit has NPRI provided?" dataDxfId="26"/>
    <tableColumn id="19" xr3:uid="{00000000-0010-0000-1500-000013000000}" name="Explain 'Other'" dataDxfId="25"/>
    <tableColumn id="20" xr3:uid="{00000000-0010-0000-1500-000014000000}" name="Name of Example" dataDxfId="24"/>
    <tableColumn id="21" xr3:uid="{00000000-0010-0000-1500-000015000000}" name="Example of NPRI help" dataDxfId="23"/>
    <tableColumn id="17" xr3:uid="{00000000-0010-0000-1500-000011000000}" name="Unique" dataDxfId="22">
      <calculatedColumnFormula>IF(COUNTIF($L$2:Table9[[#This Row],[ID]],Table9[[#This Row],[ID]])=1,1,0)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15" displayName="Table15" ref="A1:AH98" totalsRowShown="0" headerRowDxfId="428" tableBorderDxfId="427" headerRowCellStyle="Accent1" dataCellStyle="Normal">
  <autoFilter ref="A1:AH98" xr:uid="{00000000-0009-0000-0100-00000F000000}"/>
  <tableColumns count="34">
    <tableColumn id="1" xr3:uid="{00000000-0010-0000-0200-000001000000}" name="Funder" dataCellStyle="Normal"/>
    <tableColumn id="7" xr3:uid="{00000000-0010-0000-0200-000007000000}" name="File Reference" dataCellStyle="Normal"/>
    <tableColumn id="8" xr3:uid="{00000000-0010-0000-0200-000008000000}" name="Title" dataCellStyle="Normal"/>
    <tableColumn id="2" xr3:uid="{00000000-0010-0000-0200-000002000000}" name="RO" dataCellStyle="Normal"/>
    <tableColumn id="33" xr3:uid="{00000000-0010-0000-0200-000021000000}" name="Department" dataCellStyle="Normal"/>
    <tableColumn id="9" xr3:uid="{00000000-0010-0000-0200-000009000000}" name="Start Date" dataDxfId="426" dataCellStyle="Normal"/>
    <tableColumn id="10" xr3:uid="{00000000-0010-0000-0200-00000A000000}" name="End Date" dataDxfId="425" dataCellStyle="Normal"/>
    <tableColumn id="3" xr3:uid="{00000000-0010-0000-0200-000003000000}" name="PIID" dataDxfId="424" dataCellStyle="Normal"/>
    <tableColumn id="4" xr3:uid="{00000000-0010-0000-0200-000004000000}" name="PI Name" dataDxfId="423" dataCellStyle="Normal"/>
    <tableColumn id="5" xr3:uid="{00000000-0010-0000-0200-000005000000}" name="PI Surname" dataDxfId="422" dataCellStyle="Normal"/>
    <tableColumn id="6" xr3:uid="{00000000-0010-0000-0200-000006000000}" name="PI Email" dataDxfId="421" dataCellStyle="Normal"/>
    <tableColumn id="11" xr3:uid="{00000000-0010-0000-0200-00000B000000}" name="ID" dataDxfId="420" dataCellStyle="Normal"/>
    <tableColumn id="12" xr3:uid="{00000000-0010-0000-0200-00000C000000}" name="Collaboration Name" dataDxfId="419" dataCellStyle="Normal"/>
    <tableColumn id="13" xr3:uid="{00000000-0010-0000-0200-00000D000000}" name="Parent Org" dataDxfId="418" dataCellStyle="Normal"/>
    <tableColumn id="14" xr3:uid="{00000000-0010-0000-0200-00000E000000}" name="Org ID" dataDxfId="417" dataCellStyle="Normal"/>
    <tableColumn id="15" xr3:uid="{00000000-0010-0000-0200-00000F000000}" name="Child Org" dataDxfId="416" dataCellStyle="Normal"/>
    <tableColumn id="16" xr3:uid="{00000000-0010-0000-0200-000010000000}" name="Sector" dataDxfId="415" dataCellStyle="Normal"/>
    <tableColumn id="17" xr3:uid="{00000000-0010-0000-0200-000011000000}" name="Country" dataDxfId="414" dataCellStyle="Normal"/>
    <tableColumn id="18" xr3:uid="{00000000-0010-0000-0200-000012000000}" name="Direct Financial Contribution?" dataDxfId="413" dataCellStyle="Normal"/>
    <tableColumn id="19" xr3:uid="{00000000-0010-0000-0200-000013000000}" name="Currency of Contribution" dataDxfId="412" dataCellStyle="Normal"/>
    <tableColumn id="20" xr3:uid="{00000000-0010-0000-0200-000014000000}" name="Amount of Contribution" dataDxfId="411" dataCellStyle="Normal"/>
    <tableColumn id="30" xr3:uid="{00000000-0010-0000-0200-00001E000000}" name="In-kind contribution" dataDxfId="410" dataCellStyle="Normal"/>
    <tableColumn id="31" xr3:uid="{00000000-0010-0000-0200-00001F000000}" name="Currency of In-kind" dataDxfId="409" dataCellStyle="Normal"/>
    <tableColumn id="32" xr3:uid="{00000000-0010-0000-0200-000020000000}" name="Value of In-kind" dataDxfId="408" dataCellStyle="Normal"/>
    <tableColumn id="21" xr3:uid="{00000000-0010-0000-0200-000015000000}" name="PI Contribution" dataDxfId="407" dataCellStyle="Normal"/>
    <tableColumn id="22" xr3:uid="{00000000-0010-0000-0200-000016000000}" name="Partner Contribution" dataDxfId="406" dataCellStyle="Normal"/>
    <tableColumn id="23" xr3:uid="{00000000-0010-0000-0200-000017000000}" name="Year Collaboration Started" dataDxfId="405" dataCellStyle="Normal"/>
    <tableColumn id="24" xr3:uid="{00000000-0010-0000-0200-000018000000}" name="Active?" dataDxfId="404" dataCellStyle="Normal"/>
    <tableColumn id="25" xr3:uid="{00000000-0010-0000-0200-000019000000}" name="Impact" dataDxfId="403" dataCellStyle="Normal"/>
    <tableColumn id="35" xr3:uid="{00000000-0010-0000-0200-000023000000}" name="Impact Category" dataDxfId="402" dataCellStyle="Normal"/>
    <tableColumn id="26" xr3:uid="{00000000-0010-0000-0200-00001A000000}" name="Formal Agreements?" dataDxfId="401" dataCellStyle="Normal"/>
    <tableColumn id="27" xr3:uid="{00000000-0010-0000-0200-00001B000000}" name="Url" dataDxfId="400" dataCellStyle="Normal"/>
    <tableColumn id="28" xr3:uid="{00000000-0010-0000-0200-00001C000000}" name="Blank" dataCellStyle="Normal"/>
    <tableColumn id="29" xr3:uid="{00000000-0010-0000-0200-00001D000000}" name="Unique" dataCellStyle="Normal">
      <calculatedColumnFormula>IF(COUNTIF($L$2:Table15[[#This Row],[ID]],Table15[[#This Row],[ID]])=1,1,0)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3000000}" name="Table17" displayName="Table17" ref="A1:AE107" totalsRowShown="0">
  <autoFilter ref="A1:AE107" xr:uid="{00000000-0009-0000-0100-000011000000}"/>
  <tableColumns count="31">
    <tableColumn id="1" xr3:uid="{00000000-0010-0000-0300-000001000000}" name="Funder" dataCellStyle="Normal"/>
    <tableColumn id="7" xr3:uid="{00000000-0010-0000-0300-000007000000}" name="File Reference" dataCellStyle="Normal"/>
    <tableColumn id="8" xr3:uid="{00000000-0010-0000-0300-000008000000}" name="Title" dataCellStyle="Normal"/>
    <tableColumn id="2" xr3:uid="{00000000-0010-0000-0300-000002000000}" name="RO" dataCellStyle="Normal"/>
    <tableColumn id="31" xr3:uid="{00000000-0010-0000-0300-00001F000000}" name="Department" dataCellStyle="Normal"/>
    <tableColumn id="9" xr3:uid="{00000000-0010-0000-0300-000009000000}" name="Start Date" dataDxfId="399" dataCellStyle="Normal"/>
    <tableColumn id="10" xr3:uid="{00000000-0010-0000-0300-00000A000000}" name="End Date" dataDxfId="398" dataCellStyle="Normal"/>
    <tableColumn id="3" xr3:uid="{00000000-0010-0000-0300-000003000000}" name="PIID" dataDxfId="397" dataCellStyle="Normal"/>
    <tableColumn id="4" xr3:uid="{00000000-0010-0000-0300-000004000000}" name="PI Name" dataDxfId="396" dataCellStyle="Normal"/>
    <tableColumn id="5" xr3:uid="{00000000-0010-0000-0300-000005000000}" name="PI Surname" dataDxfId="395" dataCellStyle="Normal"/>
    <tableColumn id="6" xr3:uid="{00000000-0010-0000-0300-000006000000}" name="PI Email" dataDxfId="394" dataCellStyle="Normal"/>
    <tableColumn id="11" xr3:uid="{00000000-0010-0000-0300-00000B000000}" name="ID" dataDxfId="393" dataCellStyle="Normal"/>
    <tableColumn id="12" xr3:uid="{00000000-0010-0000-0300-00000C000000}" name="Description" dataDxfId="392" dataCellStyle="Normal"/>
    <tableColumn id="32" xr3:uid="{00000000-0010-0000-0300-000020000000}" name="Funding Type" dataDxfId="391" dataCellStyle="Normal"/>
    <tableColumn id="13" xr3:uid="{00000000-0010-0000-0300-00000D000000}" name="Funding Reference" dataDxfId="390" dataCellStyle="Normal"/>
    <tableColumn id="14" xr3:uid="{00000000-0010-0000-0300-00000E000000}" name="Parent Org" dataDxfId="389" dataCellStyle="Normal"/>
    <tableColumn id="15" xr3:uid="{00000000-0010-0000-0300-00000F000000}" name="Child Org" dataDxfId="388" dataCellStyle="Normal"/>
    <tableColumn id="16" xr3:uid="{00000000-0010-0000-0300-000010000000}" name="Sector" dataDxfId="387" dataCellStyle="Normal"/>
    <tableColumn id="17" xr3:uid="{00000000-0010-0000-0300-000011000000}" name="Country" dataDxfId="386" dataCellStyle="Normal"/>
    <tableColumn id="18" xr3:uid="{00000000-0010-0000-0300-000012000000}" name="Org Id" dataDxfId="385" dataCellStyle="Normal"/>
    <tableColumn id="19" xr3:uid="{00000000-0010-0000-0300-000013000000}" name="Currency" dataDxfId="384" dataCellStyle="Normal"/>
    <tableColumn id="20" xr3:uid="{00000000-0010-0000-0300-000014000000}" name="Amount" dataDxfId="383" dataCellStyle="Normal"/>
    <tableColumn id="28" xr3:uid="{00000000-0010-0000-0300-00001C000000}" name="Consortium Amount" dataDxfId="382" dataCellStyle="Normal"/>
    <tableColumn id="21" xr3:uid="{00000000-0010-0000-0300-000015000000}" name="Fund Start Month" dataDxfId="381" dataCellStyle="Normal"/>
    <tableColumn id="22" xr3:uid="{00000000-0010-0000-0300-000016000000}" name="Fund Start Year" dataDxfId="380" dataCellStyle="Normal"/>
    <tableColumn id="23" xr3:uid="{00000000-0010-0000-0300-000017000000}" name="Fund End Month" dataDxfId="379" dataCellStyle="Normal"/>
    <tableColumn id="24" xr3:uid="{00000000-0010-0000-0300-000018000000}" name="Fund End Year" dataDxfId="378" dataCellStyle="Normal"/>
    <tableColumn id="29" xr3:uid="{00000000-0010-0000-0300-00001D000000}" name="DOI" dataDxfId="377"/>
    <tableColumn id="25" xr3:uid="{00000000-0010-0000-0300-000019000000}" name="ORCID Work Putcode" dataDxfId="376" dataCellStyle="Normal"/>
    <tableColumn id="26" xr3:uid="{00000000-0010-0000-0300-00001A000000}" name="Blank" dataCellStyle="Normal"/>
    <tableColumn id="27" xr3:uid="{00000000-0010-0000-0300-00001B000000}" name="Unique" dataCellStyle="Normal">
      <calculatedColumnFormula>IF(COUNTIF($L$2:Table17[[#This Row],[ID]],Table17[[#This Row],[ID]])=1,1,0)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Table18" displayName="Table18" ref="A1:Z21" totalsRowShown="0" headerRowCellStyle="Normal" dataCellStyle="Normal">
  <autoFilter ref="A1:Z21" xr:uid="{00000000-0009-0000-0100-000012000000}"/>
  <tableColumns count="26">
    <tableColumn id="1" xr3:uid="{00000000-0010-0000-0400-000001000000}" name="Funder" dataCellStyle="Normal"/>
    <tableColumn id="7" xr3:uid="{00000000-0010-0000-0400-000007000000}" name="File Reference" dataCellStyle="Normal"/>
    <tableColumn id="8" xr3:uid="{00000000-0010-0000-0400-000008000000}" name="Title" dataCellStyle="Normal"/>
    <tableColumn id="2" xr3:uid="{00000000-0010-0000-0400-000002000000}" name="RO" dataCellStyle="Normal"/>
    <tableColumn id="27" xr3:uid="{00000000-0010-0000-0400-00001B000000}" name="Department" dataCellStyle="Normal"/>
    <tableColumn id="9" xr3:uid="{00000000-0010-0000-0400-000009000000}" name="Start Date" dataDxfId="375" dataCellStyle="Normal"/>
    <tableColumn id="10" xr3:uid="{00000000-0010-0000-0400-00000A000000}" name="End Date" dataDxfId="374" dataCellStyle="Normal"/>
    <tableColumn id="3" xr3:uid="{00000000-0010-0000-0400-000003000000}" name="PIID" dataDxfId="373" dataCellStyle="Normal"/>
    <tableColumn id="4" xr3:uid="{00000000-0010-0000-0400-000004000000}" name="PI Name" dataDxfId="372" dataCellStyle="Normal"/>
    <tableColumn id="5" xr3:uid="{00000000-0010-0000-0400-000005000000}" name="PI Surname" dataDxfId="371" dataCellStyle="Normal"/>
    <tableColumn id="6" xr3:uid="{00000000-0010-0000-0400-000006000000}" name="PI Email" dataDxfId="370" dataCellStyle="Normal"/>
    <tableColumn id="11" xr3:uid="{00000000-0010-0000-0400-00000B000000}" name="ID" dataDxfId="369" dataCellStyle="Normal"/>
    <tableColumn id="12" xr3:uid="{00000000-0010-0000-0400-00000C000000}" name="Person" dataDxfId="368" dataCellStyle="Normal"/>
    <tableColumn id="14" xr3:uid="{00000000-0010-0000-0400-00000E000000}" name="Role in Group" dataDxfId="367" dataCellStyle="Normal"/>
    <tableColumn id="24" xr3:uid="{00000000-0010-0000-0400-000018000000}" name="Active in Research" dataDxfId="366" dataCellStyle="Normal"/>
    <tableColumn id="28" xr3:uid="{00000000-0010-0000-0400-00001C000000}" name="Parent Org" dataDxfId="365" dataCellStyle="Normal"/>
    <tableColumn id="29" xr3:uid="{00000000-0010-0000-0400-00001D000000}" name="Org ID" dataDxfId="364" dataCellStyle="Normal"/>
    <tableColumn id="30" xr3:uid="{00000000-0010-0000-0400-00001E000000}" name="Child Org" dataDxfId="363" dataCellStyle="Normal"/>
    <tableColumn id="16" xr3:uid="{00000000-0010-0000-0400-000010000000}" name="Sector After group" dataDxfId="362" dataCellStyle="Normal"/>
    <tableColumn id="26" xr3:uid="{00000000-0010-0000-0400-00001A000000}" name="Industry Sector" dataDxfId="361" dataCellStyle="Normal"/>
    <tableColumn id="17" xr3:uid="{00000000-0010-0000-0400-000011000000}" name="Year Person Moved" dataDxfId="360" dataCellStyle="Normal"/>
    <tableColumn id="18" xr3:uid="{00000000-0010-0000-0400-000012000000}" name="Country Person Moved to" dataDxfId="359" dataCellStyle="Normal"/>
    <tableColumn id="13" xr3:uid="{00000000-0010-0000-0400-00000D000000}" name="DOI" dataDxfId="358"/>
    <tableColumn id="21" xr3:uid="{00000000-0010-0000-0400-000015000000}" name="ORCID Work Putcode" dataDxfId="357" dataCellStyle="Normal"/>
    <tableColumn id="22" xr3:uid="{00000000-0010-0000-0400-000016000000}" name="Blank" dataCellStyle="Normal"/>
    <tableColumn id="23" xr3:uid="{00000000-0010-0000-0400-000017000000}" name="Unique" dataDxfId="356" dataCellStyle="Normal">
      <calculatedColumnFormula>IF(COUNTIF($L$2:Table18[[#This Row],[ID]],Table18[[#This Row],[ID]])=1,1,0)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19" displayName="Table19" ref="A1:P4" totalsRowShown="0" headerRowDxfId="355" dataDxfId="354" tableBorderDxfId="353" headerRowCellStyle="Accent1">
  <autoFilter ref="A1:P4" xr:uid="{00000000-0009-0000-0100-000013000000}"/>
  <tableColumns count="16">
    <tableColumn id="1" xr3:uid="{00000000-0010-0000-0500-000001000000}" name="Funder"/>
    <tableColumn id="7" xr3:uid="{00000000-0010-0000-0500-000007000000}" name="File Reference" dataCellStyle="Normal"/>
    <tableColumn id="8" xr3:uid="{00000000-0010-0000-0500-000008000000}" name="Title" dataCellStyle="Normal"/>
    <tableColumn id="2" xr3:uid="{00000000-0010-0000-0500-000002000000}" name="RO" dataCellStyle="Normal"/>
    <tableColumn id="19" xr3:uid="{00000000-0010-0000-0500-000013000000}" name="Department" dataCellStyle="Normal"/>
    <tableColumn id="9" xr3:uid="{00000000-0010-0000-0500-000009000000}" name="Start Date" dataDxfId="352" dataCellStyle="Normal"/>
    <tableColumn id="10" xr3:uid="{00000000-0010-0000-0500-00000A000000}" name="End Date" dataDxfId="351" dataCellStyle="Normal"/>
    <tableColumn id="3" xr3:uid="{00000000-0010-0000-0500-000003000000}" name="PIID" dataDxfId="350" dataCellStyle="Normal"/>
    <tableColumn id="4" xr3:uid="{00000000-0010-0000-0500-000004000000}" name="PI Name" dataDxfId="349" dataCellStyle="Normal"/>
    <tableColumn id="5" xr3:uid="{00000000-0010-0000-0500-000005000000}" name="PI Surname" dataDxfId="348" dataCellStyle="Normal"/>
    <tableColumn id="6" xr3:uid="{00000000-0010-0000-0500-000006000000}" name="PI Email" dataDxfId="347" dataCellStyle="Normal"/>
    <tableColumn id="11" xr3:uid="{00000000-0010-0000-0500-00000B000000}" name="ID" dataDxfId="346" dataCellStyle="Normal"/>
    <tableColumn id="12" xr3:uid="{00000000-0010-0000-0500-00000C000000}" name="Problem?" dataDxfId="345" dataCellStyle="Normal"/>
    <tableColumn id="13" xr3:uid="{00000000-0010-0000-0500-00000D000000}" name="Describe" dataDxfId="344" dataCellStyle="Normal"/>
    <tableColumn id="14" xr3:uid="{00000000-0010-0000-0500-00000E000000}" name="URL" dataDxfId="343" dataCellStyle="Normal"/>
    <tableColumn id="15" xr3:uid="{00000000-0010-0000-0500-00000F000000}" name="Unique" dataCellStyle="Normal">
      <calculatedColumnFormula>IF(COUNTIF($L$2:Table19[[#This Row],[ID]],Table19[[#This Row],[ID]])=1,1,0)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able194" displayName="Table194" ref="A1:W4" totalsRowShown="0" headerRowDxfId="342" dataDxfId="341" tableBorderDxfId="340" headerRowCellStyle="Accent1">
  <autoFilter ref="A1:W4" xr:uid="{00000000-0009-0000-0100-000003000000}"/>
  <tableColumns count="23">
    <tableColumn id="1" xr3:uid="{00000000-0010-0000-0600-000001000000}" name="Funder"/>
    <tableColumn id="7" xr3:uid="{00000000-0010-0000-0600-000007000000}" name="File Reference" dataCellStyle="Normal"/>
    <tableColumn id="8" xr3:uid="{00000000-0010-0000-0600-000008000000}" name="Title" dataCellStyle="Normal"/>
    <tableColumn id="2" xr3:uid="{00000000-0010-0000-0600-000002000000}" name="RO" dataCellStyle="Normal"/>
    <tableColumn id="19" xr3:uid="{00000000-0010-0000-0600-000013000000}" name="Department" dataCellStyle="Normal"/>
    <tableColumn id="9" xr3:uid="{00000000-0010-0000-0600-000009000000}" name="Start Date" dataDxfId="339" dataCellStyle="Normal"/>
    <tableColumn id="10" xr3:uid="{00000000-0010-0000-0600-00000A000000}" name="End Date" dataDxfId="338" dataCellStyle="Normal"/>
    <tableColumn id="3" xr3:uid="{00000000-0010-0000-0600-000003000000}" name="PIID" dataDxfId="337" dataCellStyle="Normal"/>
    <tableColumn id="4" xr3:uid="{00000000-0010-0000-0600-000004000000}" name="PI Name" dataDxfId="336" dataCellStyle="Normal"/>
    <tableColumn id="5" xr3:uid="{00000000-0010-0000-0600-000005000000}" name="PI Surname" dataDxfId="335" dataCellStyle="Normal"/>
    <tableColumn id="6" xr3:uid="{00000000-0010-0000-0600-000006000000}" name="PI Email" dataDxfId="334" dataCellStyle="Normal"/>
    <tableColumn id="11" xr3:uid="{00000000-0010-0000-0600-00000B000000}" name="ID" dataDxfId="333" dataCellStyle="Normal"/>
    <tableColumn id="12" xr3:uid="{00000000-0010-0000-0600-00000C000000}" name="Sendment?" dataDxfId="332" dataCellStyle="Normal"/>
    <tableColumn id="13" xr3:uid="{00000000-0010-0000-0600-00000D000000}" name="Secondee" dataDxfId="331" dataCellStyle="Normal"/>
    <tableColumn id="14" xr3:uid="{00000000-0010-0000-0600-00000E000000}" name="Organisation" dataDxfId="330" dataCellStyle="Normal"/>
    <tableColumn id="16" xr3:uid="{00000000-0010-0000-0600-000010000000}" name="Month Began" dataDxfId="329" dataCellStyle="Normal"/>
    <tableColumn id="17" xr3:uid="{00000000-0010-0000-0600-000011000000}" name="Year Began" dataDxfId="328" dataCellStyle="Normal"/>
    <tableColumn id="18" xr3:uid="{00000000-0010-0000-0600-000012000000}" name="Month Ended" dataDxfId="327" dataCellStyle="Normal"/>
    <tableColumn id="20" xr3:uid="{00000000-0010-0000-0600-000014000000}" name="Year Ended" dataDxfId="326" dataCellStyle="Normal"/>
    <tableColumn id="21" xr3:uid="{00000000-0010-0000-0600-000015000000}" name="Impact" dataDxfId="325" dataCellStyle="Normal"/>
    <tableColumn id="22" xr3:uid="{00000000-0010-0000-0600-000016000000}" name="URL" dataDxfId="324" dataCellStyle="Normal"/>
    <tableColumn id="24" xr3:uid="{00000000-0010-0000-0600-000018000000}" name="Blank" dataCellStyle="Normal"/>
    <tableColumn id="15" xr3:uid="{00000000-0010-0000-0600-00000F000000}" name="Unique" dataDxfId="323" dataCellStyle="Normal">
      <calculatedColumnFormula>IF(COUNTIF($L$2:Table194[[#This Row],[ID]],Table194[[#This Row],[ID]])=1,1,0)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Table20" displayName="Table20" ref="A1:AQ257" totalsRowShown="0" headerRowCellStyle="Normal" dataCellStyle="Normal">
  <autoFilter ref="A1:AQ257" xr:uid="{00000000-0009-0000-0100-000014000000}"/>
  <tableColumns count="43">
    <tableColumn id="1" xr3:uid="{00000000-0010-0000-0700-000001000000}" name="Funder" dataCellStyle="Normal"/>
    <tableColumn id="7" xr3:uid="{00000000-0010-0000-0700-000007000000}" name="File Reference" dataCellStyle="Normal"/>
    <tableColumn id="8" xr3:uid="{00000000-0010-0000-0700-000008000000}" name="Title" dataCellStyle="Normal"/>
    <tableColumn id="2" xr3:uid="{00000000-0010-0000-0700-000002000000}" name="RO" dataCellStyle="Normal"/>
    <tableColumn id="28" xr3:uid="{00000000-0010-0000-0700-00001C000000}" name="Department" dataCellStyle="Normal"/>
    <tableColumn id="9" xr3:uid="{00000000-0010-0000-0700-000009000000}" name="Start Date" dataDxfId="322" dataCellStyle="Normal"/>
    <tableColumn id="10" xr3:uid="{00000000-0010-0000-0700-00000A000000}" name="End Date" dataDxfId="321" dataCellStyle="Normal"/>
    <tableColumn id="3" xr3:uid="{00000000-0010-0000-0700-000003000000}" name="PIID" dataDxfId="320" dataCellStyle="Normal"/>
    <tableColumn id="4" xr3:uid="{00000000-0010-0000-0700-000004000000}" name="PI Name" dataDxfId="319" dataCellStyle="Normal"/>
    <tableColumn id="5" xr3:uid="{00000000-0010-0000-0700-000005000000}" name="PI Surname" dataDxfId="318" dataCellStyle="Normal"/>
    <tableColumn id="6" xr3:uid="{00000000-0010-0000-0700-000006000000}" name="PI Email" dataDxfId="317" dataCellStyle="Normal"/>
    <tableColumn id="11" xr3:uid="{00000000-0010-0000-0700-00000B000000}" name="ID" dataDxfId="316" dataCellStyle="Normal"/>
    <tableColumn id="12" xr3:uid="{00000000-0010-0000-0700-00000C000000}" name="Dissemination" dataDxfId="315" dataCellStyle="Normal"/>
    <tableColumn id="13" xr3:uid="{00000000-0010-0000-0700-00000D000000}" name="Form of Dissemination" dataDxfId="314" dataCellStyle="Normal"/>
    <tableColumn id="14" xr3:uid="{00000000-0010-0000-0700-00000E000000}" name="Part of Official Scheme?" dataDxfId="313" dataCellStyle="Normal"/>
    <tableColumn id="15" xr3:uid="{00000000-0010-0000-0700-00000F000000}" name="Name of Official Scheme" dataDxfId="312" dataCellStyle="Normal"/>
    <tableColumn id="16" xr3:uid="{00000000-0010-0000-0700-000010000000}" name="Type of Presentation" dataDxfId="311" dataCellStyle="Normal"/>
    <tableColumn id="17" xr3:uid="{00000000-0010-0000-0700-000011000000}" name="Geographical Reach" dataDxfId="310" dataCellStyle="Normal"/>
    <tableColumn id="18" xr3:uid="{00000000-0010-0000-0700-000012000000}" name="Primary Audience" dataDxfId="309" dataCellStyle="Normal"/>
    <tableColumn id="40" xr3:uid="{00000000-0010-0000-0700-000028000000}" name="Other Audience" dataDxfId="308" dataCellStyle="Normal"/>
    <tableColumn id="35" xr3:uid="{00000000-0010-0000-0700-000023000000}" name="Audience Size" dataDxfId="307" dataCellStyle="Normal"/>
    <tableColumn id="19" xr3:uid="{00000000-0010-0000-0700-000013000000}" name="Year Took Place" dataDxfId="306" dataCellStyle="Normal"/>
    <tableColumn id="25" xr3:uid="{00000000-0010-0000-0700-000019000000}" name="2006" dataDxfId="305" dataCellStyle="Normal"/>
    <tableColumn id="26" xr3:uid="{00000000-0010-0000-0700-00001A000000}" name="2007" dataDxfId="304" dataCellStyle="Normal"/>
    <tableColumn id="27" xr3:uid="{00000000-0010-0000-0700-00001B000000}" name="2008" dataDxfId="303" dataCellStyle="Normal"/>
    <tableColumn id="29" xr3:uid="{00000000-0010-0000-0700-00001D000000}" name="2009" dataDxfId="302" dataCellStyle="Normal"/>
    <tableColumn id="30" xr3:uid="{00000000-0010-0000-0700-00001E000000}" name="2010" dataDxfId="301" dataCellStyle="Normal"/>
    <tableColumn id="31" xr3:uid="{00000000-0010-0000-0700-00001F000000}" name="2011" dataDxfId="300" dataCellStyle="Normal"/>
    <tableColumn id="32" xr3:uid="{00000000-0010-0000-0700-000020000000}" name="2012" dataDxfId="299" dataCellStyle="Normal"/>
    <tableColumn id="33" xr3:uid="{00000000-0010-0000-0700-000021000000}" name="2013" dataDxfId="298" dataCellStyle="Normal"/>
    <tableColumn id="34" xr3:uid="{00000000-0010-0000-0700-000022000000}" name="2014" dataDxfId="297" dataCellStyle="Normal"/>
    <tableColumn id="36" xr3:uid="{00000000-0010-0000-0700-000024000000}" name="2015" dataDxfId="296" dataCellStyle="Normal"/>
    <tableColumn id="37" xr3:uid="{00000000-0010-0000-0700-000025000000}" name="2016" dataDxfId="295" dataCellStyle="Normal"/>
    <tableColumn id="39" xr3:uid="{00000000-0010-0000-0700-000027000000}" name="2017" dataDxfId="294" dataCellStyle="Normal"/>
    <tableColumn id="43" xr3:uid="{69AA07C6-A430-48AE-89E5-97B1D163DD5E}" name="2018" dataDxfId="293"/>
    <tableColumn id="20" xr3:uid="{00000000-0010-0000-0700-000014000000}" name="Results of Activity" dataDxfId="292" dataCellStyle="Normal"/>
    <tableColumn id="21" xr3:uid="{00000000-0010-0000-0700-000015000000}" name="Impact" dataDxfId="291" dataCellStyle="Normal"/>
    <tableColumn id="38" xr3:uid="{00000000-0010-0000-0700-000026000000}" name="Most Significant Outcome" dataDxfId="290" dataCellStyle="Normal"/>
    <tableColumn id="41" xr3:uid="{00000000-0010-0000-0700-000029000000}" name="DOI" dataDxfId="289"/>
    <tableColumn id="42" xr3:uid="{00000000-0010-0000-0700-00002A000000}" name="ORCID Work Putcode" dataDxfId="288"/>
    <tableColumn id="22" xr3:uid="{00000000-0010-0000-0700-000016000000}" name="Url" dataDxfId="287" dataCellStyle="Normal"/>
    <tableColumn id="23" xr3:uid="{00000000-0010-0000-0700-000017000000}" name="Blank" dataCellStyle="Normal"/>
    <tableColumn id="24" xr3:uid="{00000000-0010-0000-0700-000018000000}" name="Unique" dataDxfId="286" dataCellStyle="Normal">
      <calculatedColumnFormula>IF(COUNTIF($L$2:Table20[[#This Row],[ID]],Table20[[#This Row],[ID]])=1,1,0)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8000000}" name="Table21" displayName="Table21" ref="A1:AO25" totalsRowShown="0" headerRowCellStyle="Normal" dataCellStyle="Normal">
  <autoFilter ref="A1:AO25" xr:uid="{00000000-0009-0000-0100-000015000000}"/>
  <tableColumns count="41">
    <tableColumn id="1" xr3:uid="{00000000-0010-0000-0800-000001000000}" name="Funder" dataCellStyle="Normal"/>
    <tableColumn id="7" xr3:uid="{00000000-0010-0000-0800-000007000000}" name="File Reference" dataCellStyle="Normal"/>
    <tableColumn id="8" xr3:uid="{00000000-0010-0000-0800-000008000000}" name="Title" dataCellStyle="Normal"/>
    <tableColumn id="2" xr3:uid="{00000000-0010-0000-0800-000002000000}" name="RO" dataCellStyle="Normal"/>
    <tableColumn id="28" xr3:uid="{00000000-0010-0000-0800-00001C000000}" name="Department" dataCellStyle="Normal"/>
    <tableColumn id="9" xr3:uid="{00000000-0010-0000-0800-000009000000}" name="Start Date" dataDxfId="285" dataCellStyle="Normal"/>
    <tableColumn id="10" xr3:uid="{00000000-0010-0000-0800-00000A000000}" name="End Date" dataDxfId="284" dataCellStyle="Normal"/>
    <tableColumn id="3" xr3:uid="{00000000-0010-0000-0800-000003000000}" name="PIID" dataDxfId="283" dataCellStyle="Normal"/>
    <tableColumn id="4" xr3:uid="{00000000-0010-0000-0800-000004000000}" name="PI Name" dataDxfId="282" dataCellStyle="Normal"/>
    <tableColumn id="5" xr3:uid="{00000000-0010-0000-0800-000005000000}" name="PI Surname" dataDxfId="281" dataCellStyle="Normal"/>
    <tableColumn id="6" xr3:uid="{00000000-0010-0000-0800-000006000000}" name="PI Email" dataDxfId="280" dataCellStyle="Normal"/>
    <tableColumn id="11" xr3:uid="{00000000-0010-0000-0800-00000B000000}" name="ID" dataDxfId="279" dataCellStyle="Normal"/>
    <tableColumn id="12" xr3:uid="{00000000-0010-0000-0800-00000C000000}" name="Influence" dataDxfId="278" dataCellStyle="Normal"/>
    <tableColumn id="13" xr3:uid="{00000000-0010-0000-0800-00000D000000}" name="Type of Influence" dataDxfId="277" dataCellStyle="Normal"/>
    <tableColumn id="14" xr3:uid="{00000000-0010-0000-0800-00000E000000}" name="Title of Guidline" dataDxfId="276" dataCellStyle="Normal"/>
    <tableColumn id="15" xr3:uid="{00000000-0010-0000-0800-00000F000000}" name="Publication" dataDxfId="275" dataCellStyle="Normal"/>
    <tableColumn id="16" xr3:uid="{00000000-0010-0000-0800-000010000000}" name="Area of Healthcare" dataDxfId="274" dataCellStyle="Normal"/>
    <tableColumn id="17" xr3:uid="{00000000-0010-0000-0800-000011000000}" name="Guidline Issuer" dataDxfId="273" dataCellStyle="Normal"/>
    <tableColumn id="18" xr3:uid="{00000000-0010-0000-0800-000012000000}" name="First Year of Influence" dataDxfId="272" dataCellStyle="Normal"/>
    <tableColumn id="19" xr3:uid="{00000000-0010-0000-0800-000013000000}" name="Geographic Reach" dataDxfId="271" dataCellStyle="Normal"/>
    <tableColumn id="20" xr3:uid="{00000000-0010-0000-0800-000014000000}" name="Country" dataDxfId="270" dataCellStyle="Normal"/>
    <tableColumn id="21" xr3:uid="{00000000-0010-0000-0800-000015000000}" name="Policy Impact Areas" dataDxfId="269" dataCellStyle="Normal"/>
    <tableColumn id="22" xr3:uid="{00000000-0010-0000-0800-000016000000}" name="Other Policy Impact Areas Description" dataDxfId="268" dataCellStyle="Normal"/>
    <tableColumn id="23" xr3:uid="{00000000-0010-0000-0800-000017000000}" name="Policy Impact Types" dataDxfId="267" dataCellStyle="Normal"/>
    <tableColumn id="24" xr3:uid="{00000000-0010-0000-0800-000018000000}" name="Improvements in survival, morbidity or quality of life" dataDxfId="266" dataCellStyle="Normal"/>
    <tableColumn id="25" xr3:uid="{00000000-0010-0000-0800-000019000000}" name="Changes in efficiency and effectiveness of health care delivery" dataDxfId="265" dataCellStyle="Normal"/>
    <tableColumn id="26" xr3:uid="{00000000-0010-0000-0800-00001A000000}" name="Improved accessibility of public services" dataDxfId="264" dataCellStyle="Normal"/>
    <tableColumn id="27" xr3:uid="{00000000-0010-0000-0800-00001B000000}" name="Improved regulatory environment" dataDxfId="263" dataCellStyle="Normal"/>
    <tableColumn id="29" xr3:uid="{00000000-0010-0000-0800-00001D000000}" name="Economic impacts" dataDxfId="262" dataCellStyle="Normal"/>
    <tableColumn id="30" xr3:uid="{00000000-0010-0000-0800-00001E000000}" name="Improved educational and skill level of workforce" dataDxfId="261" dataCellStyle="Normal"/>
    <tableColumn id="31" xr3:uid="{00000000-0010-0000-0800-00001F000000}" name="Changed public attitudes on social issues" dataDxfId="260" dataCellStyle="Normal"/>
    <tableColumn id="32" xr3:uid="{00000000-0010-0000-0800-000020000000}" name="Effective solutions to societal problems" dataDxfId="259" dataCellStyle="Normal"/>
    <tableColumn id="33" xr3:uid="{00000000-0010-0000-0800-000021000000}" name="Improved environmental sustainability" dataDxfId="258" dataCellStyle="Normal"/>
    <tableColumn id="34" xr3:uid="{00000000-0010-0000-0800-000022000000}" name="No impacts yet" dataDxfId="257" dataCellStyle="Normal"/>
    <tableColumn id="35" xr3:uid="{00000000-0010-0000-0800-000023000000}" name="Not known" dataDxfId="256" dataCellStyle="Normal"/>
    <tableColumn id="36" xr3:uid="{00000000-0010-0000-0800-000024000000}" name="Impact" dataDxfId="255" dataCellStyle="Normal"/>
    <tableColumn id="40" xr3:uid="{00000000-0010-0000-0800-000028000000}" name="DOI" dataDxfId="254"/>
    <tableColumn id="41" xr3:uid="{00000000-0010-0000-0800-000029000000}" name="ORCID Work Putcode" dataDxfId="253"/>
    <tableColumn id="37" xr3:uid="{00000000-0010-0000-0800-000025000000}" name="URL" dataDxfId="252" dataCellStyle="Normal"/>
    <tableColumn id="38" xr3:uid="{00000000-0010-0000-0800-000026000000}" name="Blank" dataCellStyle="Normal"/>
    <tableColumn id="39" xr3:uid="{00000000-0010-0000-0800-000027000000}" name="Unique" dataDxfId="251" dataCellStyle="Normal">
      <calculatedColumnFormula>IF(COUNTIF($L$2:Table21[[#This Row],[ID]],Table21[[#This Row],[ID]])=1,1,0)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5"/>
  <sheetViews>
    <sheetView tabSelected="1" workbookViewId="0">
      <pane ySplit="1" topLeftCell="A2" activePane="bottomLeft" state="frozen"/>
      <selection pane="bottomLeft"/>
    </sheetView>
  </sheetViews>
  <sheetFormatPr defaultRowHeight="15" x14ac:dyDescent="0.25"/>
  <cols>
    <col min="1" max="1" width="9.140625" style="12" customWidth="1"/>
    <col min="2" max="2" width="16.28515625" style="12" bestFit="1" customWidth="1"/>
    <col min="3" max="4" width="9.140625" style="12"/>
    <col min="5" max="5" width="11.85546875" style="12" customWidth="1"/>
    <col min="6" max="6" width="11" style="3" customWidth="1"/>
    <col min="7" max="7" width="11.140625" style="3" bestFit="1" customWidth="1"/>
    <col min="8" max="8" width="9.28515625" style="20" customWidth="1"/>
    <col min="9" max="9" width="10.5703125" style="12" customWidth="1"/>
    <col min="10" max="10" width="13.140625" style="12" customWidth="1"/>
    <col min="11" max="12" width="10.140625" style="12" customWidth="1"/>
    <col min="13" max="13" width="8.85546875" style="12" customWidth="1"/>
    <col min="14" max="14" width="6.7109375" style="12" customWidth="1"/>
    <col min="15" max="15" width="7.5703125" style="12" customWidth="1"/>
    <col min="16" max="16" width="14" style="25" customWidth="1"/>
    <col min="17" max="29" width="14" style="23" customWidth="1"/>
    <col min="30" max="30" width="17.28515625" customWidth="1"/>
    <col min="31" max="31" width="18.85546875" customWidth="1"/>
    <col min="32" max="32" width="14" customWidth="1"/>
    <col min="33" max="33" width="18" customWidth="1"/>
    <col min="34" max="35" width="11.42578125" customWidth="1"/>
    <col min="36" max="36" width="19.5703125" customWidth="1"/>
    <col min="37" max="37" width="12.140625" customWidth="1"/>
    <col min="38" max="41" width="15.28515625" customWidth="1"/>
    <col min="43" max="43" width="14.5703125" customWidth="1"/>
    <col min="44" max="44" width="15.28515625" customWidth="1"/>
    <col min="45" max="45" width="17.42578125" customWidth="1"/>
    <col min="46" max="46" width="14.7109375" customWidth="1"/>
    <col min="47" max="47" width="12" customWidth="1"/>
  </cols>
  <sheetData>
    <row r="1" spans="1:49" x14ac:dyDescent="0.25">
      <c r="A1" s="21" t="s">
        <v>151</v>
      </c>
      <c r="B1" s="21" t="s">
        <v>103</v>
      </c>
      <c r="C1" s="21" t="s">
        <v>16</v>
      </c>
      <c r="D1" s="21" t="s">
        <v>17</v>
      </c>
      <c r="E1" s="21" t="s">
        <v>150</v>
      </c>
      <c r="F1" s="11" t="s">
        <v>19</v>
      </c>
      <c r="G1" s="11" t="s">
        <v>20</v>
      </c>
      <c r="H1" s="22" t="s">
        <v>104</v>
      </c>
      <c r="I1" s="21" t="s">
        <v>105</v>
      </c>
      <c r="J1" s="21" t="s">
        <v>106</v>
      </c>
      <c r="K1" s="21" t="s">
        <v>107</v>
      </c>
      <c r="L1" s="21" t="s">
        <v>203</v>
      </c>
      <c r="M1" s="21" t="s">
        <v>108</v>
      </c>
      <c r="N1" s="21" t="s">
        <v>109</v>
      </c>
      <c r="O1" s="21" t="s">
        <v>101</v>
      </c>
      <c r="P1" s="24" t="s">
        <v>110</v>
      </c>
      <c r="Q1" s="21" t="s">
        <v>268</v>
      </c>
      <c r="R1" s="21" t="s">
        <v>235</v>
      </c>
      <c r="S1" s="21" t="s">
        <v>236</v>
      </c>
      <c r="T1" s="21" t="s">
        <v>237</v>
      </c>
      <c r="U1" s="21" t="s">
        <v>238</v>
      </c>
      <c r="V1" s="21" t="s">
        <v>239</v>
      </c>
      <c r="W1" s="21" t="s">
        <v>240</v>
      </c>
      <c r="X1" s="21" t="s">
        <v>241</v>
      </c>
      <c r="Y1" s="21" t="s">
        <v>242</v>
      </c>
      <c r="Z1" s="21" t="s">
        <v>243</v>
      </c>
      <c r="AA1" s="21" t="s">
        <v>244</v>
      </c>
      <c r="AB1" s="21" t="s">
        <v>245</v>
      </c>
      <c r="AC1" s="21" t="s">
        <v>269</v>
      </c>
      <c r="AD1" s="10" t="s">
        <v>111</v>
      </c>
      <c r="AE1" s="10" t="s">
        <v>112</v>
      </c>
      <c r="AF1" s="10" t="s">
        <v>113</v>
      </c>
      <c r="AG1" s="10" t="s">
        <v>114</v>
      </c>
      <c r="AH1" s="10" t="s">
        <v>115</v>
      </c>
      <c r="AI1" s="10" t="s">
        <v>179</v>
      </c>
      <c r="AJ1" s="10" t="s">
        <v>116</v>
      </c>
      <c r="AK1" s="10" t="s">
        <v>117</v>
      </c>
      <c r="AL1" s="10" t="s">
        <v>164</v>
      </c>
      <c r="AM1" s="10" t="s">
        <v>165</v>
      </c>
      <c r="AN1" s="10" t="s">
        <v>166</v>
      </c>
      <c r="AO1" s="10" t="s">
        <v>167</v>
      </c>
      <c r="AP1" s="10" t="s">
        <v>118</v>
      </c>
      <c r="AQ1" s="10" t="s">
        <v>119</v>
      </c>
      <c r="AR1" s="10" t="s">
        <v>120</v>
      </c>
      <c r="AS1" s="10" t="s">
        <v>121</v>
      </c>
      <c r="AT1" s="10" t="s">
        <v>122</v>
      </c>
      <c r="AU1" s="10" t="s">
        <v>123</v>
      </c>
      <c r="AV1" s="10" t="s">
        <v>168</v>
      </c>
      <c r="AW1" s="10" t="s">
        <v>169</v>
      </c>
    </row>
    <row r="2" spans="1:49" x14ac:dyDescent="0.25">
      <c r="A2" s="12" t="s">
        <v>277</v>
      </c>
      <c r="B2" s="12" t="s">
        <v>2920</v>
      </c>
      <c r="C2" s="12" t="s">
        <v>2921</v>
      </c>
      <c r="D2" s="12" t="s">
        <v>280</v>
      </c>
      <c r="F2" s="3">
        <v>43101</v>
      </c>
      <c r="G2" s="3">
        <v>43465</v>
      </c>
      <c r="H2" s="20" t="s">
        <v>2922</v>
      </c>
      <c r="I2" s="12" t="s">
        <v>2923</v>
      </c>
      <c r="J2" s="12" t="s">
        <v>2924</v>
      </c>
      <c r="K2" s="12" t="s">
        <v>2925</v>
      </c>
      <c r="L2" s="12" t="s">
        <v>329</v>
      </c>
      <c r="M2" s="12" t="s">
        <v>328</v>
      </c>
      <c r="N2" s="12" t="s">
        <v>328</v>
      </c>
      <c r="O2" s="12">
        <v>1</v>
      </c>
      <c r="P2" s="25">
        <v>43538.351956018516</v>
      </c>
      <c r="AD2">
        <f>COUNTIF(Table53[File Reference],Table1[[#This Row],[File Reference]])</f>
        <v>12</v>
      </c>
      <c r="AE2">
        <f>COUNTIF(Collaborations!B:B,Table1[[#This Row],[File Reference]])</f>
        <v>0</v>
      </c>
      <c r="AF2">
        <f>COUNTIF(Funding!B:B,Table1[[#This Row],[File Reference]])</f>
        <v>0</v>
      </c>
      <c r="AG2">
        <f>COUNTIF(Destinations!B:B,Table1[[#This Row],[File Reference]])</f>
        <v>0</v>
      </c>
      <c r="AH2">
        <f>COUNTIF(Skills!B:B,Table1[[#This Row],[File Reference]])</f>
        <v>0</v>
      </c>
      <c r="AI2">
        <f>COUNTIF(Secondments!B:B,Table1[[#This Row],[File Reference]])</f>
        <v>0</v>
      </c>
      <c r="AJ2">
        <f>COUNTIF(Dissemination!B:B,Table1[[#This Row],[File Reference]])</f>
        <v>0</v>
      </c>
      <c r="AK2">
        <f>COUNTIF(Policy!B:B,Table1[[#This Row],[File Reference]])</f>
        <v>0</v>
      </c>
      <c r="AL2">
        <f>COUNTIF(Tools!B:B,Table1[[#This Row],[File Reference]])</f>
        <v>0</v>
      </c>
      <c r="AM2">
        <f>COUNTIF(Databases!B:B,Table1[[#This Row],[File Reference]])</f>
        <v>0</v>
      </c>
      <c r="AN2">
        <f>COUNTIF(Software!B:B,Table1[[#This Row],[File Reference]])</f>
        <v>0</v>
      </c>
      <c r="AO2">
        <f>COUNTIF(Artistic!B:B,Table1[[#This Row],[File Reference]])</f>
        <v>0</v>
      </c>
      <c r="AP2">
        <f>COUNTIF(IP!B:B,Table1[[#This Row],[File Reference]])</f>
        <v>0</v>
      </c>
      <c r="AQ2">
        <f>COUNTIF(Products!B:B,Table1[[#This Row],[File Reference]])</f>
        <v>0</v>
      </c>
      <c r="AR2">
        <f>COUNTIF('Spin Outs'!B:B,Table1[[#This Row],[File Reference]])</f>
        <v>0</v>
      </c>
      <c r="AS2">
        <f>COUNTIF(Recognition!B:B,Table1[[#This Row],[File Reference]])</f>
        <v>0</v>
      </c>
      <c r="AT2">
        <f>COUNTIF(Facilities!B:B,Table1[[#This Row],[File Reference]])</f>
        <v>0</v>
      </c>
      <c r="AU2">
        <f>COUNTIF(Other!B:B,Table1[[#This Row],[File Reference]])</f>
        <v>0</v>
      </c>
      <c r="AV2">
        <f>COUNTIF('Key Findings'!B:B,Table1[[#This Row],[File Reference]])</f>
        <v>0</v>
      </c>
      <c r="AW2">
        <f>COUNTIF(Narrative!B:B,Table1[[#This Row],[File Reference]])</f>
        <v>0</v>
      </c>
    </row>
    <row r="3" spans="1:49" x14ac:dyDescent="0.25">
      <c r="A3" s="12" t="s">
        <v>277</v>
      </c>
      <c r="B3" s="12" t="s">
        <v>2235</v>
      </c>
      <c r="C3" s="12" t="s">
        <v>2236</v>
      </c>
      <c r="D3" s="12" t="s">
        <v>280</v>
      </c>
      <c r="F3" s="3">
        <v>43101</v>
      </c>
      <c r="G3" s="3">
        <v>43465</v>
      </c>
      <c r="H3" s="20" t="s">
        <v>2237</v>
      </c>
      <c r="I3" s="12" t="s">
        <v>2238</v>
      </c>
      <c r="J3" s="12" t="s">
        <v>2239</v>
      </c>
      <c r="K3" s="12" t="s">
        <v>2240</v>
      </c>
      <c r="L3" s="12" t="s">
        <v>329</v>
      </c>
      <c r="M3" s="12" t="s">
        <v>328</v>
      </c>
      <c r="N3" s="12" t="s">
        <v>328</v>
      </c>
      <c r="O3" s="12">
        <v>1</v>
      </c>
      <c r="P3" s="25">
        <v>43536.611886574072</v>
      </c>
      <c r="AD3" s="12">
        <f>COUNTIF(Table53[File Reference],Table1[[#This Row],[File Reference]])</f>
        <v>2</v>
      </c>
      <c r="AE3" s="12">
        <f>COUNTIF(Collaborations!B:B,Table1[[#This Row],[File Reference]])</f>
        <v>0</v>
      </c>
      <c r="AF3" s="12">
        <f>COUNTIF(Funding!B:B,Table1[[#This Row],[File Reference]])</f>
        <v>0</v>
      </c>
      <c r="AG3" s="12">
        <f>COUNTIF(Destinations!B:B,Table1[[#This Row],[File Reference]])</f>
        <v>0</v>
      </c>
      <c r="AH3" s="12">
        <f>COUNTIF(Skills!B:B,Table1[[#This Row],[File Reference]])</f>
        <v>0</v>
      </c>
      <c r="AI3" s="12">
        <f>COUNTIF(Secondments!B:B,Table1[[#This Row],[File Reference]])</f>
        <v>0</v>
      </c>
      <c r="AJ3" s="12">
        <f>COUNTIF(Dissemination!B:B,Table1[[#This Row],[File Reference]])</f>
        <v>1</v>
      </c>
      <c r="AK3" s="12">
        <f>COUNTIF(Policy!B:B,Table1[[#This Row],[File Reference]])</f>
        <v>2</v>
      </c>
      <c r="AL3" s="12">
        <f>COUNTIF(Tools!B:B,Table1[[#This Row],[File Reference]])</f>
        <v>0</v>
      </c>
      <c r="AM3">
        <f>COUNTIF(Databases!B:B,Table1[[#This Row],[File Reference]])</f>
        <v>0</v>
      </c>
      <c r="AN3">
        <f>COUNTIF(Software!B:B,Table1[[#This Row],[File Reference]])</f>
        <v>1</v>
      </c>
      <c r="AO3">
        <f>COUNTIF(Artistic!B:B,Table1[[#This Row],[File Reference]])</f>
        <v>0</v>
      </c>
      <c r="AP3" s="12">
        <f>COUNTIF(IP!B:B,Table1[[#This Row],[File Reference]])</f>
        <v>0</v>
      </c>
      <c r="AQ3" s="12">
        <f>COUNTIF(Products!B:B,Table1[[#This Row],[File Reference]])</f>
        <v>0</v>
      </c>
      <c r="AR3" s="12">
        <f>COUNTIF('Spin Outs'!B:B,Table1[[#This Row],[File Reference]])</f>
        <v>0</v>
      </c>
      <c r="AS3" s="12">
        <f>COUNTIF(Recognition!B:B,Table1[[#This Row],[File Reference]])</f>
        <v>3</v>
      </c>
      <c r="AT3" s="12">
        <f>COUNTIF(Facilities!B:B,Table1[[#This Row],[File Reference]])</f>
        <v>0</v>
      </c>
      <c r="AU3" s="12">
        <f>COUNTIF(Other!B:B,Table1[[#This Row],[File Reference]])</f>
        <v>0</v>
      </c>
      <c r="AV3" s="12">
        <f>COUNTIF('Key Findings'!B:B,Table1[[#This Row],[File Reference]])</f>
        <v>0</v>
      </c>
      <c r="AW3" s="12">
        <f>COUNTIF(Narrative!B:B,Table1[[#This Row],[File Reference]])</f>
        <v>0</v>
      </c>
    </row>
    <row r="4" spans="1:49" x14ac:dyDescent="0.25">
      <c r="A4" s="12" t="s">
        <v>277</v>
      </c>
      <c r="B4" s="12" t="s">
        <v>1652</v>
      </c>
      <c r="C4" s="12" t="s">
        <v>1653</v>
      </c>
      <c r="D4" s="12" t="s">
        <v>280</v>
      </c>
      <c r="F4" s="3">
        <v>43101</v>
      </c>
      <c r="G4" s="3">
        <v>43465</v>
      </c>
      <c r="H4" s="20" t="s">
        <v>1654</v>
      </c>
      <c r="I4" s="12" t="s">
        <v>1655</v>
      </c>
      <c r="J4" s="12" t="s">
        <v>1656</v>
      </c>
      <c r="K4" s="12" t="s">
        <v>1657</v>
      </c>
      <c r="L4" s="12" t="s">
        <v>329</v>
      </c>
      <c r="M4" s="12" t="s">
        <v>328</v>
      </c>
      <c r="N4" s="12" t="s">
        <v>328</v>
      </c>
      <c r="O4" s="12">
        <v>1</v>
      </c>
      <c r="P4" s="25">
        <v>43536.598379629628</v>
      </c>
      <c r="AD4" s="12">
        <f>COUNTIF(Table53[File Reference],Table1[[#This Row],[File Reference]])</f>
        <v>14</v>
      </c>
      <c r="AE4" s="12">
        <f>COUNTIF(Collaborations!B:B,Table1[[#This Row],[File Reference]])</f>
        <v>0</v>
      </c>
      <c r="AF4" s="12">
        <f>COUNTIF(Funding!B:B,Table1[[#This Row],[File Reference]])</f>
        <v>3</v>
      </c>
      <c r="AG4" s="12">
        <f>COUNTIF(Destinations!B:B,Table1[[#This Row],[File Reference]])</f>
        <v>0</v>
      </c>
      <c r="AH4" s="12">
        <f>COUNTIF(Skills!B:B,Table1[[#This Row],[File Reference]])</f>
        <v>0</v>
      </c>
      <c r="AI4" s="12">
        <f>COUNTIF(Secondments!B:B,Table1[[#This Row],[File Reference]])</f>
        <v>0</v>
      </c>
      <c r="AJ4" s="12">
        <f>COUNTIF(Dissemination!B:B,Table1[[#This Row],[File Reference]])</f>
        <v>4</v>
      </c>
      <c r="AK4" s="12">
        <f>COUNTIF(Policy!B:B,Table1[[#This Row],[File Reference]])</f>
        <v>2</v>
      </c>
      <c r="AL4" s="12">
        <f>COUNTIF(Tools!B:B,Table1[[#This Row],[File Reference]])</f>
        <v>0</v>
      </c>
      <c r="AM4">
        <f>COUNTIF(Databases!B:B,Table1[[#This Row],[File Reference]])</f>
        <v>0</v>
      </c>
      <c r="AN4">
        <f>COUNTIF(Software!B:B,Table1[[#This Row],[File Reference]])</f>
        <v>0</v>
      </c>
      <c r="AO4">
        <f>COUNTIF(Artistic!B:B,Table1[[#This Row],[File Reference]])</f>
        <v>0</v>
      </c>
      <c r="AP4" s="12">
        <f>COUNTIF(IP!B:B,Table1[[#This Row],[File Reference]])</f>
        <v>0</v>
      </c>
      <c r="AQ4" s="12">
        <f>COUNTIF(Products!B:B,Table1[[#This Row],[File Reference]])</f>
        <v>0</v>
      </c>
      <c r="AR4" s="12">
        <f>COUNTIF('Spin Outs'!B:B,Table1[[#This Row],[File Reference]])</f>
        <v>0</v>
      </c>
      <c r="AS4" s="12">
        <f>COUNTIF(Recognition!B:B,Table1[[#This Row],[File Reference]])</f>
        <v>2</v>
      </c>
      <c r="AT4" s="12">
        <f>COUNTIF(Facilities!B:B,Table1[[#This Row],[File Reference]])</f>
        <v>0</v>
      </c>
      <c r="AU4" s="12">
        <f>COUNTIF(Other!B:B,Table1[[#This Row],[File Reference]])</f>
        <v>0</v>
      </c>
      <c r="AV4" s="12">
        <f>COUNTIF('Key Findings'!B:B,Table1[[#This Row],[File Reference]])</f>
        <v>0</v>
      </c>
      <c r="AW4" s="12">
        <f>COUNTIF(Narrative!B:B,Table1[[#This Row],[File Reference]])</f>
        <v>0</v>
      </c>
    </row>
    <row r="5" spans="1:49" x14ac:dyDescent="0.25">
      <c r="A5" s="12" t="s">
        <v>277</v>
      </c>
      <c r="B5" s="12" t="s">
        <v>2161</v>
      </c>
      <c r="C5" s="12" t="s">
        <v>2162</v>
      </c>
      <c r="D5" s="12" t="s">
        <v>280</v>
      </c>
      <c r="F5" s="3">
        <v>43101</v>
      </c>
      <c r="G5" s="3">
        <v>43465</v>
      </c>
      <c r="H5" s="20" t="s">
        <v>2163</v>
      </c>
      <c r="I5" s="12" t="s">
        <v>2164</v>
      </c>
      <c r="J5" s="12" t="s">
        <v>2165</v>
      </c>
      <c r="K5" s="12" t="s">
        <v>2166</v>
      </c>
      <c r="L5" s="12" t="s">
        <v>329</v>
      </c>
      <c r="M5" s="12" t="s">
        <v>328</v>
      </c>
      <c r="N5" s="12" t="s">
        <v>328</v>
      </c>
      <c r="O5" s="12">
        <v>1</v>
      </c>
      <c r="P5" s="25">
        <v>43532.609803240739</v>
      </c>
      <c r="AD5" s="12">
        <f>COUNTIF(Table53[File Reference],Table1[[#This Row],[File Reference]])</f>
        <v>9</v>
      </c>
      <c r="AE5" s="12">
        <f>COUNTIF(Collaborations!B:B,Table1[[#This Row],[File Reference]])</f>
        <v>0</v>
      </c>
      <c r="AF5" s="12">
        <f>COUNTIF(Funding!B:B,Table1[[#This Row],[File Reference]])</f>
        <v>0</v>
      </c>
      <c r="AG5" s="12">
        <f>COUNTIF(Destinations!B:B,Table1[[#This Row],[File Reference]])</f>
        <v>0</v>
      </c>
      <c r="AH5" s="12">
        <f>COUNTIF(Skills!B:B,Table1[[#This Row],[File Reference]])</f>
        <v>0</v>
      </c>
      <c r="AI5" s="12">
        <f>COUNTIF(Secondments!B:B,Table1[[#This Row],[File Reference]])</f>
        <v>0</v>
      </c>
      <c r="AJ5" s="12">
        <f>COUNTIF(Dissemination!B:B,Table1[[#This Row],[File Reference]])</f>
        <v>0</v>
      </c>
      <c r="AK5" s="12">
        <f>COUNTIF(Policy!B:B,Table1[[#This Row],[File Reference]])</f>
        <v>0</v>
      </c>
      <c r="AL5" s="12">
        <f>COUNTIF(Tools!B:B,Table1[[#This Row],[File Reference]])</f>
        <v>0</v>
      </c>
      <c r="AM5">
        <f>COUNTIF(Databases!B:B,Table1[[#This Row],[File Reference]])</f>
        <v>0</v>
      </c>
      <c r="AN5">
        <f>COUNTIF(Software!B:B,Table1[[#This Row],[File Reference]])</f>
        <v>0</v>
      </c>
      <c r="AO5">
        <f>COUNTIF(Artistic!B:B,Table1[[#This Row],[File Reference]])</f>
        <v>0</v>
      </c>
      <c r="AP5" s="12">
        <f>COUNTIF(IP!B:B,Table1[[#This Row],[File Reference]])</f>
        <v>0</v>
      </c>
      <c r="AQ5" s="12">
        <f>COUNTIF(Products!B:B,Table1[[#This Row],[File Reference]])</f>
        <v>0</v>
      </c>
      <c r="AR5" s="12">
        <f>COUNTIF('Spin Outs'!B:B,Table1[[#This Row],[File Reference]])</f>
        <v>0</v>
      </c>
      <c r="AS5" s="12">
        <f>COUNTIF(Recognition!B:B,Table1[[#This Row],[File Reference]])</f>
        <v>0</v>
      </c>
      <c r="AT5" s="12">
        <f>COUNTIF(Facilities!B:B,Table1[[#This Row],[File Reference]])</f>
        <v>0</v>
      </c>
      <c r="AU5" s="12">
        <f>COUNTIF(Other!B:B,Table1[[#This Row],[File Reference]])</f>
        <v>0</v>
      </c>
      <c r="AV5" s="12">
        <f>COUNTIF('Key Findings'!B:B,Table1[[#This Row],[File Reference]])</f>
        <v>0</v>
      </c>
      <c r="AW5" s="12">
        <f>COUNTIF(Narrative!B:B,Table1[[#This Row],[File Reference]])</f>
        <v>0</v>
      </c>
    </row>
    <row r="6" spans="1:49" x14ac:dyDescent="0.25">
      <c r="A6" s="12" t="s">
        <v>277</v>
      </c>
      <c r="B6" s="12" t="s">
        <v>1592</v>
      </c>
      <c r="C6" s="12" t="s">
        <v>1593</v>
      </c>
      <c r="D6" s="12" t="s">
        <v>280</v>
      </c>
      <c r="F6" s="3">
        <v>43101</v>
      </c>
      <c r="G6" s="3">
        <v>43465</v>
      </c>
      <c r="H6" s="20" t="s">
        <v>1594</v>
      </c>
      <c r="I6" s="12" t="s">
        <v>1595</v>
      </c>
      <c r="J6" s="12" t="s">
        <v>1596</v>
      </c>
      <c r="K6" s="12" t="s">
        <v>1597</v>
      </c>
      <c r="L6" s="12" t="s">
        <v>329</v>
      </c>
      <c r="M6" s="12" t="s">
        <v>328</v>
      </c>
      <c r="N6" s="12" t="s">
        <v>328</v>
      </c>
      <c r="O6" s="12">
        <v>1</v>
      </c>
      <c r="P6" s="25">
        <v>43524.424155092594</v>
      </c>
      <c r="AD6" s="12">
        <f>COUNTIF(Table53[File Reference],Table1[[#This Row],[File Reference]])</f>
        <v>7</v>
      </c>
      <c r="AE6" s="12">
        <f>COUNTIF(Collaborations!B:B,Table1[[#This Row],[File Reference]])</f>
        <v>0</v>
      </c>
      <c r="AF6" s="12">
        <f>COUNTIF(Funding!B:B,Table1[[#This Row],[File Reference]])</f>
        <v>0</v>
      </c>
      <c r="AG6" s="12">
        <f>COUNTIF(Destinations!B:B,Table1[[#This Row],[File Reference]])</f>
        <v>0</v>
      </c>
      <c r="AH6" s="12">
        <f>COUNTIF(Skills!B:B,Table1[[#This Row],[File Reference]])</f>
        <v>0</v>
      </c>
      <c r="AI6" s="12">
        <f>COUNTIF(Secondments!B:B,Table1[[#This Row],[File Reference]])</f>
        <v>0</v>
      </c>
      <c r="AJ6" s="12">
        <f>COUNTIF(Dissemination!B:B,Table1[[#This Row],[File Reference]])</f>
        <v>2</v>
      </c>
      <c r="AK6" s="12">
        <f>COUNTIF(Policy!B:B,Table1[[#This Row],[File Reference]])</f>
        <v>0</v>
      </c>
      <c r="AL6" s="12">
        <f>COUNTIF(Tools!B:B,Table1[[#This Row],[File Reference]])</f>
        <v>0</v>
      </c>
      <c r="AM6">
        <f>COUNTIF(Databases!B:B,Table1[[#This Row],[File Reference]])</f>
        <v>0</v>
      </c>
      <c r="AN6">
        <f>COUNTIF(Software!B:B,Table1[[#This Row],[File Reference]])</f>
        <v>0</v>
      </c>
      <c r="AO6">
        <f>COUNTIF(Artistic!B:B,Table1[[#This Row],[File Reference]])</f>
        <v>0</v>
      </c>
      <c r="AP6" s="12">
        <f>COUNTIF(IP!B:B,Table1[[#This Row],[File Reference]])</f>
        <v>0</v>
      </c>
      <c r="AQ6" s="12">
        <f>COUNTIF(Products!B:B,Table1[[#This Row],[File Reference]])</f>
        <v>0</v>
      </c>
      <c r="AR6" s="12">
        <f>COUNTIF('Spin Outs'!B:B,Table1[[#This Row],[File Reference]])</f>
        <v>0</v>
      </c>
      <c r="AS6" s="12">
        <f>COUNTIF(Recognition!B:B,Table1[[#This Row],[File Reference]])</f>
        <v>7</v>
      </c>
      <c r="AT6" s="12">
        <f>COUNTIF(Facilities!B:B,Table1[[#This Row],[File Reference]])</f>
        <v>0</v>
      </c>
      <c r="AU6" s="12">
        <f>COUNTIF(Other!B:B,Table1[[#This Row],[File Reference]])</f>
        <v>0</v>
      </c>
      <c r="AV6" s="12">
        <f>COUNTIF('Key Findings'!B:B,Table1[[#This Row],[File Reference]])</f>
        <v>0</v>
      </c>
      <c r="AW6" s="12">
        <f>COUNTIF(Narrative!B:B,Table1[[#This Row],[File Reference]])</f>
        <v>0</v>
      </c>
    </row>
    <row r="7" spans="1:49" x14ac:dyDescent="0.25">
      <c r="A7" s="12" t="s">
        <v>277</v>
      </c>
      <c r="B7" s="12" t="s">
        <v>1008</v>
      </c>
      <c r="C7" s="12" t="s">
        <v>1009</v>
      </c>
      <c r="D7" s="12" t="s">
        <v>280</v>
      </c>
      <c r="F7" s="3">
        <v>43101</v>
      </c>
      <c r="G7" s="3">
        <v>43465</v>
      </c>
      <c r="H7" s="20" t="s">
        <v>1010</v>
      </c>
      <c r="I7" s="12" t="s">
        <v>1011</v>
      </c>
      <c r="J7" s="12" t="s">
        <v>1012</v>
      </c>
      <c r="K7" s="12" t="s">
        <v>1013</v>
      </c>
      <c r="L7" s="12" t="s">
        <v>329</v>
      </c>
      <c r="M7" s="12" t="s">
        <v>328</v>
      </c>
      <c r="N7" s="12" t="s">
        <v>328</v>
      </c>
      <c r="O7" s="12">
        <v>1</v>
      </c>
      <c r="P7" s="25">
        <v>43542.512418981481</v>
      </c>
      <c r="AD7" s="12">
        <f>COUNTIF(Table53[File Reference],Table1[[#This Row],[File Reference]])</f>
        <v>5</v>
      </c>
      <c r="AE7" s="12">
        <f>COUNTIF(Collaborations!B:B,Table1[[#This Row],[File Reference]])</f>
        <v>5</v>
      </c>
      <c r="AF7" s="12">
        <f>COUNTIF(Funding!B:B,Table1[[#This Row],[File Reference]])</f>
        <v>2</v>
      </c>
      <c r="AG7" s="12">
        <f>COUNTIF(Destinations!B:B,Table1[[#This Row],[File Reference]])</f>
        <v>0</v>
      </c>
      <c r="AH7" s="12">
        <f>COUNTIF(Skills!B:B,Table1[[#This Row],[File Reference]])</f>
        <v>0</v>
      </c>
      <c r="AI7" s="12">
        <f>COUNTIF(Secondments!B:B,Table1[[#This Row],[File Reference]])</f>
        <v>0</v>
      </c>
      <c r="AJ7" s="12">
        <f>COUNTIF(Dissemination!B:B,Table1[[#This Row],[File Reference]])</f>
        <v>1</v>
      </c>
      <c r="AK7" s="12">
        <f>COUNTIF(Policy!B:B,Table1[[#This Row],[File Reference]])</f>
        <v>0</v>
      </c>
      <c r="AL7" s="12">
        <f>COUNTIF(Tools!B:B,Table1[[#This Row],[File Reference]])</f>
        <v>0</v>
      </c>
      <c r="AM7">
        <f>COUNTIF(Databases!B:B,Table1[[#This Row],[File Reference]])</f>
        <v>2</v>
      </c>
      <c r="AN7">
        <f>COUNTIF(Software!B:B,Table1[[#This Row],[File Reference]])</f>
        <v>1</v>
      </c>
      <c r="AO7">
        <f>COUNTIF(Artistic!B:B,Table1[[#This Row],[File Reference]])</f>
        <v>0</v>
      </c>
      <c r="AP7" s="12">
        <f>COUNTIF(IP!B:B,Table1[[#This Row],[File Reference]])</f>
        <v>1</v>
      </c>
      <c r="AQ7" s="12">
        <f>COUNTIF(Products!B:B,Table1[[#This Row],[File Reference]])</f>
        <v>1</v>
      </c>
      <c r="AR7" s="12">
        <f>COUNTIF('Spin Outs'!B:B,Table1[[#This Row],[File Reference]])</f>
        <v>0</v>
      </c>
      <c r="AS7" s="12">
        <f>COUNTIF(Recognition!B:B,Table1[[#This Row],[File Reference]])</f>
        <v>1</v>
      </c>
      <c r="AT7" s="12">
        <f>COUNTIF(Facilities!B:B,Table1[[#This Row],[File Reference]])</f>
        <v>0</v>
      </c>
      <c r="AU7" s="12">
        <f>COUNTIF(Other!B:B,Table1[[#This Row],[File Reference]])</f>
        <v>0</v>
      </c>
      <c r="AV7" s="12">
        <f>COUNTIF('Key Findings'!B:B,Table1[[#This Row],[File Reference]])</f>
        <v>0</v>
      </c>
      <c r="AW7" s="12">
        <f>COUNTIF(Narrative!B:B,Table1[[#This Row],[File Reference]])</f>
        <v>0</v>
      </c>
    </row>
    <row r="8" spans="1:49" x14ac:dyDescent="0.25">
      <c r="A8" s="12" t="s">
        <v>277</v>
      </c>
      <c r="B8" s="12" t="s">
        <v>6800</v>
      </c>
      <c r="C8" s="12" t="s">
        <v>6801</v>
      </c>
      <c r="D8" s="12" t="s">
        <v>280</v>
      </c>
      <c r="F8" s="3">
        <v>43101</v>
      </c>
      <c r="G8" s="3">
        <v>43465</v>
      </c>
      <c r="H8" s="20" t="s">
        <v>6802</v>
      </c>
      <c r="I8" s="12" t="s">
        <v>6803</v>
      </c>
      <c r="J8" s="12" t="s">
        <v>6804</v>
      </c>
      <c r="K8" s="12" t="s">
        <v>6805</v>
      </c>
      <c r="L8" s="12" t="s">
        <v>329</v>
      </c>
      <c r="M8" s="12" t="s">
        <v>328</v>
      </c>
      <c r="N8" s="12" t="s">
        <v>328</v>
      </c>
      <c r="O8" s="12">
        <v>1</v>
      </c>
      <c r="P8" s="25">
        <v>43515.709803240738</v>
      </c>
      <c r="AD8" s="12">
        <f>COUNTIF(Table53[File Reference],Table1[[#This Row],[File Reference]])</f>
        <v>0</v>
      </c>
      <c r="AE8" s="12">
        <f>COUNTIF(Collaborations!B:B,Table1[[#This Row],[File Reference]])</f>
        <v>0</v>
      </c>
      <c r="AF8" s="12">
        <f>COUNTIF(Funding!B:B,Table1[[#This Row],[File Reference]])</f>
        <v>0</v>
      </c>
      <c r="AG8" s="12">
        <f>COUNTIF(Destinations!B:B,Table1[[#This Row],[File Reference]])</f>
        <v>0</v>
      </c>
      <c r="AH8" s="12">
        <f>COUNTIF(Skills!B:B,Table1[[#This Row],[File Reference]])</f>
        <v>0</v>
      </c>
      <c r="AI8" s="12">
        <f>COUNTIF(Secondments!B:B,Table1[[#This Row],[File Reference]])</f>
        <v>0</v>
      </c>
      <c r="AJ8" s="12">
        <f>COUNTIF(Dissemination!B:B,Table1[[#This Row],[File Reference]])</f>
        <v>0</v>
      </c>
      <c r="AK8" s="12">
        <f>COUNTIF(Policy!B:B,Table1[[#This Row],[File Reference]])</f>
        <v>0</v>
      </c>
      <c r="AL8" s="12">
        <f>COUNTIF(Tools!B:B,Table1[[#This Row],[File Reference]])</f>
        <v>0</v>
      </c>
      <c r="AM8">
        <f>COUNTIF(Databases!B:B,Table1[[#This Row],[File Reference]])</f>
        <v>0</v>
      </c>
      <c r="AN8">
        <f>COUNTIF(Software!B:B,Table1[[#This Row],[File Reference]])</f>
        <v>0</v>
      </c>
      <c r="AO8">
        <f>COUNTIF(Artistic!B:B,Table1[[#This Row],[File Reference]])</f>
        <v>0</v>
      </c>
      <c r="AP8" s="12">
        <f>COUNTIF(IP!B:B,Table1[[#This Row],[File Reference]])</f>
        <v>0</v>
      </c>
      <c r="AQ8" s="12">
        <f>COUNTIF(Products!B:B,Table1[[#This Row],[File Reference]])</f>
        <v>0</v>
      </c>
      <c r="AR8" s="12">
        <f>COUNTIF('Spin Outs'!B:B,Table1[[#This Row],[File Reference]])</f>
        <v>0</v>
      </c>
      <c r="AS8" s="12">
        <f>COUNTIF(Recognition!B:B,Table1[[#This Row],[File Reference]])</f>
        <v>0</v>
      </c>
      <c r="AT8" s="12">
        <f>COUNTIF(Facilities!B:B,Table1[[#This Row],[File Reference]])</f>
        <v>0</v>
      </c>
      <c r="AU8" s="12">
        <f>COUNTIF(Other!B:B,Table1[[#This Row],[File Reference]])</f>
        <v>0</v>
      </c>
      <c r="AV8" s="12">
        <f>COUNTIF('Key Findings'!B:B,Table1[[#This Row],[File Reference]])</f>
        <v>0</v>
      </c>
      <c r="AW8" s="12">
        <f>COUNTIF(Narrative!B:B,Table1[[#This Row],[File Reference]])</f>
        <v>0</v>
      </c>
    </row>
    <row r="9" spans="1:49" x14ac:dyDescent="0.25">
      <c r="A9" s="12" t="s">
        <v>277</v>
      </c>
      <c r="B9" s="12" t="s">
        <v>3044</v>
      </c>
      <c r="C9" s="12" t="s">
        <v>3045</v>
      </c>
      <c r="D9" s="12" t="s">
        <v>280</v>
      </c>
      <c r="F9" s="3">
        <v>43101</v>
      </c>
      <c r="G9" s="3">
        <v>43465</v>
      </c>
      <c r="H9" s="20" t="s">
        <v>3046</v>
      </c>
      <c r="I9" s="12" t="s">
        <v>3047</v>
      </c>
      <c r="J9" s="12" t="s">
        <v>3048</v>
      </c>
      <c r="K9" s="12" t="s">
        <v>3049</v>
      </c>
      <c r="L9" s="12" t="s">
        <v>329</v>
      </c>
      <c r="M9" s="12" t="s">
        <v>328</v>
      </c>
      <c r="N9" s="12" t="s">
        <v>328</v>
      </c>
      <c r="O9" s="12">
        <v>1</v>
      </c>
      <c r="P9" s="25">
        <v>43538.620856481481</v>
      </c>
      <c r="AD9" s="12">
        <f>COUNTIF(Table53[File Reference],Table1[[#This Row],[File Reference]])</f>
        <v>116</v>
      </c>
      <c r="AE9" s="12">
        <f>COUNTIF(Collaborations!B:B,Table1[[#This Row],[File Reference]])</f>
        <v>3</v>
      </c>
      <c r="AF9" s="12">
        <f>COUNTIF(Funding!B:B,Table1[[#This Row],[File Reference]])</f>
        <v>10</v>
      </c>
      <c r="AG9" s="12">
        <f>COUNTIF(Destinations!B:B,Table1[[#This Row],[File Reference]])</f>
        <v>13</v>
      </c>
      <c r="AH9" s="12">
        <f>COUNTIF(Skills!B:B,Table1[[#This Row],[File Reference]])</f>
        <v>0</v>
      </c>
      <c r="AI9" s="12">
        <f>COUNTIF(Secondments!B:B,Table1[[#This Row],[File Reference]])</f>
        <v>0</v>
      </c>
      <c r="AJ9" s="12">
        <f>COUNTIF(Dissemination!B:B,Table1[[#This Row],[File Reference]])</f>
        <v>52</v>
      </c>
      <c r="AK9" s="12">
        <f>COUNTIF(Policy!B:B,Table1[[#This Row],[File Reference]])</f>
        <v>8</v>
      </c>
      <c r="AL9" s="12">
        <f>COUNTIF(Tools!B:B,Table1[[#This Row],[File Reference]])</f>
        <v>0</v>
      </c>
      <c r="AM9">
        <f>COUNTIF(Databases!B:B,Table1[[#This Row],[File Reference]])</f>
        <v>5</v>
      </c>
      <c r="AN9">
        <f>COUNTIF(Software!B:B,Table1[[#This Row],[File Reference]])</f>
        <v>0</v>
      </c>
      <c r="AO9">
        <f>COUNTIF(Artistic!B:B,Table1[[#This Row],[File Reference]])</f>
        <v>0</v>
      </c>
      <c r="AP9" s="12">
        <f>COUNTIF(IP!B:B,Table1[[#This Row],[File Reference]])</f>
        <v>0</v>
      </c>
      <c r="AQ9" s="12">
        <f>COUNTIF(Products!B:B,Table1[[#This Row],[File Reference]])</f>
        <v>0</v>
      </c>
      <c r="AR9" s="12">
        <f>COUNTIF('Spin Outs'!B:B,Table1[[#This Row],[File Reference]])</f>
        <v>0</v>
      </c>
      <c r="AS9" s="12">
        <f>COUNTIF(Recognition!B:B,Table1[[#This Row],[File Reference]])</f>
        <v>19</v>
      </c>
      <c r="AT9" s="12">
        <f>COUNTIF(Facilities!B:B,Table1[[#This Row],[File Reference]])</f>
        <v>6</v>
      </c>
      <c r="AU9" s="12">
        <f>COUNTIF(Other!B:B,Table1[[#This Row],[File Reference]])</f>
        <v>0</v>
      </c>
      <c r="AV9" s="12">
        <f>COUNTIF('Key Findings'!B:B,Table1[[#This Row],[File Reference]])</f>
        <v>0</v>
      </c>
      <c r="AW9" s="12">
        <f>COUNTIF(Narrative!B:B,Table1[[#This Row],[File Reference]])</f>
        <v>0</v>
      </c>
    </row>
    <row r="10" spans="1:49" x14ac:dyDescent="0.25">
      <c r="A10" s="12" t="s">
        <v>277</v>
      </c>
      <c r="B10" s="12" t="s">
        <v>5023</v>
      </c>
      <c r="C10" s="12" t="s">
        <v>5024</v>
      </c>
      <c r="D10" s="12" t="s">
        <v>280</v>
      </c>
      <c r="F10" s="3">
        <v>43101</v>
      </c>
      <c r="G10" s="3">
        <v>43465</v>
      </c>
      <c r="H10" s="20" t="s">
        <v>5025</v>
      </c>
      <c r="I10" s="12" t="s">
        <v>5026</v>
      </c>
      <c r="J10" s="12" t="s">
        <v>5027</v>
      </c>
      <c r="K10" s="12" t="s">
        <v>5028</v>
      </c>
      <c r="L10" s="12" t="s">
        <v>329</v>
      </c>
      <c r="M10" s="12" t="s">
        <v>328</v>
      </c>
      <c r="N10" s="12" t="s">
        <v>328</v>
      </c>
      <c r="O10" s="12">
        <v>1</v>
      </c>
      <c r="P10" s="25">
        <v>43538.877534722225</v>
      </c>
      <c r="AD10" s="12">
        <f>COUNTIF(Table53[File Reference],Table1[[#This Row],[File Reference]])</f>
        <v>0</v>
      </c>
      <c r="AE10" s="12">
        <f>COUNTIF(Collaborations!B:B,Table1[[#This Row],[File Reference]])</f>
        <v>0</v>
      </c>
      <c r="AF10" s="12">
        <f>COUNTIF(Funding!B:B,Table1[[#This Row],[File Reference]])</f>
        <v>2</v>
      </c>
      <c r="AG10" s="12">
        <f>COUNTIF(Destinations!B:B,Table1[[#This Row],[File Reference]])</f>
        <v>0</v>
      </c>
      <c r="AH10" s="12">
        <f>COUNTIF(Skills!B:B,Table1[[#This Row],[File Reference]])</f>
        <v>0</v>
      </c>
      <c r="AI10" s="12">
        <f>COUNTIF(Secondments!B:B,Table1[[#This Row],[File Reference]])</f>
        <v>0</v>
      </c>
      <c r="AJ10" s="12">
        <f>COUNTIF(Dissemination!B:B,Table1[[#This Row],[File Reference]])</f>
        <v>0</v>
      </c>
      <c r="AK10" s="12">
        <f>COUNTIF(Policy!B:B,Table1[[#This Row],[File Reference]])</f>
        <v>0</v>
      </c>
      <c r="AL10" s="12">
        <f>COUNTIF(Tools!B:B,Table1[[#This Row],[File Reference]])</f>
        <v>0</v>
      </c>
      <c r="AM10">
        <f>COUNTIF(Databases!B:B,Table1[[#This Row],[File Reference]])</f>
        <v>1</v>
      </c>
      <c r="AN10">
        <f>COUNTIF(Software!B:B,Table1[[#This Row],[File Reference]])</f>
        <v>1</v>
      </c>
      <c r="AO10">
        <f>COUNTIF(Artistic!B:B,Table1[[#This Row],[File Reference]])</f>
        <v>0</v>
      </c>
      <c r="AP10" s="12">
        <f>COUNTIF(IP!B:B,Table1[[#This Row],[File Reference]])</f>
        <v>0</v>
      </c>
      <c r="AQ10" s="12">
        <f>COUNTIF(Products!B:B,Table1[[#This Row],[File Reference]])</f>
        <v>0</v>
      </c>
      <c r="AR10" s="12">
        <f>COUNTIF('Spin Outs'!B:B,Table1[[#This Row],[File Reference]])</f>
        <v>0</v>
      </c>
      <c r="AS10" s="12">
        <f>COUNTIF(Recognition!B:B,Table1[[#This Row],[File Reference]])</f>
        <v>0</v>
      </c>
      <c r="AT10" s="12">
        <f>COUNTIF(Facilities!B:B,Table1[[#This Row],[File Reference]])</f>
        <v>0</v>
      </c>
      <c r="AU10" s="12">
        <f>COUNTIF(Other!B:B,Table1[[#This Row],[File Reference]])</f>
        <v>0</v>
      </c>
      <c r="AV10" s="12">
        <f>COUNTIF('Key Findings'!B:B,Table1[[#This Row],[File Reference]])</f>
        <v>0</v>
      </c>
      <c r="AW10" s="12">
        <f>COUNTIF(Narrative!B:B,Table1[[#This Row],[File Reference]])</f>
        <v>0</v>
      </c>
    </row>
    <row r="11" spans="1:49" x14ac:dyDescent="0.25">
      <c r="A11" s="12" t="s">
        <v>277</v>
      </c>
      <c r="B11" s="12" t="s">
        <v>2116</v>
      </c>
      <c r="C11" s="12" t="s">
        <v>2117</v>
      </c>
      <c r="D11" s="12" t="s">
        <v>280</v>
      </c>
      <c r="F11" s="3">
        <v>43101</v>
      </c>
      <c r="G11" s="3">
        <v>43465</v>
      </c>
      <c r="H11" s="20" t="s">
        <v>2118</v>
      </c>
      <c r="I11" s="12" t="s">
        <v>2119</v>
      </c>
      <c r="J11" s="12" t="s">
        <v>2120</v>
      </c>
      <c r="K11" s="12" t="s">
        <v>2121</v>
      </c>
      <c r="L11" s="12" t="s">
        <v>329</v>
      </c>
      <c r="M11" s="12" t="s">
        <v>328</v>
      </c>
      <c r="N11" s="12" t="s">
        <v>328</v>
      </c>
      <c r="O11" s="12">
        <v>1</v>
      </c>
      <c r="P11" s="25">
        <v>43529.464849537035</v>
      </c>
      <c r="AD11" s="12">
        <f>COUNTIF(Table53[File Reference],Table1[[#This Row],[File Reference]])</f>
        <v>8</v>
      </c>
      <c r="AE11" s="12">
        <f>COUNTIF(Collaborations!B:B,Table1[[#This Row],[File Reference]])</f>
        <v>0</v>
      </c>
      <c r="AF11" s="12">
        <f>COUNTIF(Funding!B:B,Table1[[#This Row],[File Reference]])</f>
        <v>0</v>
      </c>
      <c r="AG11" s="12">
        <f>COUNTIF(Destinations!B:B,Table1[[#This Row],[File Reference]])</f>
        <v>0</v>
      </c>
      <c r="AH11" s="12">
        <f>COUNTIF(Skills!B:B,Table1[[#This Row],[File Reference]])</f>
        <v>0</v>
      </c>
      <c r="AI11" s="12">
        <f>COUNTIF(Secondments!B:B,Table1[[#This Row],[File Reference]])</f>
        <v>0</v>
      </c>
      <c r="AJ11" s="12">
        <f>COUNTIF(Dissemination!B:B,Table1[[#This Row],[File Reference]])</f>
        <v>0</v>
      </c>
      <c r="AK11" s="12">
        <f>COUNTIF(Policy!B:B,Table1[[#This Row],[File Reference]])</f>
        <v>0</v>
      </c>
      <c r="AL11" s="12">
        <f>COUNTIF(Tools!B:B,Table1[[#This Row],[File Reference]])</f>
        <v>0</v>
      </c>
      <c r="AM11">
        <f>COUNTIF(Databases!B:B,Table1[[#This Row],[File Reference]])</f>
        <v>0</v>
      </c>
      <c r="AN11">
        <f>COUNTIF(Software!B:B,Table1[[#This Row],[File Reference]])</f>
        <v>0</v>
      </c>
      <c r="AO11">
        <f>COUNTIF(Artistic!B:B,Table1[[#This Row],[File Reference]])</f>
        <v>0</v>
      </c>
      <c r="AP11" s="12">
        <f>COUNTIF(IP!B:B,Table1[[#This Row],[File Reference]])</f>
        <v>0</v>
      </c>
      <c r="AQ11" s="12">
        <f>COUNTIF(Products!B:B,Table1[[#This Row],[File Reference]])</f>
        <v>0</v>
      </c>
      <c r="AR11" s="12">
        <f>COUNTIF('Spin Outs'!B:B,Table1[[#This Row],[File Reference]])</f>
        <v>0</v>
      </c>
      <c r="AS11" s="12">
        <f>COUNTIF(Recognition!B:B,Table1[[#This Row],[File Reference]])</f>
        <v>0</v>
      </c>
      <c r="AT11" s="12">
        <f>COUNTIF(Facilities!B:B,Table1[[#This Row],[File Reference]])</f>
        <v>0</v>
      </c>
      <c r="AU11" s="12">
        <f>COUNTIF(Other!B:B,Table1[[#This Row],[File Reference]])</f>
        <v>0</v>
      </c>
      <c r="AV11" s="12">
        <f>COUNTIF('Key Findings'!B:B,Table1[[#This Row],[File Reference]])</f>
        <v>0</v>
      </c>
      <c r="AW11" s="12">
        <f>COUNTIF(Narrative!B:B,Table1[[#This Row],[File Reference]])</f>
        <v>0</v>
      </c>
    </row>
    <row r="12" spans="1:49" x14ac:dyDescent="0.25">
      <c r="A12" s="12" t="s">
        <v>277</v>
      </c>
      <c r="B12" s="12" t="s">
        <v>485</v>
      </c>
      <c r="C12" s="12" t="s">
        <v>486</v>
      </c>
      <c r="D12" s="12" t="s">
        <v>280</v>
      </c>
      <c r="F12" s="3">
        <v>43101</v>
      </c>
      <c r="G12" s="3">
        <v>43465</v>
      </c>
      <c r="H12" s="20" t="s">
        <v>487</v>
      </c>
      <c r="I12" s="12" t="s">
        <v>488</v>
      </c>
      <c r="J12" s="12" t="s">
        <v>489</v>
      </c>
      <c r="K12" s="12" t="s">
        <v>490</v>
      </c>
      <c r="L12" s="12" t="s">
        <v>329</v>
      </c>
      <c r="M12" s="12" t="s">
        <v>328</v>
      </c>
      <c r="N12" s="12" t="s">
        <v>328</v>
      </c>
      <c r="O12" s="12">
        <v>1</v>
      </c>
      <c r="P12" s="25">
        <v>43530.603946759256</v>
      </c>
      <c r="AD12" s="12">
        <f>COUNTIF(Table53[File Reference],Table1[[#This Row],[File Reference]])</f>
        <v>4</v>
      </c>
      <c r="AE12" s="12">
        <f>COUNTIF(Collaborations!B:B,Table1[[#This Row],[File Reference]])</f>
        <v>0</v>
      </c>
      <c r="AF12" s="12">
        <f>COUNTIF(Funding!B:B,Table1[[#This Row],[File Reference]])</f>
        <v>3</v>
      </c>
      <c r="AG12" s="12">
        <f>COUNTIF(Destinations!B:B,Table1[[#This Row],[File Reference]])</f>
        <v>0</v>
      </c>
      <c r="AH12" s="12">
        <f>COUNTIF(Skills!B:B,Table1[[#This Row],[File Reference]])</f>
        <v>0</v>
      </c>
      <c r="AI12" s="12">
        <f>COUNTIF(Secondments!B:B,Table1[[#This Row],[File Reference]])</f>
        <v>0</v>
      </c>
      <c r="AJ12" s="12">
        <f>COUNTIF(Dissemination!B:B,Table1[[#This Row],[File Reference]])</f>
        <v>0</v>
      </c>
      <c r="AK12" s="12">
        <f>COUNTIF(Policy!B:B,Table1[[#This Row],[File Reference]])</f>
        <v>1</v>
      </c>
      <c r="AL12" s="12">
        <f>COUNTIF(Tools!B:B,Table1[[#This Row],[File Reference]])</f>
        <v>0</v>
      </c>
      <c r="AM12">
        <f>COUNTIF(Databases!B:B,Table1[[#This Row],[File Reference]])</f>
        <v>0</v>
      </c>
      <c r="AN12">
        <f>COUNTIF(Software!B:B,Table1[[#This Row],[File Reference]])</f>
        <v>0</v>
      </c>
      <c r="AO12">
        <f>COUNTIF(Artistic!B:B,Table1[[#This Row],[File Reference]])</f>
        <v>0</v>
      </c>
      <c r="AP12" s="12">
        <f>COUNTIF(IP!B:B,Table1[[#This Row],[File Reference]])</f>
        <v>0</v>
      </c>
      <c r="AQ12" s="12">
        <f>COUNTIF(Products!B:B,Table1[[#This Row],[File Reference]])</f>
        <v>0</v>
      </c>
      <c r="AR12" s="12">
        <f>COUNTIF('Spin Outs'!B:B,Table1[[#This Row],[File Reference]])</f>
        <v>0</v>
      </c>
      <c r="AS12" s="12">
        <f>COUNTIF(Recognition!B:B,Table1[[#This Row],[File Reference]])</f>
        <v>0</v>
      </c>
      <c r="AT12" s="12">
        <f>COUNTIF(Facilities!B:B,Table1[[#This Row],[File Reference]])</f>
        <v>0</v>
      </c>
      <c r="AU12" s="12">
        <f>COUNTIF(Other!B:B,Table1[[#This Row],[File Reference]])</f>
        <v>0</v>
      </c>
      <c r="AV12" s="12">
        <f>COUNTIF('Key Findings'!B:B,Table1[[#This Row],[File Reference]])</f>
        <v>0</v>
      </c>
      <c r="AW12" s="12">
        <f>COUNTIF(Narrative!B:B,Table1[[#This Row],[File Reference]])</f>
        <v>0</v>
      </c>
    </row>
    <row r="13" spans="1:49" x14ac:dyDescent="0.25">
      <c r="A13" s="12" t="s">
        <v>277</v>
      </c>
      <c r="B13" s="12" t="s">
        <v>703</v>
      </c>
      <c r="C13" s="12" t="s">
        <v>704</v>
      </c>
      <c r="D13" s="12" t="s">
        <v>280</v>
      </c>
      <c r="F13" s="3">
        <v>43101</v>
      </c>
      <c r="G13" s="3">
        <v>43465</v>
      </c>
      <c r="H13" s="20" t="s">
        <v>705</v>
      </c>
      <c r="I13" s="12" t="s">
        <v>706</v>
      </c>
      <c r="J13" s="12" t="s">
        <v>707</v>
      </c>
      <c r="K13" s="12" t="s">
        <v>708</v>
      </c>
      <c r="L13" s="12" t="s">
        <v>329</v>
      </c>
      <c r="M13" s="12" t="s">
        <v>328</v>
      </c>
      <c r="N13" s="12" t="s">
        <v>328</v>
      </c>
      <c r="O13" s="12">
        <v>1</v>
      </c>
      <c r="P13" s="25">
        <v>43542.534861111111</v>
      </c>
      <c r="AD13" s="12">
        <f>COUNTIF(Table53[File Reference],Table1[[#This Row],[File Reference]])</f>
        <v>9</v>
      </c>
      <c r="AE13" s="12">
        <f>COUNTIF(Collaborations!B:B,Table1[[#This Row],[File Reference]])</f>
        <v>0</v>
      </c>
      <c r="AF13" s="12">
        <f>COUNTIF(Funding!B:B,Table1[[#This Row],[File Reference]])</f>
        <v>1</v>
      </c>
      <c r="AG13" s="12">
        <f>COUNTIF(Destinations!B:B,Table1[[#This Row],[File Reference]])</f>
        <v>0</v>
      </c>
      <c r="AH13" s="12">
        <f>COUNTIF(Skills!B:B,Table1[[#This Row],[File Reference]])</f>
        <v>0</v>
      </c>
      <c r="AI13" s="12">
        <f>COUNTIF(Secondments!B:B,Table1[[#This Row],[File Reference]])</f>
        <v>0</v>
      </c>
      <c r="AJ13" s="12">
        <f>COUNTIF(Dissemination!B:B,Table1[[#This Row],[File Reference]])</f>
        <v>32</v>
      </c>
      <c r="AK13" s="12">
        <f>COUNTIF(Policy!B:B,Table1[[#This Row],[File Reference]])</f>
        <v>0</v>
      </c>
      <c r="AL13" s="12">
        <f>COUNTIF(Tools!B:B,Table1[[#This Row],[File Reference]])</f>
        <v>0</v>
      </c>
      <c r="AM13">
        <f>COUNTIF(Databases!B:B,Table1[[#This Row],[File Reference]])</f>
        <v>4</v>
      </c>
      <c r="AN13">
        <f>COUNTIF(Software!B:B,Table1[[#This Row],[File Reference]])</f>
        <v>0</v>
      </c>
      <c r="AO13">
        <f>COUNTIF(Artistic!B:B,Table1[[#This Row],[File Reference]])</f>
        <v>0</v>
      </c>
      <c r="AP13" s="12">
        <f>COUNTIF(IP!B:B,Table1[[#This Row],[File Reference]])</f>
        <v>1</v>
      </c>
      <c r="AQ13" s="12">
        <f>COUNTIF(Products!B:B,Table1[[#This Row],[File Reference]])</f>
        <v>0</v>
      </c>
      <c r="AR13" s="12">
        <f>COUNTIF('Spin Outs'!B:B,Table1[[#This Row],[File Reference]])</f>
        <v>0</v>
      </c>
      <c r="AS13" s="12">
        <f>COUNTIF(Recognition!B:B,Table1[[#This Row],[File Reference]])</f>
        <v>2</v>
      </c>
      <c r="AT13" s="12">
        <f>COUNTIF(Facilities!B:B,Table1[[#This Row],[File Reference]])</f>
        <v>7</v>
      </c>
      <c r="AU13" s="12">
        <f>COUNTIF(Other!B:B,Table1[[#This Row],[File Reference]])</f>
        <v>2</v>
      </c>
      <c r="AV13" s="12">
        <f>COUNTIF('Key Findings'!B:B,Table1[[#This Row],[File Reference]])</f>
        <v>0</v>
      </c>
      <c r="AW13" s="12">
        <f>COUNTIF(Narrative!B:B,Table1[[#This Row],[File Reference]])</f>
        <v>0</v>
      </c>
    </row>
    <row r="14" spans="1:49" x14ac:dyDescent="0.25">
      <c r="A14" s="12" t="s">
        <v>277</v>
      </c>
      <c r="B14" s="12" t="s">
        <v>1788</v>
      </c>
      <c r="C14" s="12" t="s">
        <v>1789</v>
      </c>
      <c r="D14" s="12" t="s">
        <v>280</v>
      </c>
      <c r="F14" s="3">
        <v>43101</v>
      </c>
      <c r="G14" s="3">
        <v>43465</v>
      </c>
      <c r="H14" s="20" t="s">
        <v>1790</v>
      </c>
      <c r="I14" s="12" t="s">
        <v>1791</v>
      </c>
      <c r="J14" s="12" t="s">
        <v>1792</v>
      </c>
      <c r="K14" s="12" t="s">
        <v>1793</v>
      </c>
      <c r="L14" s="12" t="s">
        <v>329</v>
      </c>
      <c r="M14" s="12" t="s">
        <v>328</v>
      </c>
      <c r="N14" s="12" t="s">
        <v>328</v>
      </c>
      <c r="O14" s="12">
        <v>1</v>
      </c>
      <c r="P14" s="25">
        <v>43537.612812500003</v>
      </c>
      <c r="AD14" s="12">
        <f>COUNTIF(Table53[File Reference],Table1[[#This Row],[File Reference]])</f>
        <v>14</v>
      </c>
      <c r="AE14" s="12">
        <f>COUNTIF(Collaborations!B:B,Table1[[#This Row],[File Reference]])</f>
        <v>0</v>
      </c>
      <c r="AF14" s="12">
        <f>COUNTIF(Funding!B:B,Table1[[#This Row],[File Reference]])</f>
        <v>19</v>
      </c>
      <c r="AG14" s="12">
        <f>COUNTIF(Destinations!B:B,Table1[[#This Row],[File Reference]])</f>
        <v>0</v>
      </c>
      <c r="AH14" s="12">
        <f>COUNTIF(Skills!B:B,Table1[[#This Row],[File Reference]])</f>
        <v>0</v>
      </c>
      <c r="AI14" s="12">
        <f>COUNTIF(Secondments!B:B,Table1[[#This Row],[File Reference]])</f>
        <v>0</v>
      </c>
      <c r="AJ14" s="12">
        <f>COUNTIF(Dissemination!B:B,Table1[[#This Row],[File Reference]])</f>
        <v>9</v>
      </c>
      <c r="AK14" s="12">
        <f>COUNTIF(Policy!B:B,Table1[[#This Row],[File Reference]])</f>
        <v>0</v>
      </c>
      <c r="AL14" s="12">
        <f>COUNTIF(Tools!B:B,Table1[[#This Row],[File Reference]])</f>
        <v>0</v>
      </c>
      <c r="AM14">
        <f>COUNTIF(Databases!B:B,Table1[[#This Row],[File Reference]])</f>
        <v>0</v>
      </c>
      <c r="AN14">
        <f>COUNTIF(Software!B:B,Table1[[#This Row],[File Reference]])</f>
        <v>3</v>
      </c>
      <c r="AO14">
        <f>COUNTIF(Artistic!B:B,Table1[[#This Row],[File Reference]])</f>
        <v>0</v>
      </c>
      <c r="AP14" s="12">
        <f>COUNTIF(IP!B:B,Table1[[#This Row],[File Reference]])</f>
        <v>0</v>
      </c>
      <c r="AQ14" s="12">
        <f>COUNTIF(Products!B:B,Table1[[#This Row],[File Reference]])</f>
        <v>0</v>
      </c>
      <c r="AR14" s="12">
        <f>COUNTIF('Spin Outs'!B:B,Table1[[#This Row],[File Reference]])</f>
        <v>0</v>
      </c>
      <c r="AS14" s="12">
        <f>COUNTIF(Recognition!B:B,Table1[[#This Row],[File Reference]])</f>
        <v>1</v>
      </c>
      <c r="AT14" s="12">
        <f>COUNTIF(Facilities!B:B,Table1[[#This Row],[File Reference]])</f>
        <v>0</v>
      </c>
      <c r="AU14" s="12">
        <f>COUNTIF(Other!B:B,Table1[[#This Row],[File Reference]])</f>
        <v>1</v>
      </c>
      <c r="AV14" s="12">
        <f>COUNTIF('Key Findings'!B:B,Table1[[#This Row],[File Reference]])</f>
        <v>0</v>
      </c>
      <c r="AW14" s="12">
        <f>COUNTIF(Narrative!B:B,Table1[[#This Row],[File Reference]])</f>
        <v>0</v>
      </c>
    </row>
    <row r="15" spans="1:49" x14ac:dyDescent="0.25">
      <c r="A15" s="12" t="s">
        <v>277</v>
      </c>
      <c r="B15" s="12" t="s">
        <v>1884</v>
      </c>
      <c r="C15" s="12" t="s">
        <v>1885</v>
      </c>
      <c r="D15" s="12" t="s">
        <v>280</v>
      </c>
      <c r="F15" s="3">
        <v>43101</v>
      </c>
      <c r="G15" s="3">
        <v>43465</v>
      </c>
      <c r="H15" s="20" t="s">
        <v>1886</v>
      </c>
      <c r="I15" s="12" t="s">
        <v>1887</v>
      </c>
      <c r="J15" s="12" t="s">
        <v>1888</v>
      </c>
      <c r="K15" s="12" t="s">
        <v>1889</v>
      </c>
      <c r="L15" s="12" t="s">
        <v>329</v>
      </c>
      <c r="M15" s="12" t="s">
        <v>328</v>
      </c>
      <c r="N15" s="12" t="s">
        <v>328</v>
      </c>
      <c r="O15" s="12">
        <v>1</v>
      </c>
      <c r="P15" s="25">
        <v>43537.61582175926</v>
      </c>
      <c r="AD15" s="12">
        <f>COUNTIF(Table53[File Reference],Table1[[#This Row],[File Reference]])</f>
        <v>7</v>
      </c>
      <c r="AE15" s="12">
        <f>COUNTIF(Collaborations!B:B,Table1[[#This Row],[File Reference]])</f>
        <v>0</v>
      </c>
      <c r="AF15" s="12">
        <f>COUNTIF(Funding!B:B,Table1[[#This Row],[File Reference]])</f>
        <v>1</v>
      </c>
      <c r="AG15" s="12">
        <f>COUNTIF(Destinations!B:B,Table1[[#This Row],[File Reference]])</f>
        <v>0</v>
      </c>
      <c r="AH15" s="12">
        <f>COUNTIF(Skills!B:B,Table1[[#This Row],[File Reference]])</f>
        <v>0</v>
      </c>
      <c r="AI15" s="12">
        <f>COUNTIF(Secondments!B:B,Table1[[#This Row],[File Reference]])</f>
        <v>0</v>
      </c>
      <c r="AJ15" s="12">
        <f>COUNTIF(Dissemination!B:B,Table1[[#This Row],[File Reference]])</f>
        <v>4</v>
      </c>
      <c r="AK15" s="12">
        <f>COUNTIF(Policy!B:B,Table1[[#This Row],[File Reference]])</f>
        <v>1</v>
      </c>
      <c r="AL15" s="12">
        <f>COUNTIF(Tools!B:B,Table1[[#This Row],[File Reference]])</f>
        <v>1</v>
      </c>
      <c r="AM15">
        <f>COUNTIF(Databases!B:B,Table1[[#This Row],[File Reference]])</f>
        <v>2</v>
      </c>
      <c r="AN15">
        <f>COUNTIF(Software!B:B,Table1[[#This Row],[File Reference]])</f>
        <v>1</v>
      </c>
      <c r="AO15">
        <f>COUNTIF(Artistic!B:B,Table1[[#This Row],[File Reference]])</f>
        <v>0</v>
      </c>
      <c r="AP15" s="12">
        <f>COUNTIF(IP!B:B,Table1[[#This Row],[File Reference]])</f>
        <v>0</v>
      </c>
      <c r="AQ15" s="12">
        <f>COUNTIF(Products!B:B,Table1[[#This Row],[File Reference]])</f>
        <v>0</v>
      </c>
      <c r="AR15" s="12">
        <f>COUNTIF('Spin Outs'!B:B,Table1[[#This Row],[File Reference]])</f>
        <v>0</v>
      </c>
      <c r="AS15" s="12">
        <f>COUNTIF(Recognition!B:B,Table1[[#This Row],[File Reference]])</f>
        <v>4</v>
      </c>
      <c r="AT15" s="12">
        <f>COUNTIF(Facilities!B:B,Table1[[#This Row],[File Reference]])</f>
        <v>1</v>
      </c>
      <c r="AU15" s="12">
        <f>COUNTIF(Other!B:B,Table1[[#This Row],[File Reference]])</f>
        <v>0</v>
      </c>
      <c r="AV15" s="12">
        <f>COUNTIF('Key Findings'!B:B,Table1[[#This Row],[File Reference]])</f>
        <v>0</v>
      </c>
      <c r="AW15" s="12">
        <f>COUNTIF(Narrative!B:B,Table1[[#This Row],[File Reference]])</f>
        <v>0</v>
      </c>
    </row>
    <row r="16" spans="1:49" x14ac:dyDescent="0.25">
      <c r="A16" s="12" t="s">
        <v>277</v>
      </c>
      <c r="B16" s="12" t="s">
        <v>2418</v>
      </c>
      <c r="C16" s="12" t="s">
        <v>2419</v>
      </c>
      <c r="D16" s="12" t="s">
        <v>280</v>
      </c>
      <c r="F16" s="3">
        <v>43101</v>
      </c>
      <c r="G16" s="3">
        <v>43465</v>
      </c>
      <c r="H16" s="20" t="s">
        <v>2420</v>
      </c>
      <c r="I16" s="12" t="s">
        <v>2421</v>
      </c>
      <c r="J16" s="12" t="s">
        <v>2422</v>
      </c>
      <c r="K16" s="12" t="s">
        <v>2423</v>
      </c>
      <c r="L16" s="12" t="s">
        <v>329</v>
      </c>
      <c r="M16" s="12" t="s">
        <v>328</v>
      </c>
      <c r="N16" s="12" t="s">
        <v>328</v>
      </c>
      <c r="O16" s="12">
        <v>1</v>
      </c>
      <c r="P16" s="25">
        <v>43542.395208333335</v>
      </c>
      <c r="AD16" s="12">
        <f>COUNTIF(Table53[File Reference],Table1[[#This Row],[File Reference]])</f>
        <v>44</v>
      </c>
      <c r="AE16" s="12">
        <f>COUNTIF(Collaborations!B:B,Table1[[#This Row],[File Reference]])</f>
        <v>80</v>
      </c>
      <c r="AF16" s="12">
        <f>COUNTIF(Funding!B:B,Table1[[#This Row],[File Reference]])</f>
        <v>6</v>
      </c>
      <c r="AG16" s="12">
        <f>COUNTIF(Destinations!B:B,Table1[[#This Row],[File Reference]])</f>
        <v>0</v>
      </c>
      <c r="AH16" s="12">
        <f>COUNTIF(Skills!B:B,Table1[[#This Row],[File Reference]])</f>
        <v>0</v>
      </c>
      <c r="AI16" s="12">
        <f>COUNTIF(Secondments!B:B,Table1[[#This Row],[File Reference]])</f>
        <v>0</v>
      </c>
      <c r="AJ16" s="12">
        <f>COUNTIF(Dissemination!B:B,Table1[[#This Row],[File Reference]])</f>
        <v>12</v>
      </c>
      <c r="AK16" s="12">
        <f>COUNTIF(Policy!B:B,Table1[[#This Row],[File Reference]])</f>
        <v>6</v>
      </c>
      <c r="AL16" s="12">
        <f>COUNTIF(Tools!B:B,Table1[[#This Row],[File Reference]])</f>
        <v>1</v>
      </c>
      <c r="AM16">
        <f>COUNTIF(Databases!B:B,Table1[[#This Row],[File Reference]])</f>
        <v>0</v>
      </c>
      <c r="AN16">
        <f>COUNTIF(Software!B:B,Table1[[#This Row],[File Reference]])</f>
        <v>0</v>
      </c>
      <c r="AO16">
        <f>COUNTIF(Artistic!B:B,Table1[[#This Row],[File Reference]])</f>
        <v>0</v>
      </c>
      <c r="AP16" s="12">
        <f>COUNTIF(IP!B:B,Table1[[#This Row],[File Reference]])</f>
        <v>0</v>
      </c>
      <c r="AQ16" s="12">
        <f>COUNTIF(Products!B:B,Table1[[#This Row],[File Reference]])</f>
        <v>0</v>
      </c>
      <c r="AR16" s="12">
        <f>COUNTIF('Spin Outs'!B:B,Table1[[#This Row],[File Reference]])</f>
        <v>0</v>
      </c>
      <c r="AS16" s="12">
        <f>COUNTIF(Recognition!B:B,Table1[[#This Row],[File Reference]])</f>
        <v>8</v>
      </c>
      <c r="AT16" s="12">
        <f>COUNTIF(Facilities!B:B,Table1[[#This Row],[File Reference]])</f>
        <v>0</v>
      </c>
      <c r="AU16" s="12">
        <f>COUNTIF(Other!B:B,Table1[[#This Row],[File Reference]])</f>
        <v>6</v>
      </c>
      <c r="AV16" s="12">
        <f>COUNTIF('Key Findings'!B:B,Table1[[#This Row],[File Reference]])</f>
        <v>0</v>
      </c>
      <c r="AW16" s="12">
        <f>COUNTIF(Narrative!B:B,Table1[[#This Row],[File Reference]])</f>
        <v>0</v>
      </c>
    </row>
    <row r="17" spans="1:49" x14ac:dyDescent="0.25">
      <c r="A17" s="12" t="s">
        <v>277</v>
      </c>
      <c r="B17" s="12" t="s">
        <v>5432</v>
      </c>
      <c r="C17" s="12" t="s">
        <v>5433</v>
      </c>
      <c r="D17" s="12" t="s">
        <v>280</v>
      </c>
      <c r="F17" s="3">
        <v>43101</v>
      </c>
      <c r="G17" s="3">
        <v>43465</v>
      </c>
      <c r="H17" s="20" t="s">
        <v>5434</v>
      </c>
      <c r="I17" s="12" t="s">
        <v>2238</v>
      </c>
      <c r="J17" s="12" t="s">
        <v>5435</v>
      </c>
      <c r="K17" s="12" t="s">
        <v>5436</v>
      </c>
      <c r="L17" s="12" t="s">
        <v>329</v>
      </c>
      <c r="M17" s="12" t="s">
        <v>328</v>
      </c>
      <c r="N17" s="12" t="s">
        <v>328</v>
      </c>
      <c r="O17" s="12">
        <v>1</v>
      </c>
      <c r="P17" s="25">
        <v>43537.958229166667</v>
      </c>
      <c r="AD17" s="12">
        <f>COUNTIF(Table53[File Reference],Table1[[#This Row],[File Reference]])</f>
        <v>0</v>
      </c>
      <c r="AE17" s="12">
        <f>COUNTIF(Collaborations!B:B,Table1[[#This Row],[File Reference]])</f>
        <v>0</v>
      </c>
      <c r="AF17" s="12">
        <f>COUNTIF(Funding!B:B,Table1[[#This Row],[File Reference]])</f>
        <v>0</v>
      </c>
      <c r="AG17" s="12">
        <f>COUNTIF(Destinations!B:B,Table1[[#This Row],[File Reference]])</f>
        <v>0</v>
      </c>
      <c r="AH17" s="12">
        <f>COUNTIF(Skills!B:B,Table1[[#This Row],[File Reference]])</f>
        <v>0</v>
      </c>
      <c r="AI17" s="12">
        <f>COUNTIF(Secondments!B:B,Table1[[#This Row],[File Reference]])</f>
        <v>0</v>
      </c>
      <c r="AJ17" s="12">
        <f>COUNTIF(Dissemination!B:B,Table1[[#This Row],[File Reference]])</f>
        <v>21</v>
      </c>
      <c r="AK17" s="12">
        <f>COUNTIF(Policy!B:B,Table1[[#This Row],[File Reference]])</f>
        <v>0</v>
      </c>
      <c r="AL17" s="12">
        <f>COUNTIF(Tools!B:B,Table1[[#This Row],[File Reference]])</f>
        <v>0</v>
      </c>
      <c r="AM17">
        <f>COUNTIF(Databases!B:B,Table1[[#This Row],[File Reference]])</f>
        <v>0</v>
      </c>
      <c r="AN17">
        <f>COUNTIF(Software!B:B,Table1[[#This Row],[File Reference]])</f>
        <v>0</v>
      </c>
      <c r="AO17">
        <f>COUNTIF(Artistic!B:B,Table1[[#This Row],[File Reference]])</f>
        <v>0</v>
      </c>
      <c r="AP17" s="12">
        <f>COUNTIF(IP!B:B,Table1[[#This Row],[File Reference]])</f>
        <v>0</v>
      </c>
      <c r="AQ17" s="12">
        <f>COUNTIF(Products!B:B,Table1[[#This Row],[File Reference]])</f>
        <v>0</v>
      </c>
      <c r="AR17" s="12">
        <f>COUNTIF('Spin Outs'!B:B,Table1[[#This Row],[File Reference]])</f>
        <v>0</v>
      </c>
      <c r="AS17" s="12">
        <f>COUNTIF(Recognition!B:B,Table1[[#This Row],[File Reference]])</f>
        <v>0</v>
      </c>
      <c r="AT17" s="12">
        <f>COUNTIF(Facilities!B:B,Table1[[#This Row],[File Reference]])</f>
        <v>0</v>
      </c>
      <c r="AU17" s="12">
        <f>COUNTIF(Other!B:B,Table1[[#This Row],[File Reference]])</f>
        <v>0</v>
      </c>
      <c r="AV17" s="12">
        <f>COUNTIF('Key Findings'!B:B,Table1[[#This Row],[File Reference]])</f>
        <v>0</v>
      </c>
      <c r="AW17" s="12">
        <f>COUNTIF(Narrative!B:B,Table1[[#This Row],[File Reference]])</f>
        <v>0</v>
      </c>
    </row>
    <row r="18" spans="1:49" x14ac:dyDescent="0.25">
      <c r="A18" s="12" t="s">
        <v>277</v>
      </c>
      <c r="B18" s="12" t="s">
        <v>6806</v>
      </c>
      <c r="C18" s="12" t="s">
        <v>6807</v>
      </c>
      <c r="D18" s="12" t="s">
        <v>280</v>
      </c>
      <c r="F18" s="3">
        <v>43101</v>
      </c>
      <c r="G18" s="3">
        <v>43465</v>
      </c>
      <c r="H18" s="20" t="s">
        <v>6808</v>
      </c>
      <c r="I18" s="12" t="s">
        <v>312</v>
      </c>
      <c r="J18" s="12" t="s">
        <v>6809</v>
      </c>
      <c r="K18" s="12" t="s">
        <v>6810</v>
      </c>
      <c r="L18" s="12" t="s">
        <v>329</v>
      </c>
      <c r="M18" s="12" t="s">
        <v>328</v>
      </c>
      <c r="N18" s="12" t="s">
        <v>329</v>
      </c>
      <c r="O18" s="12">
        <v>3</v>
      </c>
      <c r="P18" s="25" t="s">
        <v>281</v>
      </c>
      <c r="AD18" s="12">
        <f>COUNTIF(Table53[File Reference],Table1[[#This Row],[File Reference]])</f>
        <v>0</v>
      </c>
      <c r="AE18" s="12">
        <f>COUNTIF(Collaborations!B:B,Table1[[#This Row],[File Reference]])</f>
        <v>0</v>
      </c>
      <c r="AF18" s="12">
        <f>COUNTIF(Funding!B:B,Table1[[#This Row],[File Reference]])</f>
        <v>0</v>
      </c>
      <c r="AG18" s="12">
        <f>COUNTIF(Destinations!B:B,Table1[[#This Row],[File Reference]])</f>
        <v>0</v>
      </c>
      <c r="AH18" s="12">
        <f>COUNTIF(Skills!B:B,Table1[[#This Row],[File Reference]])</f>
        <v>0</v>
      </c>
      <c r="AI18" s="12">
        <f>COUNTIF(Secondments!B:B,Table1[[#This Row],[File Reference]])</f>
        <v>0</v>
      </c>
      <c r="AJ18" s="12">
        <f>COUNTIF(Dissemination!B:B,Table1[[#This Row],[File Reference]])</f>
        <v>0</v>
      </c>
      <c r="AK18" s="12">
        <f>COUNTIF(Policy!B:B,Table1[[#This Row],[File Reference]])</f>
        <v>0</v>
      </c>
      <c r="AL18" s="12">
        <f>COUNTIF(Tools!B:B,Table1[[#This Row],[File Reference]])</f>
        <v>0</v>
      </c>
      <c r="AM18">
        <f>COUNTIF(Databases!B:B,Table1[[#This Row],[File Reference]])</f>
        <v>0</v>
      </c>
      <c r="AN18">
        <f>COUNTIF(Software!B:B,Table1[[#This Row],[File Reference]])</f>
        <v>0</v>
      </c>
      <c r="AO18">
        <f>COUNTIF(Artistic!B:B,Table1[[#This Row],[File Reference]])</f>
        <v>0</v>
      </c>
      <c r="AP18" s="12">
        <f>COUNTIF(IP!B:B,Table1[[#This Row],[File Reference]])</f>
        <v>0</v>
      </c>
      <c r="AQ18" s="12">
        <f>COUNTIF(Products!B:B,Table1[[#This Row],[File Reference]])</f>
        <v>0</v>
      </c>
      <c r="AR18" s="12">
        <f>COUNTIF('Spin Outs'!B:B,Table1[[#This Row],[File Reference]])</f>
        <v>0</v>
      </c>
      <c r="AS18" s="12">
        <f>COUNTIF(Recognition!B:B,Table1[[#This Row],[File Reference]])</f>
        <v>0</v>
      </c>
      <c r="AT18" s="12">
        <f>COUNTIF(Facilities!B:B,Table1[[#This Row],[File Reference]])</f>
        <v>0</v>
      </c>
      <c r="AU18" s="12">
        <f>COUNTIF(Other!B:B,Table1[[#This Row],[File Reference]])</f>
        <v>0</v>
      </c>
      <c r="AV18" s="12">
        <f>COUNTIF('Key Findings'!B:B,Table1[[#This Row],[File Reference]])</f>
        <v>0</v>
      </c>
      <c r="AW18" s="12">
        <f>COUNTIF(Narrative!B:B,Table1[[#This Row],[File Reference]])</f>
        <v>0</v>
      </c>
    </row>
    <row r="19" spans="1:49" x14ac:dyDescent="0.25">
      <c r="A19" s="12" t="s">
        <v>277</v>
      </c>
      <c r="B19" s="12" t="s">
        <v>1426</v>
      </c>
      <c r="C19" s="12" t="s">
        <v>1427</v>
      </c>
      <c r="D19" s="12" t="s">
        <v>280</v>
      </c>
      <c r="F19" s="3">
        <v>43101</v>
      </c>
      <c r="G19" s="3">
        <v>43465</v>
      </c>
      <c r="H19" s="20" t="s">
        <v>1428</v>
      </c>
      <c r="I19" s="12" t="s">
        <v>1429</v>
      </c>
      <c r="J19" s="12" t="s">
        <v>1430</v>
      </c>
      <c r="K19" s="12" t="s">
        <v>1431</v>
      </c>
      <c r="L19" s="12" t="s">
        <v>329</v>
      </c>
      <c r="M19" s="12" t="s">
        <v>328</v>
      </c>
      <c r="N19" s="12" t="s">
        <v>328</v>
      </c>
      <c r="O19" s="12">
        <v>1</v>
      </c>
      <c r="P19" s="25">
        <v>43522.657453703701</v>
      </c>
      <c r="AD19" s="12">
        <f>COUNTIF(Table53[File Reference],Table1[[#This Row],[File Reference]])</f>
        <v>8</v>
      </c>
      <c r="AE19" s="12">
        <f>COUNTIF(Collaborations!B:B,Table1[[#This Row],[File Reference]])</f>
        <v>6</v>
      </c>
      <c r="AF19" s="12">
        <f>COUNTIF(Funding!B:B,Table1[[#This Row],[File Reference]])</f>
        <v>4</v>
      </c>
      <c r="AG19" s="12">
        <f>COUNTIF(Destinations!B:B,Table1[[#This Row],[File Reference]])</f>
        <v>0</v>
      </c>
      <c r="AH19" s="12">
        <f>COUNTIF(Skills!B:B,Table1[[#This Row],[File Reference]])</f>
        <v>0</v>
      </c>
      <c r="AI19" s="12">
        <f>COUNTIF(Secondments!B:B,Table1[[#This Row],[File Reference]])</f>
        <v>0</v>
      </c>
      <c r="AJ19" s="12">
        <f>COUNTIF(Dissemination!B:B,Table1[[#This Row],[File Reference]])</f>
        <v>6</v>
      </c>
      <c r="AK19" s="12">
        <f>COUNTIF(Policy!B:B,Table1[[#This Row],[File Reference]])</f>
        <v>0</v>
      </c>
      <c r="AL19" s="12">
        <f>COUNTIF(Tools!B:B,Table1[[#This Row],[File Reference]])</f>
        <v>0</v>
      </c>
      <c r="AM19">
        <f>COUNTIF(Databases!B:B,Table1[[#This Row],[File Reference]])</f>
        <v>1</v>
      </c>
      <c r="AN19">
        <f>COUNTIF(Software!B:B,Table1[[#This Row],[File Reference]])</f>
        <v>0</v>
      </c>
      <c r="AO19">
        <f>COUNTIF(Artistic!B:B,Table1[[#This Row],[File Reference]])</f>
        <v>0</v>
      </c>
      <c r="AP19" s="12">
        <f>COUNTIF(IP!B:B,Table1[[#This Row],[File Reference]])</f>
        <v>0</v>
      </c>
      <c r="AQ19" s="12">
        <f>COUNTIF(Products!B:B,Table1[[#This Row],[File Reference]])</f>
        <v>0</v>
      </c>
      <c r="AR19" s="12">
        <f>COUNTIF('Spin Outs'!B:B,Table1[[#This Row],[File Reference]])</f>
        <v>0</v>
      </c>
      <c r="AS19" s="12">
        <f>COUNTIF(Recognition!B:B,Table1[[#This Row],[File Reference]])</f>
        <v>0</v>
      </c>
      <c r="AT19" s="12">
        <f>COUNTIF(Facilities!B:B,Table1[[#This Row],[File Reference]])</f>
        <v>0</v>
      </c>
      <c r="AU19" s="12">
        <f>COUNTIF(Other!B:B,Table1[[#This Row],[File Reference]])</f>
        <v>0</v>
      </c>
      <c r="AV19" s="12">
        <f>COUNTIF('Key Findings'!B:B,Table1[[#This Row],[File Reference]])</f>
        <v>0</v>
      </c>
      <c r="AW19" s="12">
        <f>COUNTIF(Narrative!B:B,Table1[[#This Row],[File Reference]])</f>
        <v>0</v>
      </c>
    </row>
    <row r="20" spans="1:49" x14ac:dyDescent="0.25">
      <c r="A20" s="12" t="s">
        <v>277</v>
      </c>
      <c r="B20" s="12" t="s">
        <v>533</v>
      </c>
      <c r="C20" s="12" t="s">
        <v>534</v>
      </c>
      <c r="D20" s="12" t="s">
        <v>280</v>
      </c>
      <c r="F20" s="3">
        <v>43101</v>
      </c>
      <c r="G20" s="3">
        <v>43465</v>
      </c>
      <c r="H20" s="20" t="s">
        <v>535</v>
      </c>
      <c r="I20" s="12" t="s">
        <v>536</v>
      </c>
      <c r="J20" s="12" t="s">
        <v>537</v>
      </c>
      <c r="K20" s="12" t="s">
        <v>538</v>
      </c>
      <c r="L20" s="12" t="s">
        <v>329</v>
      </c>
      <c r="M20" s="12" t="s">
        <v>328</v>
      </c>
      <c r="N20" s="12" t="s">
        <v>328</v>
      </c>
      <c r="O20" s="12">
        <v>1</v>
      </c>
      <c r="P20" s="25">
        <v>43537.565196759257</v>
      </c>
      <c r="AD20" s="12">
        <f>COUNTIF(Table53[File Reference],Table1[[#This Row],[File Reference]])</f>
        <v>18</v>
      </c>
      <c r="AE20" s="12">
        <f>COUNTIF(Collaborations!B:B,Table1[[#This Row],[File Reference]])</f>
        <v>0</v>
      </c>
      <c r="AF20" s="12">
        <f>COUNTIF(Funding!B:B,Table1[[#This Row],[File Reference]])</f>
        <v>6</v>
      </c>
      <c r="AG20" s="12">
        <f>COUNTIF(Destinations!B:B,Table1[[#This Row],[File Reference]])</f>
        <v>2</v>
      </c>
      <c r="AH20" s="12">
        <f>COUNTIF(Skills!B:B,Table1[[#This Row],[File Reference]])</f>
        <v>0</v>
      </c>
      <c r="AI20" s="12">
        <f>COUNTIF(Secondments!B:B,Table1[[#This Row],[File Reference]])</f>
        <v>0</v>
      </c>
      <c r="AJ20" s="12">
        <f>COUNTIF(Dissemination!B:B,Table1[[#This Row],[File Reference]])</f>
        <v>1</v>
      </c>
      <c r="AK20" s="12">
        <f>COUNTIF(Policy!B:B,Table1[[#This Row],[File Reference]])</f>
        <v>0</v>
      </c>
      <c r="AL20" s="12">
        <f>COUNTIF(Tools!B:B,Table1[[#This Row],[File Reference]])</f>
        <v>1</v>
      </c>
      <c r="AM20">
        <f>COUNTIF(Databases!B:B,Table1[[#This Row],[File Reference]])</f>
        <v>0</v>
      </c>
      <c r="AN20">
        <f>COUNTIF(Software!B:B,Table1[[#This Row],[File Reference]])</f>
        <v>0</v>
      </c>
      <c r="AO20">
        <f>COUNTIF(Artistic!B:B,Table1[[#This Row],[File Reference]])</f>
        <v>0</v>
      </c>
      <c r="AP20" s="12">
        <f>COUNTIF(IP!B:B,Table1[[#This Row],[File Reference]])</f>
        <v>0</v>
      </c>
      <c r="AQ20" s="12">
        <f>COUNTIF(Products!B:B,Table1[[#This Row],[File Reference]])</f>
        <v>0</v>
      </c>
      <c r="AR20" s="12">
        <f>COUNTIF('Spin Outs'!B:B,Table1[[#This Row],[File Reference]])</f>
        <v>0</v>
      </c>
      <c r="AS20" s="12">
        <f>COUNTIF(Recognition!B:B,Table1[[#This Row],[File Reference]])</f>
        <v>5</v>
      </c>
      <c r="AT20" s="12">
        <f>COUNTIF(Facilities!B:B,Table1[[#This Row],[File Reference]])</f>
        <v>0</v>
      </c>
      <c r="AU20" s="12">
        <f>COUNTIF(Other!B:B,Table1[[#This Row],[File Reference]])</f>
        <v>0</v>
      </c>
      <c r="AV20" s="12">
        <f>COUNTIF('Key Findings'!B:B,Table1[[#This Row],[File Reference]])</f>
        <v>0</v>
      </c>
      <c r="AW20" s="12">
        <f>COUNTIF(Narrative!B:B,Table1[[#This Row],[File Reference]])</f>
        <v>0</v>
      </c>
    </row>
    <row r="21" spans="1:49" x14ac:dyDescent="0.25">
      <c r="A21" s="12" t="s">
        <v>277</v>
      </c>
      <c r="B21" s="12" t="s">
        <v>330</v>
      </c>
      <c r="C21" s="12" t="s">
        <v>331</v>
      </c>
      <c r="D21" s="12" t="s">
        <v>280</v>
      </c>
      <c r="F21" s="3">
        <v>43101</v>
      </c>
      <c r="G21" s="3">
        <v>43465</v>
      </c>
      <c r="H21" s="20" t="s">
        <v>332</v>
      </c>
      <c r="I21" s="12" t="s">
        <v>333</v>
      </c>
      <c r="J21" s="12" t="s">
        <v>334</v>
      </c>
      <c r="K21" s="12" t="s">
        <v>335</v>
      </c>
      <c r="L21" s="12" t="s">
        <v>329</v>
      </c>
      <c r="M21" s="12" t="s">
        <v>328</v>
      </c>
      <c r="N21" s="12" t="s">
        <v>328</v>
      </c>
      <c r="O21" s="12">
        <v>1</v>
      </c>
      <c r="P21" s="25">
        <v>43537.398692129631</v>
      </c>
      <c r="AD21" s="12">
        <f>COUNTIF(Table53[File Reference],Table1[[#This Row],[File Reference]])</f>
        <v>9</v>
      </c>
      <c r="AE21" s="12">
        <f>COUNTIF(Collaborations!B:B,Table1[[#This Row],[File Reference]])</f>
        <v>0</v>
      </c>
      <c r="AF21" s="12">
        <f>COUNTIF(Funding!B:B,Table1[[#This Row],[File Reference]])</f>
        <v>5</v>
      </c>
      <c r="AG21" s="12">
        <f>COUNTIF(Destinations!B:B,Table1[[#This Row],[File Reference]])</f>
        <v>0</v>
      </c>
      <c r="AH21" s="12">
        <f>COUNTIF(Skills!B:B,Table1[[#This Row],[File Reference]])</f>
        <v>0</v>
      </c>
      <c r="AI21" s="12">
        <f>COUNTIF(Secondments!B:B,Table1[[#This Row],[File Reference]])</f>
        <v>0</v>
      </c>
      <c r="AJ21" s="12">
        <f>COUNTIF(Dissemination!B:B,Table1[[#This Row],[File Reference]])</f>
        <v>0</v>
      </c>
      <c r="AK21" s="12">
        <f>COUNTIF(Policy!B:B,Table1[[#This Row],[File Reference]])</f>
        <v>0</v>
      </c>
      <c r="AL21" s="12">
        <f>COUNTIF(Tools!B:B,Table1[[#This Row],[File Reference]])</f>
        <v>0</v>
      </c>
      <c r="AM21">
        <f>COUNTIF(Databases!B:B,Table1[[#This Row],[File Reference]])</f>
        <v>0</v>
      </c>
      <c r="AN21">
        <f>COUNTIF(Software!B:B,Table1[[#This Row],[File Reference]])</f>
        <v>0</v>
      </c>
      <c r="AO21">
        <f>COUNTIF(Artistic!B:B,Table1[[#This Row],[File Reference]])</f>
        <v>0</v>
      </c>
      <c r="AP21" s="12">
        <f>COUNTIF(IP!B:B,Table1[[#This Row],[File Reference]])</f>
        <v>0</v>
      </c>
      <c r="AQ21" s="12">
        <f>COUNTIF(Products!B:B,Table1[[#This Row],[File Reference]])</f>
        <v>0</v>
      </c>
      <c r="AR21" s="12">
        <f>COUNTIF('Spin Outs'!B:B,Table1[[#This Row],[File Reference]])</f>
        <v>0</v>
      </c>
      <c r="AS21" s="12">
        <f>COUNTIF(Recognition!B:B,Table1[[#This Row],[File Reference]])</f>
        <v>3</v>
      </c>
      <c r="AT21" s="12">
        <f>COUNTIF(Facilities!B:B,Table1[[#This Row],[File Reference]])</f>
        <v>0</v>
      </c>
      <c r="AU21" s="12">
        <f>COUNTIF(Other!B:B,Table1[[#This Row],[File Reference]])</f>
        <v>0</v>
      </c>
      <c r="AV21" s="12">
        <f>COUNTIF('Key Findings'!B:B,Table1[[#This Row],[File Reference]])</f>
        <v>0</v>
      </c>
      <c r="AW21" s="12">
        <f>COUNTIF(Narrative!B:B,Table1[[#This Row],[File Reference]])</f>
        <v>0</v>
      </c>
    </row>
    <row r="22" spans="1:49" x14ac:dyDescent="0.25">
      <c r="A22" s="12" t="s">
        <v>277</v>
      </c>
      <c r="B22" s="12" t="s">
        <v>4058</v>
      </c>
      <c r="C22" s="12" t="s">
        <v>4059</v>
      </c>
      <c r="D22" s="12" t="s">
        <v>280</v>
      </c>
      <c r="F22" s="3">
        <v>43101</v>
      </c>
      <c r="G22" s="3">
        <v>43465</v>
      </c>
      <c r="H22" s="20" t="s">
        <v>4060</v>
      </c>
      <c r="I22" s="12" t="s">
        <v>4061</v>
      </c>
      <c r="J22" s="12" t="s">
        <v>4062</v>
      </c>
      <c r="K22" s="12" t="s">
        <v>4063</v>
      </c>
      <c r="L22" s="12" t="s">
        <v>329</v>
      </c>
      <c r="M22" s="12" t="s">
        <v>328</v>
      </c>
      <c r="N22" s="12" t="s">
        <v>328</v>
      </c>
      <c r="O22" s="12">
        <v>1</v>
      </c>
      <c r="P22" s="25">
        <v>43537.657511574071</v>
      </c>
      <c r="AD22" s="12">
        <f>COUNTIF(Table53[File Reference],Table1[[#This Row],[File Reference]])</f>
        <v>6</v>
      </c>
      <c r="AE22" s="12">
        <f>COUNTIF(Collaborations!B:B,Table1[[#This Row],[File Reference]])</f>
        <v>0</v>
      </c>
      <c r="AF22" s="12">
        <f>COUNTIF(Funding!B:B,Table1[[#This Row],[File Reference]])</f>
        <v>0</v>
      </c>
      <c r="AG22" s="12">
        <f>COUNTIF(Destinations!B:B,Table1[[#This Row],[File Reference]])</f>
        <v>0</v>
      </c>
      <c r="AH22" s="12">
        <f>COUNTIF(Skills!B:B,Table1[[#This Row],[File Reference]])</f>
        <v>0</v>
      </c>
      <c r="AI22" s="12">
        <f>COUNTIF(Secondments!B:B,Table1[[#This Row],[File Reference]])</f>
        <v>0</v>
      </c>
      <c r="AJ22" s="12">
        <f>COUNTIF(Dissemination!B:B,Table1[[#This Row],[File Reference]])</f>
        <v>0</v>
      </c>
      <c r="AK22" s="12">
        <f>COUNTIF(Policy!B:B,Table1[[#This Row],[File Reference]])</f>
        <v>0</v>
      </c>
      <c r="AL22" s="12">
        <f>COUNTIF(Tools!B:B,Table1[[#This Row],[File Reference]])</f>
        <v>0</v>
      </c>
      <c r="AM22">
        <f>COUNTIF(Databases!B:B,Table1[[#This Row],[File Reference]])</f>
        <v>0</v>
      </c>
      <c r="AN22">
        <f>COUNTIF(Software!B:B,Table1[[#This Row],[File Reference]])</f>
        <v>0</v>
      </c>
      <c r="AO22">
        <f>COUNTIF(Artistic!B:B,Table1[[#This Row],[File Reference]])</f>
        <v>0</v>
      </c>
      <c r="AP22" s="12">
        <f>COUNTIF(IP!B:B,Table1[[#This Row],[File Reference]])</f>
        <v>0</v>
      </c>
      <c r="AQ22" s="12">
        <f>COUNTIF(Products!B:B,Table1[[#This Row],[File Reference]])</f>
        <v>0</v>
      </c>
      <c r="AR22" s="12">
        <f>COUNTIF('Spin Outs'!B:B,Table1[[#This Row],[File Reference]])</f>
        <v>0</v>
      </c>
      <c r="AS22" s="12">
        <f>COUNTIF(Recognition!B:B,Table1[[#This Row],[File Reference]])</f>
        <v>0</v>
      </c>
      <c r="AT22" s="12">
        <f>COUNTIF(Facilities!B:B,Table1[[#This Row],[File Reference]])</f>
        <v>0</v>
      </c>
      <c r="AU22" s="12">
        <f>COUNTIF(Other!B:B,Table1[[#This Row],[File Reference]])</f>
        <v>0</v>
      </c>
      <c r="AV22" s="12">
        <f>COUNTIF('Key Findings'!B:B,Table1[[#This Row],[File Reference]])</f>
        <v>0</v>
      </c>
      <c r="AW22" s="12">
        <f>COUNTIF(Narrative!B:B,Table1[[#This Row],[File Reference]])</f>
        <v>0</v>
      </c>
    </row>
    <row r="23" spans="1:49" x14ac:dyDescent="0.25">
      <c r="A23" s="12" t="s">
        <v>277</v>
      </c>
      <c r="B23" s="12" t="s">
        <v>448</v>
      </c>
      <c r="C23" s="12" t="s">
        <v>449</v>
      </c>
      <c r="D23" s="12" t="s">
        <v>280</v>
      </c>
      <c r="F23" s="3">
        <v>43101</v>
      </c>
      <c r="G23" s="3">
        <v>43465</v>
      </c>
      <c r="H23" s="20" t="s">
        <v>450</v>
      </c>
      <c r="I23" s="12" t="s">
        <v>451</v>
      </c>
      <c r="J23" s="12" t="s">
        <v>452</v>
      </c>
      <c r="K23" s="12" t="s">
        <v>453</v>
      </c>
      <c r="L23" s="12" t="s">
        <v>329</v>
      </c>
      <c r="M23" s="12" t="s">
        <v>328</v>
      </c>
      <c r="N23" s="12" t="s">
        <v>328</v>
      </c>
      <c r="O23" s="12">
        <v>1</v>
      </c>
      <c r="P23" s="25">
        <v>43538.018611111111</v>
      </c>
      <c r="AD23" s="12">
        <f>COUNTIF(Table53[File Reference],Table1[[#This Row],[File Reference]])</f>
        <v>5</v>
      </c>
      <c r="AE23" s="12">
        <f>COUNTIF(Collaborations!B:B,Table1[[#This Row],[File Reference]])</f>
        <v>1</v>
      </c>
      <c r="AF23" s="12">
        <f>COUNTIF(Funding!B:B,Table1[[#This Row],[File Reference]])</f>
        <v>0</v>
      </c>
      <c r="AG23" s="12">
        <f>COUNTIF(Destinations!B:B,Table1[[#This Row],[File Reference]])</f>
        <v>0</v>
      </c>
      <c r="AH23" s="12">
        <f>COUNTIF(Skills!B:B,Table1[[#This Row],[File Reference]])</f>
        <v>0</v>
      </c>
      <c r="AI23" s="12">
        <f>COUNTIF(Secondments!B:B,Table1[[#This Row],[File Reference]])</f>
        <v>0</v>
      </c>
      <c r="AJ23" s="12">
        <f>COUNTIF(Dissemination!B:B,Table1[[#This Row],[File Reference]])</f>
        <v>5</v>
      </c>
      <c r="AK23" s="12">
        <f>COUNTIF(Policy!B:B,Table1[[#This Row],[File Reference]])</f>
        <v>0</v>
      </c>
      <c r="AL23" s="12">
        <f>COUNTIF(Tools!B:B,Table1[[#This Row],[File Reference]])</f>
        <v>0</v>
      </c>
      <c r="AM23">
        <f>COUNTIF(Databases!B:B,Table1[[#This Row],[File Reference]])</f>
        <v>1</v>
      </c>
      <c r="AN23">
        <f>COUNTIF(Software!B:B,Table1[[#This Row],[File Reference]])</f>
        <v>0</v>
      </c>
      <c r="AO23">
        <f>COUNTIF(Artistic!B:B,Table1[[#This Row],[File Reference]])</f>
        <v>0</v>
      </c>
      <c r="AP23" s="12">
        <f>COUNTIF(IP!B:B,Table1[[#This Row],[File Reference]])</f>
        <v>0</v>
      </c>
      <c r="AQ23" s="12">
        <f>COUNTIF(Products!B:B,Table1[[#This Row],[File Reference]])</f>
        <v>0</v>
      </c>
      <c r="AR23" s="12">
        <f>COUNTIF('Spin Outs'!B:B,Table1[[#This Row],[File Reference]])</f>
        <v>0</v>
      </c>
      <c r="AS23" s="12">
        <f>COUNTIF(Recognition!B:B,Table1[[#This Row],[File Reference]])</f>
        <v>0</v>
      </c>
      <c r="AT23" s="12">
        <f>COUNTIF(Facilities!B:B,Table1[[#This Row],[File Reference]])</f>
        <v>0</v>
      </c>
      <c r="AU23" s="12">
        <f>COUNTIF(Other!B:B,Table1[[#This Row],[File Reference]])</f>
        <v>0</v>
      </c>
      <c r="AV23" s="12">
        <f>COUNTIF('Key Findings'!B:B,Table1[[#This Row],[File Reference]])</f>
        <v>0</v>
      </c>
      <c r="AW23" s="12">
        <f>COUNTIF(Narrative!B:B,Table1[[#This Row],[File Reference]])</f>
        <v>0</v>
      </c>
    </row>
    <row r="24" spans="1:49" x14ac:dyDescent="0.25">
      <c r="A24" s="12" t="s">
        <v>277</v>
      </c>
      <c r="B24" s="12" t="s">
        <v>6811</v>
      </c>
      <c r="C24" s="12" t="s">
        <v>6812</v>
      </c>
      <c r="D24" s="12" t="s">
        <v>280</v>
      </c>
      <c r="F24" s="3">
        <v>43101</v>
      </c>
      <c r="G24" s="3">
        <v>43465</v>
      </c>
      <c r="H24" s="20" t="s">
        <v>6813</v>
      </c>
      <c r="I24" s="12" t="s">
        <v>6814</v>
      </c>
      <c r="J24" s="12" t="s">
        <v>6815</v>
      </c>
      <c r="K24" s="12" t="s">
        <v>6816</v>
      </c>
      <c r="L24" s="12" t="s">
        <v>329</v>
      </c>
      <c r="M24" s="12" t="s">
        <v>329</v>
      </c>
      <c r="N24" s="12" t="s">
        <v>329</v>
      </c>
      <c r="O24" s="12">
        <v>3</v>
      </c>
      <c r="P24" s="25" t="s">
        <v>281</v>
      </c>
      <c r="AD24" s="12">
        <f>COUNTIF(Table53[File Reference],Table1[[#This Row],[File Reference]])</f>
        <v>0</v>
      </c>
      <c r="AE24" s="12">
        <f>COUNTIF(Collaborations!B:B,Table1[[#This Row],[File Reference]])</f>
        <v>0</v>
      </c>
      <c r="AF24" s="12">
        <f>COUNTIF(Funding!B:B,Table1[[#This Row],[File Reference]])</f>
        <v>0</v>
      </c>
      <c r="AG24" s="12">
        <f>COUNTIF(Destinations!B:B,Table1[[#This Row],[File Reference]])</f>
        <v>0</v>
      </c>
      <c r="AH24" s="12">
        <f>COUNTIF(Skills!B:B,Table1[[#This Row],[File Reference]])</f>
        <v>0</v>
      </c>
      <c r="AI24" s="12">
        <f>COUNTIF(Secondments!B:B,Table1[[#This Row],[File Reference]])</f>
        <v>0</v>
      </c>
      <c r="AJ24" s="12">
        <f>COUNTIF(Dissemination!B:B,Table1[[#This Row],[File Reference]])</f>
        <v>0</v>
      </c>
      <c r="AK24" s="12">
        <f>COUNTIF(Policy!B:B,Table1[[#This Row],[File Reference]])</f>
        <v>0</v>
      </c>
      <c r="AL24" s="12">
        <f>COUNTIF(Tools!B:B,Table1[[#This Row],[File Reference]])</f>
        <v>0</v>
      </c>
      <c r="AM24">
        <f>COUNTIF(Databases!B:B,Table1[[#This Row],[File Reference]])</f>
        <v>0</v>
      </c>
      <c r="AN24">
        <f>COUNTIF(Software!B:B,Table1[[#This Row],[File Reference]])</f>
        <v>0</v>
      </c>
      <c r="AO24">
        <f>COUNTIF(Artistic!B:B,Table1[[#This Row],[File Reference]])</f>
        <v>0</v>
      </c>
      <c r="AP24" s="12">
        <f>COUNTIF(IP!B:B,Table1[[#This Row],[File Reference]])</f>
        <v>0</v>
      </c>
      <c r="AQ24" s="12">
        <f>COUNTIF(Products!B:B,Table1[[#This Row],[File Reference]])</f>
        <v>0</v>
      </c>
      <c r="AR24" s="12">
        <f>COUNTIF('Spin Outs'!B:B,Table1[[#This Row],[File Reference]])</f>
        <v>0</v>
      </c>
      <c r="AS24" s="12">
        <f>COUNTIF(Recognition!B:B,Table1[[#This Row],[File Reference]])</f>
        <v>0</v>
      </c>
      <c r="AT24" s="12">
        <f>COUNTIF(Facilities!B:B,Table1[[#This Row],[File Reference]])</f>
        <v>0</v>
      </c>
      <c r="AU24" s="12">
        <f>COUNTIF(Other!B:B,Table1[[#This Row],[File Reference]])</f>
        <v>0</v>
      </c>
      <c r="AV24" s="12">
        <f>COUNTIF('Key Findings'!B:B,Table1[[#This Row],[File Reference]])</f>
        <v>0</v>
      </c>
      <c r="AW24" s="12">
        <f>COUNTIF(Narrative!B:B,Table1[[#This Row],[File Reference]])</f>
        <v>0</v>
      </c>
    </row>
    <row r="25" spans="1:49" x14ac:dyDescent="0.25">
      <c r="A25" s="12" t="s">
        <v>277</v>
      </c>
      <c r="B25" s="12" t="s">
        <v>2803</v>
      </c>
      <c r="C25" s="12" t="s">
        <v>2804</v>
      </c>
      <c r="D25" s="12" t="s">
        <v>280</v>
      </c>
      <c r="F25" s="3">
        <v>43101</v>
      </c>
      <c r="G25" s="3">
        <v>43465</v>
      </c>
      <c r="H25" s="20" t="s">
        <v>2805</v>
      </c>
      <c r="I25" s="12" t="s">
        <v>2806</v>
      </c>
      <c r="J25" s="12" t="s">
        <v>2807</v>
      </c>
      <c r="K25" s="12" t="s">
        <v>2808</v>
      </c>
      <c r="L25" s="12" t="s">
        <v>329</v>
      </c>
      <c r="M25" s="12" t="s">
        <v>328</v>
      </c>
      <c r="N25" s="12" t="s">
        <v>328</v>
      </c>
      <c r="O25" s="12">
        <v>1</v>
      </c>
      <c r="P25" s="25">
        <v>43543.310810185183</v>
      </c>
      <c r="AD25" s="12">
        <f>COUNTIF(Table53[File Reference],Table1[[#This Row],[File Reference]])</f>
        <v>1</v>
      </c>
      <c r="AE25" s="12">
        <f>COUNTIF(Collaborations!B:B,Table1[[#This Row],[File Reference]])</f>
        <v>0</v>
      </c>
      <c r="AF25" s="12">
        <f>COUNTIF(Funding!B:B,Table1[[#This Row],[File Reference]])</f>
        <v>8</v>
      </c>
      <c r="AG25" s="12">
        <f>COUNTIF(Destinations!B:B,Table1[[#This Row],[File Reference]])</f>
        <v>0</v>
      </c>
      <c r="AH25" s="12">
        <f>COUNTIF(Skills!B:B,Table1[[#This Row],[File Reference]])</f>
        <v>0</v>
      </c>
      <c r="AI25" s="12">
        <f>COUNTIF(Secondments!B:B,Table1[[#This Row],[File Reference]])</f>
        <v>0</v>
      </c>
      <c r="AJ25" s="12">
        <f>COUNTIF(Dissemination!B:B,Table1[[#This Row],[File Reference]])</f>
        <v>0</v>
      </c>
      <c r="AK25" s="12">
        <f>COUNTIF(Policy!B:B,Table1[[#This Row],[File Reference]])</f>
        <v>0</v>
      </c>
      <c r="AL25" s="12">
        <f>COUNTIF(Tools!B:B,Table1[[#This Row],[File Reference]])</f>
        <v>0</v>
      </c>
      <c r="AM25">
        <f>COUNTIF(Databases!B:B,Table1[[#This Row],[File Reference]])</f>
        <v>2</v>
      </c>
      <c r="AN25">
        <f>COUNTIF(Software!B:B,Table1[[#This Row],[File Reference]])</f>
        <v>0</v>
      </c>
      <c r="AO25">
        <f>COUNTIF(Artistic!B:B,Table1[[#This Row],[File Reference]])</f>
        <v>0</v>
      </c>
      <c r="AP25" s="12">
        <f>COUNTIF(IP!B:B,Table1[[#This Row],[File Reference]])</f>
        <v>0</v>
      </c>
      <c r="AQ25" s="12">
        <f>COUNTIF(Products!B:B,Table1[[#This Row],[File Reference]])</f>
        <v>0</v>
      </c>
      <c r="AR25" s="12">
        <f>COUNTIF('Spin Outs'!B:B,Table1[[#This Row],[File Reference]])</f>
        <v>0</v>
      </c>
      <c r="AS25" s="12">
        <f>COUNTIF(Recognition!B:B,Table1[[#This Row],[File Reference]])</f>
        <v>0</v>
      </c>
      <c r="AT25" s="12">
        <f>COUNTIF(Facilities!B:B,Table1[[#This Row],[File Reference]])</f>
        <v>0</v>
      </c>
      <c r="AU25" s="12">
        <f>COUNTIF(Other!B:B,Table1[[#This Row],[File Reference]])</f>
        <v>0</v>
      </c>
      <c r="AV25" s="12">
        <f>COUNTIF('Key Findings'!B:B,Table1[[#This Row],[File Reference]])</f>
        <v>0</v>
      </c>
      <c r="AW25" s="12">
        <f>COUNTIF(Narrative!B:B,Table1[[#This Row],[File Reference]])</f>
        <v>0</v>
      </c>
    </row>
    <row r="26" spans="1:49" x14ac:dyDescent="0.25">
      <c r="A26" s="12" t="s">
        <v>277</v>
      </c>
      <c r="B26" s="12" t="s">
        <v>6817</v>
      </c>
      <c r="C26" s="12" t="s">
        <v>6818</v>
      </c>
      <c r="D26" s="12" t="s">
        <v>280</v>
      </c>
      <c r="F26" s="3">
        <v>43101</v>
      </c>
      <c r="G26" s="3">
        <v>43465</v>
      </c>
      <c r="H26" s="20" t="s">
        <v>6819</v>
      </c>
      <c r="I26" s="12" t="s">
        <v>6814</v>
      </c>
      <c r="J26" s="12" t="s">
        <v>6820</v>
      </c>
      <c r="K26" s="12" t="s">
        <v>6821</v>
      </c>
      <c r="L26" s="12" t="s">
        <v>329</v>
      </c>
      <c r="M26" s="12" t="s">
        <v>328</v>
      </c>
      <c r="N26" s="12" t="s">
        <v>328</v>
      </c>
      <c r="O26" s="12">
        <v>1</v>
      </c>
      <c r="P26" s="25">
        <v>43536.396909722222</v>
      </c>
      <c r="AD26" s="12">
        <f>COUNTIF(Table53[File Reference],Table1[[#This Row],[File Reference]])</f>
        <v>0</v>
      </c>
      <c r="AE26" s="12">
        <f>COUNTIF(Collaborations!B:B,Table1[[#This Row],[File Reference]])</f>
        <v>0</v>
      </c>
      <c r="AF26" s="12">
        <f>COUNTIF(Funding!B:B,Table1[[#This Row],[File Reference]])</f>
        <v>0</v>
      </c>
      <c r="AG26" s="12">
        <f>COUNTIF(Destinations!B:B,Table1[[#This Row],[File Reference]])</f>
        <v>0</v>
      </c>
      <c r="AH26" s="12">
        <f>COUNTIF(Skills!B:B,Table1[[#This Row],[File Reference]])</f>
        <v>0</v>
      </c>
      <c r="AI26" s="12">
        <f>COUNTIF(Secondments!B:B,Table1[[#This Row],[File Reference]])</f>
        <v>0</v>
      </c>
      <c r="AJ26" s="12">
        <f>COUNTIF(Dissemination!B:B,Table1[[#This Row],[File Reference]])</f>
        <v>0</v>
      </c>
      <c r="AK26" s="12">
        <f>COUNTIF(Policy!B:B,Table1[[#This Row],[File Reference]])</f>
        <v>0</v>
      </c>
      <c r="AL26" s="12">
        <f>COUNTIF(Tools!B:B,Table1[[#This Row],[File Reference]])</f>
        <v>0</v>
      </c>
      <c r="AM26">
        <f>COUNTIF(Databases!B:B,Table1[[#This Row],[File Reference]])</f>
        <v>0</v>
      </c>
      <c r="AN26">
        <f>COUNTIF(Software!B:B,Table1[[#This Row],[File Reference]])</f>
        <v>0</v>
      </c>
      <c r="AO26">
        <f>COUNTIF(Artistic!B:B,Table1[[#This Row],[File Reference]])</f>
        <v>0</v>
      </c>
      <c r="AP26" s="12">
        <f>COUNTIF(IP!B:B,Table1[[#This Row],[File Reference]])</f>
        <v>0</v>
      </c>
      <c r="AQ26" s="12">
        <f>COUNTIF(Products!B:B,Table1[[#This Row],[File Reference]])</f>
        <v>0</v>
      </c>
      <c r="AR26" s="12">
        <f>COUNTIF('Spin Outs'!B:B,Table1[[#This Row],[File Reference]])</f>
        <v>0</v>
      </c>
      <c r="AS26" s="12">
        <f>COUNTIF(Recognition!B:B,Table1[[#This Row],[File Reference]])</f>
        <v>0</v>
      </c>
      <c r="AT26" s="12">
        <f>COUNTIF(Facilities!B:B,Table1[[#This Row],[File Reference]])</f>
        <v>0</v>
      </c>
      <c r="AU26" s="12">
        <f>COUNTIF(Other!B:B,Table1[[#This Row],[File Reference]])</f>
        <v>0</v>
      </c>
      <c r="AV26" s="12">
        <f>COUNTIF('Key Findings'!B:B,Table1[[#This Row],[File Reference]])</f>
        <v>0</v>
      </c>
      <c r="AW26" s="12">
        <f>COUNTIF(Narrative!B:B,Table1[[#This Row],[File Reference]])</f>
        <v>0</v>
      </c>
    </row>
    <row r="27" spans="1:49" x14ac:dyDescent="0.25">
      <c r="A27" s="12" t="s">
        <v>277</v>
      </c>
      <c r="B27" s="12" t="s">
        <v>1500</v>
      </c>
      <c r="C27" s="12" t="s">
        <v>1501</v>
      </c>
      <c r="D27" s="12" t="s">
        <v>280</v>
      </c>
      <c r="F27" s="3">
        <v>43101</v>
      </c>
      <c r="G27" s="3">
        <v>43465</v>
      </c>
      <c r="H27" s="20" t="s">
        <v>1502</v>
      </c>
      <c r="I27" s="12" t="s">
        <v>1503</v>
      </c>
      <c r="J27" s="12" t="s">
        <v>1504</v>
      </c>
      <c r="K27" s="12" t="s">
        <v>1505</v>
      </c>
      <c r="L27" s="12" t="s">
        <v>329</v>
      </c>
      <c r="M27" s="12" t="s">
        <v>328</v>
      </c>
      <c r="N27" s="12" t="s">
        <v>328</v>
      </c>
      <c r="O27" s="12">
        <v>1</v>
      </c>
      <c r="P27" s="25">
        <v>43536.455775462964</v>
      </c>
      <c r="AD27" s="12">
        <f>COUNTIF(Table53[File Reference],Table1[[#This Row],[File Reference]])</f>
        <v>8</v>
      </c>
      <c r="AE27" s="12">
        <f>COUNTIF(Collaborations!B:B,Table1[[#This Row],[File Reference]])</f>
        <v>0</v>
      </c>
      <c r="AF27" s="12">
        <f>COUNTIF(Funding!B:B,Table1[[#This Row],[File Reference]])</f>
        <v>6</v>
      </c>
      <c r="AG27" s="12">
        <f>COUNTIF(Destinations!B:B,Table1[[#This Row],[File Reference]])</f>
        <v>0</v>
      </c>
      <c r="AH27" s="12">
        <f>COUNTIF(Skills!B:B,Table1[[#This Row],[File Reference]])</f>
        <v>0</v>
      </c>
      <c r="AI27" s="12">
        <f>COUNTIF(Secondments!B:B,Table1[[#This Row],[File Reference]])</f>
        <v>0</v>
      </c>
      <c r="AJ27" s="12">
        <f>COUNTIF(Dissemination!B:B,Table1[[#This Row],[File Reference]])</f>
        <v>3</v>
      </c>
      <c r="AK27" s="12">
        <f>COUNTIF(Policy!B:B,Table1[[#This Row],[File Reference]])</f>
        <v>0</v>
      </c>
      <c r="AL27" s="12">
        <f>COUNTIF(Tools!B:B,Table1[[#This Row],[File Reference]])</f>
        <v>0</v>
      </c>
      <c r="AM27">
        <f>COUNTIF(Databases!B:B,Table1[[#This Row],[File Reference]])</f>
        <v>0</v>
      </c>
      <c r="AN27">
        <f>COUNTIF(Software!B:B,Table1[[#This Row],[File Reference]])</f>
        <v>0</v>
      </c>
      <c r="AO27">
        <f>COUNTIF(Artistic!B:B,Table1[[#This Row],[File Reference]])</f>
        <v>0</v>
      </c>
      <c r="AP27" s="12">
        <f>COUNTIF(IP!B:B,Table1[[#This Row],[File Reference]])</f>
        <v>0</v>
      </c>
      <c r="AQ27" s="12">
        <f>COUNTIF(Products!B:B,Table1[[#This Row],[File Reference]])</f>
        <v>0</v>
      </c>
      <c r="AR27" s="12">
        <f>COUNTIF('Spin Outs'!B:B,Table1[[#This Row],[File Reference]])</f>
        <v>0</v>
      </c>
      <c r="AS27" s="12">
        <f>COUNTIF(Recognition!B:B,Table1[[#This Row],[File Reference]])</f>
        <v>18</v>
      </c>
      <c r="AT27" s="12">
        <f>COUNTIF(Facilities!B:B,Table1[[#This Row],[File Reference]])</f>
        <v>0</v>
      </c>
      <c r="AU27" s="12">
        <f>COUNTIF(Other!B:B,Table1[[#This Row],[File Reference]])</f>
        <v>0</v>
      </c>
      <c r="AV27" s="12">
        <f>COUNTIF('Key Findings'!B:B,Table1[[#This Row],[File Reference]])</f>
        <v>0</v>
      </c>
      <c r="AW27" s="12">
        <f>COUNTIF(Narrative!B:B,Table1[[#This Row],[File Reference]])</f>
        <v>0</v>
      </c>
    </row>
    <row r="28" spans="1:49" x14ac:dyDescent="0.25">
      <c r="A28" s="12" t="s">
        <v>277</v>
      </c>
      <c r="B28" s="12" t="s">
        <v>2260</v>
      </c>
      <c r="C28" s="12" t="s">
        <v>2261</v>
      </c>
      <c r="D28" s="12" t="s">
        <v>280</v>
      </c>
      <c r="F28" s="3">
        <v>43101</v>
      </c>
      <c r="G28" s="3">
        <v>43465</v>
      </c>
      <c r="H28" s="20" t="s">
        <v>2262</v>
      </c>
      <c r="I28" s="12" t="s">
        <v>2263</v>
      </c>
      <c r="J28" s="12" t="s">
        <v>2264</v>
      </c>
      <c r="K28" s="12" t="s">
        <v>2265</v>
      </c>
      <c r="L28" s="12" t="s">
        <v>329</v>
      </c>
      <c r="M28" s="12" t="s">
        <v>328</v>
      </c>
      <c r="N28" s="12" t="s">
        <v>328</v>
      </c>
      <c r="O28" s="12">
        <v>1</v>
      </c>
      <c r="P28" s="25">
        <v>43537.860694444447</v>
      </c>
      <c r="AD28" s="12">
        <f>COUNTIF(Table53[File Reference],Table1[[#This Row],[File Reference]])</f>
        <v>18</v>
      </c>
      <c r="AE28" s="12">
        <f>COUNTIF(Collaborations!B:B,Table1[[#This Row],[File Reference]])</f>
        <v>0</v>
      </c>
      <c r="AF28" s="12">
        <f>COUNTIF(Funding!B:B,Table1[[#This Row],[File Reference]])</f>
        <v>7</v>
      </c>
      <c r="AG28" s="12">
        <f>COUNTIF(Destinations!B:B,Table1[[#This Row],[File Reference]])</f>
        <v>0</v>
      </c>
      <c r="AH28" s="12">
        <f>COUNTIF(Skills!B:B,Table1[[#This Row],[File Reference]])</f>
        <v>0</v>
      </c>
      <c r="AI28" s="12">
        <f>COUNTIF(Secondments!B:B,Table1[[#This Row],[File Reference]])</f>
        <v>0</v>
      </c>
      <c r="AJ28" s="12">
        <f>COUNTIF(Dissemination!B:B,Table1[[#This Row],[File Reference]])</f>
        <v>1</v>
      </c>
      <c r="AK28" s="12">
        <f>COUNTIF(Policy!B:B,Table1[[#This Row],[File Reference]])</f>
        <v>1</v>
      </c>
      <c r="AL28" s="12">
        <f>COUNTIF(Tools!B:B,Table1[[#This Row],[File Reference]])</f>
        <v>0</v>
      </c>
      <c r="AM28">
        <f>COUNTIF(Databases!B:B,Table1[[#This Row],[File Reference]])</f>
        <v>0</v>
      </c>
      <c r="AN28">
        <f>COUNTIF(Software!B:B,Table1[[#This Row],[File Reference]])</f>
        <v>0</v>
      </c>
      <c r="AO28">
        <f>COUNTIF(Artistic!B:B,Table1[[#This Row],[File Reference]])</f>
        <v>0</v>
      </c>
      <c r="AP28" s="12">
        <f>COUNTIF(IP!B:B,Table1[[#This Row],[File Reference]])</f>
        <v>0</v>
      </c>
      <c r="AQ28" s="12">
        <f>COUNTIF(Products!B:B,Table1[[#This Row],[File Reference]])</f>
        <v>0</v>
      </c>
      <c r="AR28" s="12">
        <f>COUNTIF('Spin Outs'!B:B,Table1[[#This Row],[File Reference]])</f>
        <v>0</v>
      </c>
      <c r="AS28" s="12">
        <f>COUNTIF(Recognition!B:B,Table1[[#This Row],[File Reference]])</f>
        <v>0</v>
      </c>
      <c r="AT28" s="12">
        <f>COUNTIF(Facilities!B:B,Table1[[#This Row],[File Reference]])</f>
        <v>0</v>
      </c>
      <c r="AU28" s="12">
        <f>COUNTIF(Other!B:B,Table1[[#This Row],[File Reference]])</f>
        <v>0</v>
      </c>
      <c r="AV28" s="12">
        <f>COUNTIF('Key Findings'!B:B,Table1[[#This Row],[File Reference]])</f>
        <v>0</v>
      </c>
      <c r="AW28" s="12">
        <f>COUNTIF(Narrative!B:B,Table1[[#This Row],[File Reference]])</f>
        <v>0</v>
      </c>
    </row>
    <row r="29" spans="1:49" x14ac:dyDescent="0.25">
      <c r="A29" s="12" t="s">
        <v>277</v>
      </c>
      <c r="B29" s="12" t="s">
        <v>6822</v>
      </c>
      <c r="C29" s="12" t="s">
        <v>6823</v>
      </c>
      <c r="D29" s="12" t="s">
        <v>280</v>
      </c>
      <c r="F29" s="3">
        <v>43101</v>
      </c>
      <c r="G29" s="3">
        <v>43465</v>
      </c>
      <c r="H29" s="20" t="s">
        <v>6824</v>
      </c>
      <c r="I29" s="12" t="s">
        <v>4050</v>
      </c>
      <c r="J29" s="12" t="s">
        <v>6825</v>
      </c>
      <c r="K29" s="12" t="s">
        <v>6826</v>
      </c>
      <c r="L29" s="12" t="s">
        <v>329</v>
      </c>
      <c r="M29" s="12" t="s">
        <v>328</v>
      </c>
      <c r="N29" s="12" t="s">
        <v>329</v>
      </c>
      <c r="O29" s="12">
        <v>3</v>
      </c>
      <c r="P29" s="25" t="s">
        <v>281</v>
      </c>
      <c r="AD29" s="12">
        <f>COUNTIF(Table53[File Reference],Table1[[#This Row],[File Reference]])</f>
        <v>0</v>
      </c>
      <c r="AE29" s="12">
        <f>COUNTIF(Collaborations!B:B,Table1[[#This Row],[File Reference]])</f>
        <v>0</v>
      </c>
      <c r="AF29" s="12">
        <f>COUNTIF(Funding!B:B,Table1[[#This Row],[File Reference]])</f>
        <v>0</v>
      </c>
      <c r="AG29" s="12">
        <f>COUNTIF(Destinations!B:B,Table1[[#This Row],[File Reference]])</f>
        <v>0</v>
      </c>
      <c r="AH29" s="12">
        <f>COUNTIF(Skills!B:B,Table1[[#This Row],[File Reference]])</f>
        <v>0</v>
      </c>
      <c r="AI29" s="12">
        <f>COUNTIF(Secondments!B:B,Table1[[#This Row],[File Reference]])</f>
        <v>0</v>
      </c>
      <c r="AJ29" s="12">
        <f>COUNTIF(Dissemination!B:B,Table1[[#This Row],[File Reference]])</f>
        <v>0</v>
      </c>
      <c r="AK29" s="12">
        <f>COUNTIF(Policy!B:B,Table1[[#This Row],[File Reference]])</f>
        <v>0</v>
      </c>
      <c r="AL29" s="12">
        <f>COUNTIF(Tools!B:B,Table1[[#This Row],[File Reference]])</f>
        <v>0</v>
      </c>
      <c r="AM29">
        <f>COUNTIF(Databases!B:B,Table1[[#This Row],[File Reference]])</f>
        <v>0</v>
      </c>
      <c r="AN29">
        <f>COUNTIF(Software!B:B,Table1[[#This Row],[File Reference]])</f>
        <v>0</v>
      </c>
      <c r="AO29">
        <f>COUNTIF(Artistic!B:B,Table1[[#This Row],[File Reference]])</f>
        <v>0</v>
      </c>
      <c r="AP29" s="12">
        <f>COUNTIF(IP!B:B,Table1[[#This Row],[File Reference]])</f>
        <v>0</v>
      </c>
      <c r="AQ29" s="12">
        <f>COUNTIF(Products!B:B,Table1[[#This Row],[File Reference]])</f>
        <v>0</v>
      </c>
      <c r="AR29" s="12">
        <f>COUNTIF('Spin Outs'!B:B,Table1[[#This Row],[File Reference]])</f>
        <v>0</v>
      </c>
      <c r="AS29" s="12">
        <f>COUNTIF(Recognition!B:B,Table1[[#This Row],[File Reference]])</f>
        <v>0</v>
      </c>
      <c r="AT29" s="12">
        <f>COUNTIF(Facilities!B:B,Table1[[#This Row],[File Reference]])</f>
        <v>0</v>
      </c>
      <c r="AU29" s="12">
        <f>COUNTIF(Other!B:B,Table1[[#This Row],[File Reference]])</f>
        <v>0</v>
      </c>
      <c r="AV29" s="12">
        <f>COUNTIF('Key Findings'!B:B,Table1[[#This Row],[File Reference]])</f>
        <v>0</v>
      </c>
      <c r="AW29" s="12">
        <f>COUNTIF(Narrative!B:B,Table1[[#This Row],[File Reference]])</f>
        <v>0</v>
      </c>
    </row>
    <row r="30" spans="1:49" x14ac:dyDescent="0.25">
      <c r="A30" s="12" t="s">
        <v>277</v>
      </c>
      <c r="B30" s="12" t="s">
        <v>3953</v>
      </c>
      <c r="C30" s="12" t="s">
        <v>3954</v>
      </c>
      <c r="D30" s="12" t="s">
        <v>280</v>
      </c>
      <c r="F30" s="3">
        <v>43101</v>
      </c>
      <c r="G30" s="3">
        <v>43465</v>
      </c>
      <c r="H30" s="20" t="s">
        <v>3955</v>
      </c>
      <c r="I30" s="12" t="s">
        <v>3956</v>
      </c>
      <c r="J30" s="12" t="s">
        <v>3957</v>
      </c>
      <c r="K30" s="12" t="s">
        <v>3958</v>
      </c>
      <c r="L30" s="12" t="s">
        <v>329</v>
      </c>
      <c r="M30" s="12" t="s">
        <v>328</v>
      </c>
      <c r="N30" s="12" t="s">
        <v>328</v>
      </c>
      <c r="O30" s="12">
        <v>1</v>
      </c>
      <c r="P30" s="25">
        <v>43538.476215277777</v>
      </c>
      <c r="AD30" s="12">
        <f>COUNTIF(Table53[File Reference],Table1[[#This Row],[File Reference]])</f>
        <v>14</v>
      </c>
      <c r="AE30" s="12">
        <f>COUNTIF(Collaborations!B:B,Table1[[#This Row],[File Reference]])</f>
        <v>0</v>
      </c>
      <c r="AF30" s="12">
        <f>COUNTIF(Funding!B:B,Table1[[#This Row],[File Reference]])</f>
        <v>11</v>
      </c>
      <c r="AG30" s="12">
        <f>COUNTIF(Destinations!B:B,Table1[[#This Row],[File Reference]])</f>
        <v>1</v>
      </c>
      <c r="AH30" s="12">
        <f>COUNTIF(Skills!B:B,Table1[[#This Row],[File Reference]])</f>
        <v>0</v>
      </c>
      <c r="AI30" s="12">
        <f>COUNTIF(Secondments!B:B,Table1[[#This Row],[File Reference]])</f>
        <v>0</v>
      </c>
      <c r="AJ30" s="12">
        <f>COUNTIF(Dissemination!B:B,Table1[[#This Row],[File Reference]])</f>
        <v>81</v>
      </c>
      <c r="AK30" s="12">
        <f>COUNTIF(Policy!B:B,Table1[[#This Row],[File Reference]])</f>
        <v>0</v>
      </c>
      <c r="AL30" s="12">
        <f>COUNTIF(Tools!B:B,Table1[[#This Row],[File Reference]])</f>
        <v>0</v>
      </c>
      <c r="AM30">
        <f>COUNTIF(Databases!B:B,Table1[[#This Row],[File Reference]])</f>
        <v>0</v>
      </c>
      <c r="AN30">
        <f>COUNTIF(Software!B:B,Table1[[#This Row],[File Reference]])</f>
        <v>0</v>
      </c>
      <c r="AO30">
        <f>COUNTIF(Artistic!B:B,Table1[[#This Row],[File Reference]])</f>
        <v>0</v>
      </c>
      <c r="AP30" s="12">
        <f>COUNTIF(IP!B:B,Table1[[#This Row],[File Reference]])</f>
        <v>0</v>
      </c>
      <c r="AQ30" s="12">
        <f>COUNTIF(Products!B:B,Table1[[#This Row],[File Reference]])</f>
        <v>0</v>
      </c>
      <c r="AR30" s="12">
        <f>COUNTIF('Spin Outs'!B:B,Table1[[#This Row],[File Reference]])</f>
        <v>0</v>
      </c>
      <c r="AS30" s="12">
        <f>COUNTIF(Recognition!B:B,Table1[[#This Row],[File Reference]])</f>
        <v>2</v>
      </c>
      <c r="AT30" s="12">
        <f>COUNTIF(Facilities!B:B,Table1[[#This Row],[File Reference]])</f>
        <v>0</v>
      </c>
      <c r="AU30" s="12">
        <f>COUNTIF(Other!B:B,Table1[[#This Row],[File Reference]])</f>
        <v>0</v>
      </c>
      <c r="AV30" s="12">
        <f>COUNTIF('Key Findings'!B:B,Table1[[#This Row],[File Reference]])</f>
        <v>0</v>
      </c>
      <c r="AW30" s="12">
        <f>COUNTIF(Narrative!B:B,Table1[[#This Row],[File Reference]])</f>
        <v>0</v>
      </c>
    </row>
    <row r="31" spans="1:49" x14ac:dyDescent="0.25">
      <c r="A31" s="12" t="s">
        <v>277</v>
      </c>
      <c r="B31" s="12" t="s">
        <v>2868</v>
      </c>
      <c r="C31" s="12" t="s">
        <v>2869</v>
      </c>
      <c r="D31" s="12" t="s">
        <v>280</v>
      </c>
      <c r="F31" s="3">
        <v>43101</v>
      </c>
      <c r="G31" s="3">
        <v>43465</v>
      </c>
      <c r="H31" s="20" t="s">
        <v>2870</v>
      </c>
      <c r="I31" s="12" t="s">
        <v>2871</v>
      </c>
      <c r="J31" s="12" t="s">
        <v>2872</v>
      </c>
      <c r="K31" s="12" t="s">
        <v>2873</v>
      </c>
      <c r="L31" s="12" t="s">
        <v>329</v>
      </c>
      <c r="M31" s="12" t="s">
        <v>328</v>
      </c>
      <c r="N31" s="12" t="s">
        <v>328</v>
      </c>
      <c r="O31" s="12">
        <v>1</v>
      </c>
      <c r="P31" s="25">
        <v>43522.660196759258</v>
      </c>
      <c r="AD31" s="12">
        <f>COUNTIF(Table53[File Reference],Table1[[#This Row],[File Reference]])</f>
        <v>5</v>
      </c>
      <c r="AE31" s="12">
        <f>COUNTIF(Collaborations!B:B,Table1[[#This Row],[File Reference]])</f>
        <v>0</v>
      </c>
      <c r="AF31" s="12">
        <f>COUNTIF(Funding!B:B,Table1[[#This Row],[File Reference]])</f>
        <v>0</v>
      </c>
      <c r="AG31" s="12">
        <f>COUNTIF(Destinations!B:B,Table1[[#This Row],[File Reference]])</f>
        <v>1</v>
      </c>
      <c r="AH31" s="12">
        <f>COUNTIF(Skills!B:B,Table1[[#This Row],[File Reference]])</f>
        <v>0</v>
      </c>
      <c r="AI31" s="12">
        <f>COUNTIF(Secondments!B:B,Table1[[#This Row],[File Reference]])</f>
        <v>0</v>
      </c>
      <c r="AJ31" s="12">
        <f>COUNTIF(Dissemination!B:B,Table1[[#This Row],[File Reference]])</f>
        <v>3</v>
      </c>
      <c r="AK31" s="12">
        <f>COUNTIF(Policy!B:B,Table1[[#This Row],[File Reference]])</f>
        <v>0</v>
      </c>
      <c r="AL31" s="12">
        <f>COUNTIF(Tools!B:B,Table1[[#This Row],[File Reference]])</f>
        <v>0</v>
      </c>
      <c r="AM31">
        <f>COUNTIF(Databases!B:B,Table1[[#This Row],[File Reference]])</f>
        <v>0</v>
      </c>
      <c r="AN31">
        <f>COUNTIF(Software!B:B,Table1[[#This Row],[File Reference]])</f>
        <v>0</v>
      </c>
      <c r="AO31">
        <f>COUNTIF(Artistic!B:B,Table1[[#This Row],[File Reference]])</f>
        <v>0</v>
      </c>
      <c r="AP31" s="12">
        <f>COUNTIF(IP!B:B,Table1[[#This Row],[File Reference]])</f>
        <v>0</v>
      </c>
      <c r="AQ31" s="12">
        <f>COUNTIF(Products!B:B,Table1[[#This Row],[File Reference]])</f>
        <v>0</v>
      </c>
      <c r="AR31" s="12">
        <f>COUNTIF('Spin Outs'!B:B,Table1[[#This Row],[File Reference]])</f>
        <v>0</v>
      </c>
      <c r="AS31" s="12">
        <f>COUNTIF(Recognition!B:B,Table1[[#This Row],[File Reference]])</f>
        <v>0</v>
      </c>
      <c r="AT31" s="12">
        <f>COUNTIF(Facilities!B:B,Table1[[#This Row],[File Reference]])</f>
        <v>0</v>
      </c>
      <c r="AU31" s="12">
        <f>COUNTIF(Other!B:B,Table1[[#This Row],[File Reference]])</f>
        <v>0</v>
      </c>
      <c r="AV31" s="12">
        <f>COUNTIF('Key Findings'!B:B,Table1[[#This Row],[File Reference]])</f>
        <v>0</v>
      </c>
      <c r="AW31" s="12">
        <f>COUNTIF(Narrative!B:B,Table1[[#This Row],[File Reference]])</f>
        <v>0</v>
      </c>
    </row>
    <row r="32" spans="1:49" x14ac:dyDescent="0.25">
      <c r="A32" s="12" t="s">
        <v>277</v>
      </c>
      <c r="B32" s="12" t="s">
        <v>278</v>
      </c>
      <c r="C32" s="12" t="s">
        <v>279</v>
      </c>
      <c r="D32" s="12" t="s">
        <v>280</v>
      </c>
      <c r="F32" s="3">
        <v>43101</v>
      </c>
      <c r="G32" s="3">
        <v>43465</v>
      </c>
      <c r="H32" s="20" t="s">
        <v>282</v>
      </c>
      <c r="I32" s="12" t="s">
        <v>283</v>
      </c>
      <c r="J32" s="12" t="s">
        <v>284</v>
      </c>
      <c r="K32" s="12" t="s">
        <v>285</v>
      </c>
      <c r="L32" s="12" t="s">
        <v>329</v>
      </c>
      <c r="M32" s="12" t="s">
        <v>328</v>
      </c>
      <c r="N32" s="12" t="s">
        <v>328</v>
      </c>
      <c r="O32" s="12">
        <v>1</v>
      </c>
      <c r="P32" s="25">
        <v>43537.663807870369</v>
      </c>
      <c r="AD32" s="12">
        <f>COUNTIF(Table53[File Reference],Table1[[#This Row],[File Reference]])</f>
        <v>3</v>
      </c>
      <c r="AE32" s="12">
        <f>COUNTIF(Collaborations!B:B,Table1[[#This Row],[File Reference]])</f>
        <v>1</v>
      </c>
      <c r="AF32" s="12">
        <f>COUNTIF(Funding!B:B,Table1[[#This Row],[File Reference]])</f>
        <v>0</v>
      </c>
      <c r="AG32" s="12">
        <f>COUNTIF(Destinations!B:B,Table1[[#This Row],[File Reference]])</f>
        <v>0</v>
      </c>
      <c r="AH32" s="12">
        <f>COUNTIF(Skills!B:B,Table1[[#This Row],[File Reference]])</f>
        <v>0</v>
      </c>
      <c r="AI32" s="12">
        <f>COUNTIF(Secondments!B:B,Table1[[#This Row],[File Reference]])</f>
        <v>0</v>
      </c>
      <c r="AJ32" s="12">
        <f>COUNTIF(Dissemination!B:B,Table1[[#This Row],[File Reference]])</f>
        <v>0</v>
      </c>
      <c r="AK32" s="12">
        <f>COUNTIF(Policy!B:B,Table1[[#This Row],[File Reference]])</f>
        <v>0</v>
      </c>
      <c r="AL32" s="12">
        <f>COUNTIF(Tools!B:B,Table1[[#This Row],[File Reference]])</f>
        <v>0</v>
      </c>
      <c r="AM32">
        <f>COUNTIF(Databases!B:B,Table1[[#This Row],[File Reference]])</f>
        <v>0</v>
      </c>
      <c r="AN32">
        <f>COUNTIF(Software!B:B,Table1[[#This Row],[File Reference]])</f>
        <v>1</v>
      </c>
      <c r="AO32">
        <f>COUNTIF(Artistic!B:B,Table1[[#This Row],[File Reference]])</f>
        <v>0</v>
      </c>
      <c r="AP32" s="12">
        <f>COUNTIF(IP!B:B,Table1[[#This Row],[File Reference]])</f>
        <v>0</v>
      </c>
      <c r="AQ32" s="12">
        <f>COUNTIF(Products!B:B,Table1[[#This Row],[File Reference]])</f>
        <v>0</v>
      </c>
      <c r="AR32" s="12">
        <f>COUNTIF('Spin Outs'!B:B,Table1[[#This Row],[File Reference]])</f>
        <v>0</v>
      </c>
      <c r="AS32" s="12">
        <f>COUNTIF(Recognition!B:B,Table1[[#This Row],[File Reference]])</f>
        <v>0</v>
      </c>
      <c r="AT32" s="12">
        <f>COUNTIF(Facilities!B:B,Table1[[#This Row],[File Reference]])</f>
        <v>0</v>
      </c>
      <c r="AU32" s="12">
        <f>COUNTIF(Other!B:B,Table1[[#This Row],[File Reference]])</f>
        <v>0</v>
      </c>
      <c r="AV32" s="12">
        <f>COUNTIF('Key Findings'!B:B,Table1[[#This Row],[File Reference]])</f>
        <v>0</v>
      </c>
      <c r="AW32" s="12">
        <f>COUNTIF(Narrative!B:B,Table1[[#This Row],[File Reference]])</f>
        <v>0</v>
      </c>
    </row>
    <row r="33" spans="1:49" x14ac:dyDescent="0.25">
      <c r="A33" s="12" t="s">
        <v>277</v>
      </c>
      <c r="B33" s="12" t="s">
        <v>6827</v>
      </c>
      <c r="C33" s="12" t="s">
        <v>6828</v>
      </c>
      <c r="D33" s="12" t="s">
        <v>280</v>
      </c>
      <c r="F33" s="3">
        <v>43101</v>
      </c>
      <c r="G33" s="3">
        <v>43465</v>
      </c>
      <c r="H33" s="20" t="s">
        <v>6829</v>
      </c>
      <c r="I33" s="12" t="s">
        <v>6830</v>
      </c>
      <c r="J33" s="12" t="s">
        <v>6831</v>
      </c>
      <c r="K33" s="12" t="s">
        <v>6832</v>
      </c>
      <c r="L33" s="12" t="s">
        <v>329</v>
      </c>
      <c r="M33" s="12" t="s">
        <v>329</v>
      </c>
      <c r="N33" s="12" t="s">
        <v>329</v>
      </c>
      <c r="O33" s="12">
        <v>3</v>
      </c>
      <c r="P33" s="25" t="s">
        <v>281</v>
      </c>
      <c r="AD33" s="12">
        <f>COUNTIF(Table53[File Reference],Table1[[#This Row],[File Reference]])</f>
        <v>0</v>
      </c>
      <c r="AE33" s="12">
        <f>COUNTIF(Collaborations!B:B,Table1[[#This Row],[File Reference]])</f>
        <v>0</v>
      </c>
      <c r="AF33" s="12">
        <f>COUNTIF(Funding!B:B,Table1[[#This Row],[File Reference]])</f>
        <v>0</v>
      </c>
      <c r="AG33" s="12">
        <f>COUNTIF(Destinations!B:B,Table1[[#This Row],[File Reference]])</f>
        <v>0</v>
      </c>
      <c r="AH33" s="12">
        <f>COUNTIF(Skills!B:B,Table1[[#This Row],[File Reference]])</f>
        <v>0</v>
      </c>
      <c r="AI33" s="12">
        <f>COUNTIF(Secondments!B:B,Table1[[#This Row],[File Reference]])</f>
        <v>0</v>
      </c>
      <c r="AJ33" s="12">
        <f>COUNTIF(Dissemination!B:B,Table1[[#This Row],[File Reference]])</f>
        <v>0</v>
      </c>
      <c r="AK33" s="12">
        <f>COUNTIF(Policy!B:B,Table1[[#This Row],[File Reference]])</f>
        <v>0</v>
      </c>
      <c r="AL33" s="12">
        <f>COUNTIF(Tools!B:B,Table1[[#This Row],[File Reference]])</f>
        <v>0</v>
      </c>
      <c r="AM33">
        <f>COUNTIF(Databases!B:B,Table1[[#This Row],[File Reference]])</f>
        <v>0</v>
      </c>
      <c r="AN33">
        <f>COUNTIF(Software!B:B,Table1[[#This Row],[File Reference]])</f>
        <v>0</v>
      </c>
      <c r="AO33">
        <f>COUNTIF(Artistic!B:B,Table1[[#This Row],[File Reference]])</f>
        <v>0</v>
      </c>
      <c r="AP33" s="12">
        <f>COUNTIF(IP!B:B,Table1[[#This Row],[File Reference]])</f>
        <v>0</v>
      </c>
      <c r="AQ33" s="12">
        <f>COUNTIF(Products!B:B,Table1[[#This Row],[File Reference]])</f>
        <v>0</v>
      </c>
      <c r="AR33" s="12">
        <f>COUNTIF('Spin Outs'!B:B,Table1[[#This Row],[File Reference]])</f>
        <v>0</v>
      </c>
      <c r="AS33" s="12">
        <f>COUNTIF(Recognition!B:B,Table1[[#This Row],[File Reference]])</f>
        <v>0</v>
      </c>
      <c r="AT33" s="12">
        <f>COUNTIF(Facilities!B:B,Table1[[#This Row],[File Reference]])</f>
        <v>0</v>
      </c>
      <c r="AU33" s="12">
        <f>COUNTIF(Other!B:B,Table1[[#This Row],[File Reference]])</f>
        <v>0</v>
      </c>
      <c r="AV33" s="12">
        <f>COUNTIF('Key Findings'!B:B,Table1[[#This Row],[File Reference]])</f>
        <v>0</v>
      </c>
      <c r="AW33" s="12">
        <f>COUNTIF(Narrative!B:B,Table1[[#This Row],[File Reference]])</f>
        <v>0</v>
      </c>
    </row>
    <row r="34" spans="1:49" x14ac:dyDescent="0.25">
      <c r="A34" s="12" t="s">
        <v>277</v>
      </c>
      <c r="B34" s="12" t="s">
        <v>6833</v>
      </c>
      <c r="C34" s="12" t="s">
        <v>6834</v>
      </c>
      <c r="D34" s="12" t="s">
        <v>280</v>
      </c>
      <c r="F34" s="3">
        <v>43101</v>
      </c>
      <c r="G34" s="3">
        <v>43465</v>
      </c>
      <c r="H34" s="20" t="s">
        <v>6835</v>
      </c>
      <c r="I34" s="12" t="s">
        <v>6836</v>
      </c>
      <c r="J34" s="12" t="s">
        <v>6837</v>
      </c>
      <c r="K34" s="12" t="s">
        <v>6838</v>
      </c>
      <c r="L34" s="12" t="s">
        <v>329</v>
      </c>
      <c r="M34" s="12" t="s">
        <v>328</v>
      </c>
      <c r="N34" s="12" t="s">
        <v>328</v>
      </c>
      <c r="O34" s="12">
        <v>1</v>
      </c>
      <c r="P34" s="25">
        <v>43538.458564814813</v>
      </c>
      <c r="AD34" s="12">
        <f>COUNTIF(Table53[File Reference],Table1[[#This Row],[File Reference]])</f>
        <v>0</v>
      </c>
      <c r="AE34" s="12">
        <f>COUNTIF(Collaborations!B:B,Table1[[#This Row],[File Reference]])</f>
        <v>0</v>
      </c>
      <c r="AF34" s="12">
        <f>COUNTIF(Funding!B:B,Table1[[#This Row],[File Reference]])</f>
        <v>0</v>
      </c>
      <c r="AG34" s="12">
        <f>COUNTIF(Destinations!B:B,Table1[[#This Row],[File Reference]])</f>
        <v>0</v>
      </c>
      <c r="AH34" s="12">
        <f>COUNTIF(Skills!B:B,Table1[[#This Row],[File Reference]])</f>
        <v>0</v>
      </c>
      <c r="AI34" s="12">
        <f>COUNTIF(Secondments!B:B,Table1[[#This Row],[File Reference]])</f>
        <v>0</v>
      </c>
      <c r="AJ34" s="12">
        <f>COUNTIF(Dissemination!B:B,Table1[[#This Row],[File Reference]])</f>
        <v>0</v>
      </c>
      <c r="AK34" s="12">
        <f>COUNTIF(Policy!B:B,Table1[[#This Row],[File Reference]])</f>
        <v>0</v>
      </c>
      <c r="AL34" s="12">
        <f>COUNTIF(Tools!B:B,Table1[[#This Row],[File Reference]])</f>
        <v>0</v>
      </c>
      <c r="AM34">
        <f>COUNTIF(Databases!B:B,Table1[[#This Row],[File Reference]])</f>
        <v>0</v>
      </c>
      <c r="AN34">
        <f>COUNTIF(Software!B:B,Table1[[#This Row],[File Reference]])</f>
        <v>0</v>
      </c>
      <c r="AO34">
        <f>COUNTIF(Artistic!B:B,Table1[[#This Row],[File Reference]])</f>
        <v>0</v>
      </c>
      <c r="AP34" s="12">
        <f>COUNTIF(IP!B:B,Table1[[#This Row],[File Reference]])</f>
        <v>0</v>
      </c>
      <c r="AQ34" s="12">
        <f>COUNTIF(Products!B:B,Table1[[#This Row],[File Reference]])</f>
        <v>0</v>
      </c>
      <c r="AR34" s="12">
        <f>COUNTIF('Spin Outs'!B:B,Table1[[#This Row],[File Reference]])</f>
        <v>0</v>
      </c>
      <c r="AS34" s="12">
        <f>COUNTIF(Recognition!B:B,Table1[[#This Row],[File Reference]])</f>
        <v>0</v>
      </c>
      <c r="AT34" s="12">
        <f>COUNTIF(Facilities!B:B,Table1[[#This Row],[File Reference]])</f>
        <v>0</v>
      </c>
      <c r="AU34" s="12">
        <f>COUNTIF(Other!B:B,Table1[[#This Row],[File Reference]])</f>
        <v>0</v>
      </c>
      <c r="AV34" s="12">
        <f>COUNTIF('Key Findings'!B:B,Table1[[#This Row],[File Reference]])</f>
        <v>0</v>
      </c>
      <c r="AW34" s="12">
        <f>COUNTIF(Narrative!B:B,Table1[[#This Row],[File Reference]])</f>
        <v>0</v>
      </c>
    </row>
    <row r="35" spans="1:49" x14ac:dyDescent="0.25">
      <c r="A35" s="12" t="s">
        <v>277</v>
      </c>
      <c r="B35" s="12" t="s">
        <v>4047</v>
      </c>
      <c r="C35" s="12" t="s">
        <v>4048</v>
      </c>
      <c r="D35" s="12" t="s">
        <v>280</v>
      </c>
      <c r="F35" s="3">
        <v>43101</v>
      </c>
      <c r="G35" s="3">
        <v>43465</v>
      </c>
      <c r="H35" s="20" t="s">
        <v>4049</v>
      </c>
      <c r="I35" s="12" t="s">
        <v>4050</v>
      </c>
      <c r="J35" s="12" t="s">
        <v>4051</v>
      </c>
      <c r="K35" s="12" t="s">
        <v>4052</v>
      </c>
      <c r="L35" s="12" t="s">
        <v>329</v>
      </c>
      <c r="M35" s="12" t="s">
        <v>328</v>
      </c>
      <c r="N35" s="12" t="s">
        <v>328</v>
      </c>
      <c r="O35" s="12">
        <v>1</v>
      </c>
      <c r="P35" s="25">
        <v>43537.867303240739</v>
      </c>
      <c r="AD35" s="12">
        <f>COUNTIF(Table53[File Reference],Table1[[#This Row],[File Reference]])</f>
        <v>1</v>
      </c>
      <c r="AE35" s="12">
        <f>COUNTIF(Collaborations!B:B,Table1[[#This Row],[File Reference]])</f>
        <v>0</v>
      </c>
      <c r="AF35" s="12">
        <f>COUNTIF(Funding!B:B,Table1[[#This Row],[File Reference]])</f>
        <v>0</v>
      </c>
      <c r="AG35" s="12">
        <f>COUNTIF(Destinations!B:B,Table1[[#This Row],[File Reference]])</f>
        <v>0</v>
      </c>
      <c r="AH35" s="12">
        <f>COUNTIF(Skills!B:B,Table1[[#This Row],[File Reference]])</f>
        <v>0</v>
      </c>
      <c r="AI35" s="12">
        <f>COUNTIF(Secondments!B:B,Table1[[#This Row],[File Reference]])</f>
        <v>0</v>
      </c>
      <c r="AJ35" s="12">
        <f>COUNTIF(Dissemination!B:B,Table1[[#This Row],[File Reference]])</f>
        <v>0</v>
      </c>
      <c r="AK35" s="12">
        <f>COUNTIF(Policy!B:B,Table1[[#This Row],[File Reference]])</f>
        <v>0</v>
      </c>
      <c r="AL35" s="12">
        <f>COUNTIF(Tools!B:B,Table1[[#This Row],[File Reference]])</f>
        <v>0</v>
      </c>
      <c r="AM35">
        <f>COUNTIF(Databases!B:B,Table1[[#This Row],[File Reference]])</f>
        <v>0</v>
      </c>
      <c r="AN35">
        <f>COUNTIF(Software!B:B,Table1[[#This Row],[File Reference]])</f>
        <v>0</v>
      </c>
      <c r="AO35">
        <f>COUNTIF(Artistic!B:B,Table1[[#This Row],[File Reference]])</f>
        <v>0</v>
      </c>
      <c r="AP35" s="12">
        <f>COUNTIF(IP!B:B,Table1[[#This Row],[File Reference]])</f>
        <v>0</v>
      </c>
      <c r="AQ35" s="12">
        <f>COUNTIF(Products!B:B,Table1[[#This Row],[File Reference]])</f>
        <v>0</v>
      </c>
      <c r="AR35" s="12">
        <f>COUNTIF('Spin Outs'!B:B,Table1[[#This Row],[File Reference]])</f>
        <v>0</v>
      </c>
      <c r="AS35" s="12">
        <f>COUNTIF(Recognition!B:B,Table1[[#This Row],[File Reference]])</f>
        <v>0</v>
      </c>
      <c r="AT35" s="12">
        <f>COUNTIF(Facilities!B:B,Table1[[#This Row],[File Reference]])</f>
        <v>0</v>
      </c>
      <c r="AU35" s="12">
        <f>COUNTIF(Other!B:B,Table1[[#This Row],[File Reference]])</f>
        <v>0</v>
      </c>
      <c r="AV35" s="12">
        <f>COUNTIF('Key Findings'!B:B,Table1[[#This Row],[File Reference]])</f>
        <v>0</v>
      </c>
      <c r="AW35" s="12">
        <f>COUNTIF(Narrative!B:B,Table1[[#This Row],[File Reference]])</f>
        <v>0</v>
      </c>
    </row>
    <row r="36" spans="1:49" x14ac:dyDescent="0.25">
      <c r="A36" s="12" t="s">
        <v>277</v>
      </c>
      <c r="B36" s="12" t="s">
        <v>1949</v>
      </c>
      <c r="C36" s="12" t="s">
        <v>1950</v>
      </c>
      <c r="D36" s="12" t="s">
        <v>280</v>
      </c>
      <c r="F36" s="3">
        <v>43101</v>
      </c>
      <c r="G36" s="3">
        <v>43465</v>
      </c>
      <c r="H36" s="20" t="s">
        <v>1951</v>
      </c>
      <c r="I36" s="12" t="s">
        <v>1952</v>
      </c>
      <c r="J36" s="12" t="s">
        <v>1953</v>
      </c>
      <c r="K36" s="12" t="s">
        <v>1954</v>
      </c>
      <c r="L36" s="12" t="s">
        <v>329</v>
      </c>
      <c r="M36" s="12" t="s">
        <v>328</v>
      </c>
      <c r="N36" s="12" t="s">
        <v>328</v>
      </c>
      <c r="O36" s="12">
        <v>1</v>
      </c>
      <c r="P36" s="25">
        <v>43536.520069444443</v>
      </c>
      <c r="AD36" s="12">
        <f>COUNTIF(Table53[File Reference],Table1[[#This Row],[File Reference]])</f>
        <v>18</v>
      </c>
      <c r="AE36" s="12">
        <f>COUNTIF(Collaborations!B:B,Table1[[#This Row],[File Reference]])</f>
        <v>0</v>
      </c>
      <c r="AF36" s="12">
        <f>COUNTIF(Funding!B:B,Table1[[#This Row],[File Reference]])</f>
        <v>0</v>
      </c>
      <c r="AG36" s="12">
        <f>COUNTIF(Destinations!B:B,Table1[[#This Row],[File Reference]])</f>
        <v>0</v>
      </c>
      <c r="AH36" s="12">
        <f>COUNTIF(Skills!B:B,Table1[[#This Row],[File Reference]])</f>
        <v>0</v>
      </c>
      <c r="AI36" s="12">
        <f>COUNTIF(Secondments!B:B,Table1[[#This Row],[File Reference]])</f>
        <v>0</v>
      </c>
      <c r="AJ36" s="12">
        <f>COUNTIF(Dissemination!B:B,Table1[[#This Row],[File Reference]])</f>
        <v>1</v>
      </c>
      <c r="AK36" s="12">
        <f>COUNTIF(Policy!B:B,Table1[[#This Row],[File Reference]])</f>
        <v>0</v>
      </c>
      <c r="AL36" s="12">
        <f>COUNTIF(Tools!B:B,Table1[[#This Row],[File Reference]])</f>
        <v>0</v>
      </c>
      <c r="AM36">
        <f>COUNTIF(Databases!B:B,Table1[[#This Row],[File Reference]])</f>
        <v>0</v>
      </c>
      <c r="AN36">
        <f>COUNTIF(Software!B:B,Table1[[#This Row],[File Reference]])</f>
        <v>0</v>
      </c>
      <c r="AO36">
        <f>COUNTIF(Artistic!B:B,Table1[[#This Row],[File Reference]])</f>
        <v>0</v>
      </c>
      <c r="AP36" s="12">
        <f>COUNTIF(IP!B:B,Table1[[#This Row],[File Reference]])</f>
        <v>0</v>
      </c>
      <c r="AQ36" s="12">
        <f>COUNTIF(Products!B:B,Table1[[#This Row],[File Reference]])</f>
        <v>0</v>
      </c>
      <c r="AR36" s="12">
        <f>COUNTIF('Spin Outs'!B:B,Table1[[#This Row],[File Reference]])</f>
        <v>0</v>
      </c>
      <c r="AS36" s="12">
        <f>COUNTIF(Recognition!B:B,Table1[[#This Row],[File Reference]])</f>
        <v>0</v>
      </c>
      <c r="AT36" s="12">
        <f>COUNTIF(Facilities!B:B,Table1[[#This Row],[File Reference]])</f>
        <v>0</v>
      </c>
      <c r="AU36" s="12">
        <f>COUNTIF(Other!B:B,Table1[[#This Row],[File Reference]])</f>
        <v>0</v>
      </c>
      <c r="AV36" s="12">
        <f>COUNTIF('Key Findings'!B:B,Table1[[#This Row],[File Reference]])</f>
        <v>0</v>
      </c>
      <c r="AW36" s="12">
        <f>COUNTIF(Narrative!B:B,Table1[[#This Row],[File Reference]])</f>
        <v>0</v>
      </c>
    </row>
    <row r="37" spans="1:49" x14ac:dyDescent="0.25">
      <c r="A37" s="12" t="s">
        <v>277</v>
      </c>
      <c r="B37" s="12" t="s">
        <v>6100</v>
      </c>
      <c r="C37" s="12" t="s">
        <v>6101</v>
      </c>
      <c r="D37" s="12" t="s">
        <v>280</v>
      </c>
      <c r="F37" s="3">
        <v>43101</v>
      </c>
      <c r="G37" s="3">
        <v>43465</v>
      </c>
      <c r="H37" s="20" t="s">
        <v>6102</v>
      </c>
      <c r="I37" s="12" t="s">
        <v>6103</v>
      </c>
      <c r="J37" s="12" t="s">
        <v>6104</v>
      </c>
      <c r="K37" s="12" t="s">
        <v>6105</v>
      </c>
      <c r="L37" s="12" t="s">
        <v>329</v>
      </c>
      <c r="M37" s="12" t="s">
        <v>328</v>
      </c>
      <c r="N37" s="12" t="s">
        <v>328</v>
      </c>
      <c r="O37" s="12">
        <v>1</v>
      </c>
      <c r="P37" s="25">
        <v>43532.388043981482</v>
      </c>
      <c r="AD37" s="12">
        <f>COUNTIF(Table53[File Reference],Table1[[#This Row],[File Reference]])</f>
        <v>0</v>
      </c>
      <c r="AE37" s="12">
        <f>COUNTIF(Collaborations!B:B,Table1[[#This Row],[File Reference]])</f>
        <v>0</v>
      </c>
      <c r="AF37" s="12">
        <f>COUNTIF(Funding!B:B,Table1[[#This Row],[File Reference]])</f>
        <v>0</v>
      </c>
      <c r="AG37" s="12">
        <f>COUNTIF(Destinations!B:B,Table1[[#This Row],[File Reference]])</f>
        <v>0</v>
      </c>
      <c r="AH37" s="12">
        <f>COUNTIF(Skills!B:B,Table1[[#This Row],[File Reference]])</f>
        <v>0</v>
      </c>
      <c r="AI37" s="12">
        <f>COUNTIF(Secondments!B:B,Table1[[#This Row],[File Reference]])</f>
        <v>0</v>
      </c>
      <c r="AJ37" s="12">
        <f>COUNTIF(Dissemination!B:B,Table1[[#This Row],[File Reference]])</f>
        <v>0</v>
      </c>
      <c r="AK37" s="12">
        <f>COUNTIF(Policy!B:B,Table1[[#This Row],[File Reference]])</f>
        <v>1</v>
      </c>
      <c r="AL37" s="12">
        <f>COUNTIF(Tools!B:B,Table1[[#This Row],[File Reference]])</f>
        <v>0</v>
      </c>
      <c r="AM37">
        <f>COUNTIF(Databases!B:B,Table1[[#This Row],[File Reference]])</f>
        <v>0</v>
      </c>
      <c r="AN37">
        <f>COUNTIF(Software!B:B,Table1[[#This Row],[File Reference]])</f>
        <v>0</v>
      </c>
      <c r="AO37">
        <f>COUNTIF(Artistic!B:B,Table1[[#This Row],[File Reference]])</f>
        <v>0</v>
      </c>
      <c r="AP37" s="12">
        <f>COUNTIF(IP!B:B,Table1[[#This Row],[File Reference]])</f>
        <v>0</v>
      </c>
      <c r="AQ37" s="12">
        <f>COUNTIF(Products!B:B,Table1[[#This Row],[File Reference]])</f>
        <v>0</v>
      </c>
      <c r="AR37" s="12">
        <f>COUNTIF('Spin Outs'!B:B,Table1[[#This Row],[File Reference]])</f>
        <v>0</v>
      </c>
      <c r="AS37" s="12">
        <f>COUNTIF(Recognition!B:B,Table1[[#This Row],[File Reference]])</f>
        <v>0</v>
      </c>
      <c r="AT37" s="12">
        <f>COUNTIF(Facilities!B:B,Table1[[#This Row],[File Reference]])</f>
        <v>0</v>
      </c>
      <c r="AU37" s="12">
        <f>COUNTIF(Other!B:B,Table1[[#This Row],[File Reference]])</f>
        <v>0</v>
      </c>
      <c r="AV37" s="12">
        <f>COUNTIF('Key Findings'!B:B,Table1[[#This Row],[File Reference]])</f>
        <v>0</v>
      </c>
      <c r="AW37" s="12">
        <f>COUNTIF(Narrative!B:B,Table1[[#This Row],[File Reference]])</f>
        <v>0</v>
      </c>
    </row>
    <row r="38" spans="1:49" x14ac:dyDescent="0.25">
      <c r="A38" s="12" t="s">
        <v>277</v>
      </c>
      <c r="B38" s="12" t="s">
        <v>2815</v>
      </c>
      <c r="C38" s="12" t="s">
        <v>2816</v>
      </c>
      <c r="D38" s="12" t="s">
        <v>280</v>
      </c>
      <c r="F38" s="3">
        <v>43101</v>
      </c>
      <c r="G38" s="3">
        <v>43465</v>
      </c>
      <c r="H38" s="20" t="s">
        <v>2817</v>
      </c>
      <c r="I38" s="12" t="s">
        <v>2818</v>
      </c>
      <c r="J38" s="12" t="s">
        <v>2819</v>
      </c>
      <c r="K38" s="12" t="s">
        <v>2820</v>
      </c>
      <c r="L38" s="12" t="s">
        <v>329</v>
      </c>
      <c r="M38" s="12" t="s">
        <v>328</v>
      </c>
      <c r="N38" s="12" t="s">
        <v>328</v>
      </c>
      <c r="O38" s="12">
        <v>1</v>
      </c>
      <c r="P38" s="25">
        <v>43537.587604166663</v>
      </c>
      <c r="AD38" s="12">
        <f>COUNTIF(Table53[File Reference],Table1[[#This Row],[File Reference]])</f>
        <v>5</v>
      </c>
      <c r="AE38" s="12">
        <f>COUNTIF(Collaborations!B:B,Table1[[#This Row],[File Reference]])</f>
        <v>0</v>
      </c>
      <c r="AF38" s="12">
        <f>COUNTIF(Funding!B:B,Table1[[#This Row],[File Reference]])</f>
        <v>0</v>
      </c>
      <c r="AG38" s="12">
        <f>COUNTIF(Destinations!B:B,Table1[[#This Row],[File Reference]])</f>
        <v>0</v>
      </c>
      <c r="AH38" s="12">
        <f>COUNTIF(Skills!B:B,Table1[[#This Row],[File Reference]])</f>
        <v>0</v>
      </c>
      <c r="AI38" s="12">
        <f>COUNTIF(Secondments!B:B,Table1[[#This Row],[File Reference]])</f>
        <v>0</v>
      </c>
      <c r="AJ38" s="12">
        <f>COUNTIF(Dissemination!B:B,Table1[[#This Row],[File Reference]])</f>
        <v>1</v>
      </c>
      <c r="AK38" s="12">
        <f>COUNTIF(Policy!B:B,Table1[[#This Row],[File Reference]])</f>
        <v>1</v>
      </c>
      <c r="AL38" s="12">
        <f>COUNTIF(Tools!B:B,Table1[[#This Row],[File Reference]])</f>
        <v>0</v>
      </c>
      <c r="AM38">
        <f>COUNTIF(Databases!B:B,Table1[[#This Row],[File Reference]])</f>
        <v>0</v>
      </c>
      <c r="AN38">
        <f>COUNTIF(Software!B:B,Table1[[#This Row],[File Reference]])</f>
        <v>1</v>
      </c>
      <c r="AO38">
        <f>COUNTIF(Artistic!B:B,Table1[[#This Row],[File Reference]])</f>
        <v>0</v>
      </c>
      <c r="AP38" s="12">
        <f>COUNTIF(IP!B:B,Table1[[#This Row],[File Reference]])</f>
        <v>0</v>
      </c>
      <c r="AQ38" s="12">
        <f>COUNTIF(Products!B:B,Table1[[#This Row],[File Reference]])</f>
        <v>0</v>
      </c>
      <c r="AR38" s="12">
        <f>COUNTIF('Spin Outs'!B:B,Table1[[#This Row],[File Reference]])</f>
        <v>0</v>
      </c>
      <c r="AS38" s="12">
        <f>COUNTIF(Recognition!B:B,Table1[[#This Row],[File Reference]])</f>
        <v>0</v>
      </c>
      <c r="AT38" s="12">
        <f>COUNTIF(Facilities!B:B,Table1[[#This Row],[File Reference]])</f>
        <v>0</v>
      </c>
      <c r="AU38" s="12">
        <f>COUNTIF(Other!B:B,Table1[[#This Row],[File Reference]])</f>
        <v>0</v>
      </c>
      <c r="AV38" s="12">
        <f>COUNTIF('Key Findings'!B:B,Table1[[#This Row],[File Reference]])</f>
        <v>0</v>
      </c>
      <c r="AW38" s="12">
        <f>COUNTIF(Narrative!B:B,Table1[[#This Row],[File Reference]])</f>
        <v>0</v>
      </c>
    </row>
    <row r="39" spans="1:49" x14ac:dyDescent="0.25">
      <c r="A39" s="12" t="s">
        <v>277</v>
      </c>
      <c r="B39" s="12" t="s">
        <v>309</v>
      </c>
      <c r="C39" s="12" t="s">
        <v>310</v>
      </c>
      <c r="D39" s="12" t="s">
        <v>280</v>
      </c>
      <c r="F39" s="3">
        <v>43101</v>
      </c>
      <c r="G39" s="3">
        <v>43465</v>
      </c>
      <c r="H39" s="20" t="s">
        <v>311</v>
      </c>
      <c r="I39" s="12" t="s">
        <v>312</v>
      </c>
      <c r="J39" s="12" t="s">
        <v>313</v>
      </c>
      <c r="K39" s="12" t="s">
        <v>314</v>
      </c>
      <c r="L39" s="12" t="s">
        <v>329</v>
      </c>
      <c r="M39" s="12" t="s">
        <v>328</v>
      </c>
      <c r="N39" s="12" t="s">
        <v>328</v>
      </c>
      <c r="O39" s="12">
        <v>1</v>
      </c>
      <c r="P39" s="25">
        <v>43536.356932870367</v>
      </c>
      <c r="AD39" s="12">
        <f>COUNTIF(Table53[File Reference],Table1[[#This Row],[File Reference]])</f>
        <v>1</v>
      </c>
      <c r="AE39" s="12">
        <f>COUNTIF(Collaborations!B:B,Table1[[#This Row],[File Reference]])</f>
        <v>0</v>
      </c>
      <c r="AF39" s="12">
        <f>COUNTIF(Funding!B:B,Table1[[#This Row],[File Reference]])</f>
        <v>0</v>
      </c>
      <c r="AG39" s="12">
        <f>COUNTIF(Destinations!B:B,Table1[[#This Row],[File Reference]])</f>
        <v>0</v>
      </c>
      <c r="AH39" s="12">
        <f>COUNTIF(Skills!B:B,Table1[[#This Row],[File Reference]])</f>
        <v>0</v>
      </c>
      <c r="AI39" s="12">
        <f>COUNTIF(Secondments!B:B,Table1[[#This Row],[File Reference]])</f>
        <v>0</v>
      </c>
      <c r="AJ39" s="12">
        <f>COUNTIF(Dissemination!B:B,Table1[[#This Row],[File Reference]])</f>
        <v>0</v>
      </c>
      <c r="AK39" s="12">
        <f>COUNTIF(Policy!B:B,Table1[[#This Row],[File Reference]])</f>
        <v>0</v>
      </c>
      <c r="AL39" s="12">
        <f>COUNTIF(Tools!B:B,Table1[[#This Row],[File Reference]])</f>
        <v>0</v>
      </c>
      <c r="AM39">
        <f>COUNTIF(Databases!B:B,Table1[[#This Row],[File Reference]])</f>
        <v>0</v>
      </c>
      <c r="AN39">
        <f>COUNTIF(Software!B:B,Table1[[#This Row],[File Reference]])</f>
        <v>0</v>
      </c>
      <c r="AO39">
        <f>COUNTIF(Artistic!B:B,Table1[[#This Row],[File Reference]])</f>
        <v>0</v>
      </c>
      <c r="AP39" s="12">
        <f>COUNTIF(IP!B:B,Table1[[#This Row],[File Reference]])</f>
        <v>0</v>
      </c>
      <c r="AQ39" s="12">
        <f>COUNTIF(Products!B:B,Table1[[#This Row],[File Reference]])</f>
        <v>0</v>
      </c>
      <c r="AR39" s="12">
        <f>COUNTIF('Spin Outs'!B:B,Table1[[#This Row],[File Reference]])</f>
        <v>0</v>
      </c>
      <c r="AS39" s="12">
        <f>COUNTIF(Recognition!B:B,Table1[[#This Row],[File Reference]])</f>
        <v>0</v>
      </c>
      <c r="AT39" s="12">
        <f>COUNTIF(Facilities!B:B,Table1[[#This Row],[File Reference]])</f>
        <v>0</v>
      </c>
      <c r="AU39" s="12">
        <f>COUNTIF(Other!B:B,Table1[[#This Row],[File Reference]])</f>
        <v>0</v>
      </c>
      <c r="AV39" s="12">
        <f>COUNTIF('Key Findings'!B:B,Table1[[#This Row],[File Reference]])</f>
        <v>0</v>
      </c>
      <c r="AW39" s="12">
        <f>COUNTIF(Narrative!B:B,Table1[[#This Row],[File Reference]])</f>
        <v>0</v>
      </c>
    </row>
    <row r="40" spans="1:49" x14ac:dyDescent="0.25">
      <c r="A40" s="12" t="s">
        <v>277</v>
      </c>
      <c r="B40" s="12" t="s">
        <v>1073</v>
      </c>
      <c r="C40" s="12" t="s">
        <v>1074</v>
      </c>
      <c r="D40" s="12" t="s">
        <v>280</v>
      </c>
      <c r="F40" s="3">
        <v>43101</v>
      </c>
      <c r="G40" s="3">
        <v>43465</v>
      </c>
      <c r="H40" s="20" t="s">
        <v>1075</v>
      </c>
      <c r="I40" s="12" t="s">
        <v>1076</v>
      </c>
      <c r="J40" s="12" t="s">
        <v>1077</v>
      </c>
      <c r="K40" s="12" t="s">
        <v>1078</v>
      </c>
      <c r="L40" s="12" t="s">
        <v>329</v>
      </c>
      <c r="M40" s="12" t="s">
        <v>328</v>
      </c>
      <c r="N40" s="12" t="s">
        <v>328</v>
      </c>
      <c r="O40" s="12">
        <v>1</v>
      </c>
      <c r="P40" s="25">
        <v>43532.658078703702</v>
      </c>
      <c r="AD40" s="12">
        <f>COUNTIF(Table53[File Reference],Table1[[#This Row],[File Reference]])</f>
        <v>39</v>
      </c>
      <c r="AE40" s="12">
        <f>COUNTIF(Collaborations!B:B,Table1[[#This Row],[File Reference]])</f>
        <v>0</v>
      </c>
      <c r="AF40" s="12">
        <f>COUNTIF(Funding!B:B,Table1[[#This Row],[File Reference]])</f>
        <v>6</v>
      </c>
      <c r="AG40" s="12">
        <f>COUNTIF(Destinations!B:B,Table1[[#This Row],[File Reference]])</f>
        <v>0</v>
      </c>
      <c r="AH40" s="12">
        <f>COUNTIF(Skills!B:B,Table1[[#This Row],[File Reference]])</f>
        <v>0</v>
      </c>
      <c r="AI40" s="12">
        <f>COUNTIF(Secondments!B:B,Table1[[#This Row],[File Reference]])</f>
        <v>0</v>
      </c>
      <c r="AJ40" s="12">
        <f>COUNTIF(Dissemination!B:B,Table1[[#This Row],[File Reference]])</f>
        <v>5</v>
      </c>
      <c r="AK40" s="12">
        <f>COUNTIF(Policy!B:B,Table1[[#This Row],[File Reference]])</f>
        <v>0</v>
      </c>
      <c r="AL40" s="12">
        <f>COUNTIF(Tools!B:B,Table1[[#This Row],[File Reference]])</f>
        <v>0</v>
      </c>
      <c r="AM40">
        <f>COUNTIF(Databases!B:B,Table1[[#This Row],[File Reference]])</f>
        <v>0</v>
      </c>
      <c r="AN40">
        <f>COUNTIF(Software!B:B,Table1[[#This Row],[File Reference]])</f>
        <v>0</v>
      </c>
      <c r="AO40">
        <f>COUNTIF(Artistic!B:B,Table1[[#This Row],[File Reference]])</f>
        <v>0</v>
      </c>
      <c r="AP40" s="12">
        <f>COUNTIF(IP!B:B,Table1[[#This Row],[File Reference]])</f>
        <v>0</v>
      </c>
      <c r="AQ40" s="12">
        <f>COUNTIF(Products!B:B,Table1[[#This Row],[File Reference]])</f>
        <v>0</v>
      </c>
      <c r="AR40" s="12">
        <f>COUNTIF('Spin Outs'!B:B,Table1[[#This Row],[File Reference]])</f>
        <v>0</v>
      </c>
      <c r="AS40" s="12">
        <f>COUNTIF(Recognition!B:B,Table1[[#This Row],[File Reference]])</f>
        <v>1</v>
      </c>
      <c r="AT40" s="12">
        <f>COUNTIF(Facilities!B:B,Table1[[#This Row],[File Reference]])</f>
        <v>0</v>
      </c>
      <c r="AU40" s="12">
        <f>COUNTIF(Other!B:B,Table1[[#This Row],[File Reference]])</f>
        <v>0</v>
      </c>
      <c r="AV40" s="12">
        <f>COUNTIF('Key Findings'!B:B,Table1[[#This Row],[File Reference]])</f>
        <v>0</v>
      </c>
      <c r="AW40" s="12">
        <f>COUNTIF(Narrative!B:B,Table1[[#This Row],[File Reference]])</f>
        <v>0</v>
      </c>
    </row>
    <row r="41" spans="1:49" x14ac:dyDescent="0.25">
      <c r="A41" s="12" t="s">
        <v>277</v>
      </c>
      <c r="B41" s="12" t="s">
        <v>760</v>
      </c>
      <c r="C41" s="12" t="s">
        <v>761</v>
      </c>
      <c r="D41" s="12" t="s">
        <v>280</v>
      </c>
      <c r="F41" s="3">
        <v>43101</v>
      </c>
      <c r="G41" s="3">
        <v>43465</v>
      </c>
      <c r="H41" s="20" t="s">
        <v>762</v>
      </c>
      <c r="I41" s="12" t="s">
        <v>763</v>
      </c>
      <c r="J41" s="12" t="s">
        <v>764</v>
      </c>
      <c r="K41" s="12" t="s">
        <v>765</v>
      </c>
      <c r="L41" s="12" t="s">
        <v>329</v>
      </c>
      <c r="M41" s="12" t="s">
        <v>328</v>
      </c>
      <c r="N41" s="12" t="s">
        <v>328</v>
      </c>
      <c r="O41" s="12">
        <v>1</v>
      </c>
      <c r="P41" s="25">
        <v>43538.571712962963</v>
      </c>
      <c r="AD41" s="12">
        <f>COUNTIF(Table53[File Reference],Table1[[#This Row],[File Reference]])</f>
        <v>25</v>
      </c>
      <c r="AE41" s="12">
        <f>COUNTIF(Collaborations!B:B,Table1[[#This Row],[File Reference]])</f>
        <v>0</v>
      </c>
      <c r="AF41" s="12">
        <f>COUNTIF(Funding!B:B,Table1[[#This Row],[File Reference]])</f>
        <v>5</v>
      </c>
      <c r="AG41" s="12">
        <f>COUNTIF(Destinations!B:B,Table1[[#This Row],[File Reference]])</f>
        <v>0</v>
      </c>
      <c r="AH41" s="12">
        <f>COUNTIF(Skills!B:B,Table1[[#This Row],[File Reference]])</f>
        <v>0</v>
      </c>
      <c r="AI41" s="12">
        <f>COUNTIF(Secondments!B:B,Table1[[#This Row],[File Reference]])</f>
        <v>0</v>
      </c>
      <c r="AJ41" s="12">
        <f>COUNTIF(Dissemination!B:B,Table1[[#This Row],[File Reference]])</f>
        <v>5</v>
      </c>
      <c r="AK41" s="12">
        <f>COUNTIF(Policy!B:B,Table1[[#This Row],[File Reference]])</f>
        <v>1</v>
      </c>
      <c r="AL41" s="12">
        <f>COUNTIF(Tools!B:B,Table1[[#This Row],[File Reference]])</f>
        <v>0</v>
      </c>
      <c r="AM41">
        <f>COUNTIF(Databases!B:B,Table1[[#This Row],[File Reference]])</f>
        <v>0</v>
      </c>
      <c r="AN41">
        <f>COUNTIF(Software!B:B,Table1[[#This Row],[File Reference]])</f>
        <v>0</v>
      </c>
      <c r="AO41">
        <f>COUNTIF(Artistic!B:B,Table1[[#This Row],[File Reference]])</f>
        <v>0</v>
      </c>
      <c r="AP41" s="12">
        <f>COUNTIF(IP!B:B,Table1[[#This Row],[File Reference]])</f>
        <v>0</v>
      </c>
      <c r="AQ41" s="12">
        <f>COUNTIF(Products!B:B,Table1[[#This Row],[File Reference]])</f>
        <v>0</v>
      </c>
      <c r="AR41" s="12">
        <f>COUNTIF('Spin Outs'!B:B,Table1[[#This Row],[File Reference]])</f>
        <v>0</v>
      </c>
      <c r="AS41" s="12">
        <f>COUNTIF(Recognition!B:B,Table1[[#This Row],[File Reference]])</f>
        <v>1</v>
      </c>
      <c r="AT41" s="12">
        <f>COUNTIF(Facilities!B:B,Table1[[#This Row],[File Reference]])</f>
        <v>0</v>
      </c>
      <c r="AU41" s="12">
        <f>COUNTIF(Other!B:B,Table1[[#This Row],[File Reference]])</f>
        <v>0</v>
      </c>
      <c r="AV41" s="12">
        <f>COUNTIF('Key Findings'!B:B,Table1[[#This Row],[File Reference]])</f>
        <v>0</v>
      </c>
      <c r="AW41" s="12">
        <f>COUNTIF(Narrative!B:B,Table1[[#This Row],[File Reference]])</f>
        <v>0</v>
      </c>
    </row>
    <row r="42" spans="1:49" x14ac:dyDescent="0.25">
      <c r="A42" s="12" t="s">
        <v>277</v>
      </c>
      <c r="B42" s="12" t="s">
        <v>4091</v>
      </c>
      <c r="C42" s="12" t="s">
        <v>4092</v>
      </c>
      <c r="D42" s="12" t="s">
        <v>280</v>
      </c>
      <c r="F42" s="3">
        <v>43101</v>
      </c>
      <c r="G42" s="3">
        <v>43465</v>
      </c>
      <c r="H42" s="20" t="s">
        <v>4093</v>
      </c>
      <c r="I42" s="12" t="s">
        <v>4094</v>
      </c>
      <c r="J42" s="12" t="s">
        <v>4095</v>
      </c>
      <c r="K42" s="12" t="s">
        <v>4096</v>
      </c>
      <c r="L42" s="12" t="s">
        <v>329</v>
      </c>
      <c r="M42" s="12" t="s">
        <v>328</v>
      </c>
      <c r="N42" s="12" t="s">
        <v>328</v>
      </c>
      <c r="O42" s="12">
        <v>1</v>
      </c>
      <c r="P42" s="25">
        <v>43532.387928240743</v>
      </c>
      <c r="AD42" s="12">
        <f>COUNTIF(Table53[File Reference],Table1[[#This Row],[File Reference]])</f>
        <v>7</v>
      </c>
      <c r="AE42" s="12">
        <f>COUNTIF(Collaborations!B:B,Table1[[#This Row],[File Reference]])</f>
        <v>0</v>
      </c>
      <c r="AF42" s="12">
        <f>COUNTIF(Funding!B:B,Table1[[#This Row],[File Reference]])</f>
        <v>0</v>
      </c>
      <c r="AG42" s="12">
        <f>COUNTIF(Destinations!B:B,Table1[[#This Row],[File Reference]])</f>
        <v>0</v>
      </c>
      <c r="AH42" s="12">
        <f>COUNTIF(Skills!B:B,Table1[[#This Row],[File Reference]])</f>
        <v>0</v>
      </c>
      <c r="AI42" s="12">
        <f>COUNTIF(Secondments!B:B,Table1[[#This Row],[File Reference]])</f>
        <v>0</v>
      </c>
      <c r="AJ42" s="12">
        <f>COUNTIF(Dissemination!B:B,Table1[[#This Row],[File Reference]])</f>
        <v>0</v>
      </c>
      <c r="AK42" s="12">
        <f>COUNTIF(Policy!B:B,Table1[[#This Row],[File Reference]])</f>
        <v>0</v>
      </c>
      <c r="AL42" s="12">
        <f>COUNTIF(Tools!B:B,Table1[[#This Row],[File Reference]])</f>
        <v>0</v>
      </c>
      <c r="AM42">
        <f>COUNTIF(Databases!B:B,Table1[[#This Row],[File Reference]])</f>
        <v>0</v>
      </c>
      <c r="AN42">
        <f>COUNTIF(Software!B:B,Table1[[#This Row],[File Reference]])</f>
        <v>0</v>
      </c>
      <c r="AO42">
        <f>COUNTIF(Artistic!B:B,Table1[[#This Row],[File Reference]])</f>
        <v>0</v>
      </c>
      <c r="AP42" s="12">
        <f>COUNTIF(IP!B:B,Table1[[#This Row],[File Reference]])</f>
        <v>0</v>
      </c>
      <c r="AQ42" s="12">
        <f>COUNTIF(Products!B:B,Table1[[#This Row],[File Reference]])</f>
        <v>0</v>
      </c>
      <c r="AR42" s="12">
        <f>COUNTIF('Spin Outs'!B:B,Table1[[#This Row],[File Reference]])</f>
        <v>0</v>
      </c>
      <c r="AS42" s="12">
        <f>COUNTIF(Recognition!B:B,Table1[[#This Row],[File Reference]])</f>
        <v>0</v>
      </c>
      <c r="AT42" s="12">
        <f>COUNTIF(Facilities!B:B,Table1[[#This Row],[File Reference]])</f>
        <v>0</v>
      </c>
      <c r="AU42" s="12">
        <f>COUNTIF(Other!B:B,Table1[[#This Row],[File Reference]])</f>
        <v>0</v>
      </c>
      <c r="AV42" s="12">
        <f>COUNTIF('Key Findings'!B:B,Table1[[#This Row],[File Reference]])</f>
        <v>0</v>
      </c>
      <c r="AW42" s="12">
        <f>COUNTIF(Narrative!B:B,Table1[[#This Row],[File Reference]])</f>
        <v>0</v>
      </c>
    </row>
    <row r="43" spans="1:49" x14ac:dyDescent="0.25">
      <c r="A43" s="12" t="s">
        <v>277</v>
      </c>
      <c r="B43" s="12" t="s">
        <v>1043</v>
      </c>
      <c r="C43" s="12" t="s">
        <v>1044</v>
      </c>
      <c r="D43" s="12" t="s">
        <v>280</v>
      </c>
      <c r="F43" s="3">
        <v>43101</v>
      </c>
      <c r="G43" s="3">
        <v>43465</v>
      </c>
      <c r="H43" s="20" t="s">
        <v>1045</v>
      </c>
      <c r="I43" s="12" t="s">
        <v>1046</v>
      </c>
      <c r="J43" s="12" t="s">
        <v>1047</v>
      </c>
      <c r="K43" s="12" t="s">
        <v>1048</v>
      </c>
      <c r="L43" s="12" t="s">
        <v>329</v>
      </c>
      <c r="M43" s="12" t="s">
        <v>328</v>
      </c>
      <c r="N43" s="12" t="s">
        <v>328</v>
      </c>
      <c r="O43" s="12">
        <v>1</v>
      </c>
      <c r="P43" s="25">
        <v>43531.809710648151</v>
      </c>
      <c r="AD43" s="12">
        <f>COUNTIF(Table53[File Reference],Table1[[#This Row],[File Reference]])</f>
        <v>3</v>
      </c>
      <c r="AE43" s="12">
        <f>COUNTIF(Collaborations!B:B,Table1[[#This Row],[File Reference]])</f>
        <v>1</v>
      </c>
      <c r="AF43" s="12">
        <f>COUNTIF(Funding!B:B,Table1[[#This Row],[File Reference]])</f>
        <v>0</v>
      </c>
      <c r="AG43" s="12">
        <f>COUNTIF(Destinations!B:B,Table1[[#This Row],[File Reference]])</f>
        <v>3</v>
      </c>
      <c r="AH43" s="12">
        <f>COUNTIF(Skills!B:B,Table1[[#This Row],[File Reference]])</f>
        <v>0</v>
      </c>
      <c r="AI43" s="12">
        <f>COUNTIF(Secondments!B:B,Table1[[#This Row],[File Reference]])</f>
        <v>0</v>
      </c>
      <c r="AJ43" s="12">
        <f>COUNTIF(Dissemination!B:B,Table1[[#This Row],[File Reference]])</f>
        <v>6</v>
      </c>
      <c r="AK43" s="12">
        <f>COUNTIF(Policy!B:B,Table1[[#This Row],[File Reference]])</f>
        <v>0</v>
      </c>
      <c r="AL43" s="12">
        <f>COUNTIF(Tools!B:B,Table1[[#This Row],[File Reference]])</f>
        <v>0</v>
      </c>
      <c r="AM43">
        <f>COUNTIF(Databases!B:B,Table1[[#This Row],[File Reference]])</f>
        <v>2</v>
      </c>
      <c r="AN43">
        <f>COUNTIF(Software!B:B,Table1[[#This Row],[File Reference]])</f>
        <v>4</v>
      </c>
      <c r="AO43">
        <f>COUNTIF(Artistic!B:B,Table1[[#This Row],[File Reference]])</f>
        <v>0</v>
      </c>
      <c r="AP43" s="12">
        <f>COUNTIF(IP!B:B,Table1[[#This Row],[File Reference]])</f>
        <v>0</v>
      </c>
      <c r="AQ43" s="12">
        <f>COUNTIF(Products!B:B,Table1[[#This Row],[File Reference]])</f>
        <v>0</v>
      </c>
      <c r="AR43" s="12">
        <f>COUNTIF('Spin Outs'!B:B,Table1[[#This Row],[File Reference]])</f>
        <v>0</v>
      </c>
      <c r="AS43" s="12">
        <f>COUNTIF(Recognition!B:B,Table1[[#This Row],[File Reference]])</f>
        <v>2</v>
      </c>
      <c r="AT43" s="12">
        <f>COUNTIF(Facilities!B:B,Table1[[#This Row],[File Reference]])</f>
        <v>2</v>
      </c>
      <c r="AU43" s="12">
        <f>COUNTIF(Other!B:B,Table1[[#This Row],[File Reference]])</f>
        <v>0</v>
      </c>
      <c r="AV43" s="12">
        <f>COUNTIF('Key Findings'!B:B,Table1[[#This Row],[File Reference]])</f>
        <v>0</v>
      </c>
      <c r="AW43" s="12">
        <f>COUNTIF(Narrative!B:B,Table1[[#This Row],[File Reference]])</f>
        <v>0</v>
      </c>
    </row>
    <row r="44" spans="1:49" x14ac:dyDescent="0.25">
      <c r="A44" s="12" t="s">
        <v>277</v>
      </c>
      <c r="B44" s="12" t="s">
        <v>4786</v>
      </c>
      <c r="C44" s="12" t="s">
        <v>4787</v>
      </c>
      <c r="D44" s="12" t="s">
        <v>280</v>
      </c>
      <c r="F44" s="3">
        <v>43101</v>
      </c>
      <c r="G44" s="3">
        <v>43465</v>
      </c>
      <c r="H44" s="20" t="s">
        <v>4788</v>
      </c>
      <c r="I44" s="12" t="s">
        <v>312</v>
      </c>
      <c r="J44" s="12" t="s">
        <v>4789</v>
      </c>
      <c r="K44" s="12" t="s">
        <v>4790</v>
      </c>
      <c r="L44" s="12" t="s">
        <v>329</v>
      </c>
      <c r="M44" s="12" t="s">
        <v>328</v>
      </c>
      <c r="N44" s="12" t="s">
        <v>328</v>
      </c>
      <c r="O44" s="12">
        <v>1</v>
      </c>
      <c r="P44" s="25">
        <v>43500.67701388889</v>
      </c>
      <c r="AD44" s="12">
        <f>COUNTIF(Table53[File Reference],Table1[[#This Row],[File Reference]])</f>
        <v>0</v>
      </c>
      <c r="AE44" s="12">
        <f>COUNTIF(Collaborations!B:B,Table1[[#This Row],[File Reference]])</f>
        <v>0</v>
      </c>
      <c r="AF44" s="12">
        <f>COUNTIF(Funding!B:B,Table1[[#This Row],[File Reference]])</f>
        <v>1</v>
      </c>
      <c r="AG44" s="12">
        <f>COUNTIF(Destinations!B:B,Table1[[#This Row],[File Reference]])</f>
        <v>0</v>
      </c>
      <c r="AH44" s="12">
        <f>COUNTIF(Skills!B:B,Table1[[#This Row],[File Reference]])</f>
        <v>0</v>
      </c>
      <c r="AI44" s="12">
        <f>COUNTIF(Secondments!B:B,Table1[[#This Row],[File Reference]])</f>
        <v>0</v>
      </c>
      <c r="AJ44" s="12">
        <f>COUNTIF(Dissemination!B:B,Table1[[#This Row],[File Reference]])</f>
        <v>0</v>
      </c>
      <c r="AK44" s="12">
        <f>COUNTIF(Policy!B:B,Table1[[#This Row],[File Reference]])</f>
        <v>0</v>
      </c>
      <c r="AL44" s="12">
        <f>COUNTIF(Tools!B:B,Table1[[#This Row],[File Reference]])</f>
        <v>0</v>
      </c>
      <c r="AM44">
        <f>COUNTIF(Databases!B:B,Table1[[#This Row],[File Reference]])</f>
        <v>0</v>
      </c>
      <c r="AN44">
        <f>COUNTIF(Software!B:B,Table1[[#This Row],[File Reference]])</f>
        <v>0</v>
      </c>
      <c r="AO44">
        <f>COUNTIF(Artistic!B:B,Table1[[#This Row],[File Reference]])</f>
        <v>0</v>
      </c>
      <c r="AP44" s="12">
        <f>COUNTIF(IP!B:B,Table1[[#This Row],[File Reference]])</f>
        <v>0</v>
      </c>
      <c r="AQ44" s="12">
        <f>COUNTIF(Products!B:B,Table1[[#This Row],[File Reference]])</f>
        <v>0</v>
      </c>
      <c r="AR44" s="12">
        <f>COUNTIF('Spin Outs'!B:B,Table1[[#This Row],[File Reference]])</f>
        <v>0</v>
      </c>
      <c r="AS44" s="12">
        <f>COUNTIF(Recognition!B:B,Table1[[#This Row],[File Reference]])</f>
        <v>0</v>
      </c>
      <c r="AT44" s="12">
        <f>COUNTIF(Facilities!B:B,Table1[[#This Row],[File Reference]])</f>
        <v>0</v>
      </c>
      <c r="AU44" s="12">
        <f>COUNTIF(Other!B:B,Table1[[#This Row],[File Reference]])</f>
        <v>0</v>
      </c>
      <c r="AV44" s="12">
        <f>COUNTIF('Key Findings'!B:B,Table1[[#This Row],[File Reference]])</f>
        <v>0</v>
      </c>
      <c r="AW44" s="12">
        <f>COUNTIF(Narrative!B:B,Table1[[#This Row],[File Reference]])</f>
        <v>0</v>
      </c>
    </row>
    <row r="45" spans="1:49" x14ac:dyDescent="0.25">
      <c r="A45" s="12" t="s">
        <v>277</v>
      </c>
      <c r="B45" s="12" t="s">
        <v>6839</v>
      </c>
      <c r="C45" s="12" t="s">
        <v>6840</v>
      </c>
      <c r="D45" s="12" t="s">
        <v>280</v>
      </c>
      <c r="F45" s="3">
        <v>43101</v>
      </c>
      <c r="G45" s="3">
        <v>43465</v>
      </c>
      <c r="H45" s="20" t="s">
        <v>6841</v>
      </c>
      <c r="I45" s="12" t="s">
        <v>6842</v>
      </c>
      <c r="J45" s="12" t="s">
        <v>6843</v>
      </c>
      <c r="K45" s="12" t="s">
        <v>6844</v>
      </c>
      <c r="L45" s="12" t="s">
        <v>329</v>
      </c>
      <c r="M45" s="12" t="s">
        <v>329</v>
      </c>
      <c r="N45" s="12" t="s">
        <v>329</v>
      </c>
      <c r="O45" s="12">
        <v>3</v>
      </c>
      <c r="P45" s="25" t="s">
        <v>281</v>
      </c>
      <c r="AD45" s="12">
        <f>COUNTIF(Table53[File Reference],Table1[[#This Row],[File Reference]])</f>
        <v>0</v>
      </c>
      <c r="AE45" s="12">
        <f>COUNTIF(Collaborations!B:B,Table1[[#This Row],[File Reference]])</f>
        <v>0</v>
      </c>
      <c r="AF45" s="12">
        <f>COUNTIF(Funding!B:B,Table1[[#This Row],[File Reference]])</f>
        <v>0</v>
      </c>
      <c r="AG45" s="12">
        <f>COUNTIF(Destinations!B:B,Table1[[#This Row],[File Reference]])</f>
        <v>0</v>
      </c>
      <c r="AH45" s="12">
        <f>COUNTIF(Skills!B:B,Table1[[#This Row],[File Reference]])</f>
        <v>0</v>
      </c>
      <c r="AI45" s="12">
        <f>COUNTIF(Secondments!B:B,Table1[[#This Row],[File Reference]])</f>
        <v>0</v>
      </c>
      <c r="AJ45" s="12">
        <f>COUNTIF(Dissemination!B:B,Table1[[#This Row],[File Reference]])</f>
        <v>0</v>
      </c>
      <c r="AK45" s="12">
        <f>COUNTIF(Policy!B:B,Table1[[#This Row],[File Reference]])</f>
        <v>0</v>
      </c>
      <c r="AL45" s="12">
        <f>COUNTIF(Tools!B:B,Table1[[#This Row],[File Reference]])</f>
        <v>0</v>
      </c>
      <c r="AM45">
        <f>COUNTIF(Databases!B:B,Table1[[#This Row],[File Reference]])</f>
        <v>0</v>
      </c>
      <c r="AN45">
        <f>COUNTIF(Software!B:B,Table1[[#This Row],[File Reference]])</f>
        <v>0</v>
      </c>
      <c r="AO45">
        <f>COUNTIF(Artistic!B:B,Table1[[#This Row],[File Reference]])</f>
        <v>0</v>
      </c>
      <c r="AP45" s="12">
        <f>COUNTIF(IP!B:B,Table1[[#This Row],[File Reference]])</f>
        <v>0</v>
      </c>
      <c r="AQ45" s="12">
        <f>COUNTIF(Products!B:B,Table1[[#This Row],[File Reference]])</f>
        <v>0</v>
      </c>
      <c r="AR45" s="12">
        <f>COUNTIF('Spin Outs'!B:B,Table1[[#This Row],[File Reference]])</f>
        <v>0</v>
      </c>
      <c r="AS45" s="12">
        <f>COUNTIF(Recognition!B:B,Table1[[#This Row],[File Reference]])</f>
        <v>0</v>
      </c>
      <c r="AT45" s="12">
        <f>COUNTIF(Facilities!B:B,Table1[[#This Row],[File Reference]])</f>
        <v>0</v>
      </c>
      <c r="AU45" s="12">
        <f>COUNTIF(Other!B:B,Table1[[#This Row],[File Reference]])</f>
        <v>0</v>
      </c>
      <c r="AV45" s="12">
        <f>COUNTIF('Key Findings'!B:B,Table1[[#This Row],[File Reference]])</f>
        <v>0</v>
      </c>
      <c r="AW45" s="12">
        <f>COUNTIF(Narrative!B:B,Table1[[#This Row],[File Reference]])</f>
        <v>0</v>
      </c>
    </row>
  </sheetData>
  <conditionalFormatting sqref="N2:N45">
    <cfRule type="expression" dxfId="3" priority="3">
      <formula>IF(N2="No",TRUE,FALSE)</formula>
    </cfRule>
  </conditionalFormatting>
  <conditionalFormatting sqref="M2:M45">
    <cfRule type="expression" dxfId="2" priority="1">
      <formula>IF(M2="No",TRUE,FALSE)</formula>
    </cfRule>
  </conditionalFormatting>
  <conditionalFormatting sqref="AE2:AE45">
    <cfRule type="dataBar" priority="137">
      <dataBar>
        <cfvo type="min"/>
        <cfvo type="max"/>
        <color rgb="FF63C384"/>
      </dataBar>
      <extLst>
        <ext xmlns:x14="http://schemas.microsoft.com/office/spreadsheetml/2009/9/main" uri="{B025F937-C7B1-47D3-B67F-A62EFF666E3E}">
          <x14:id>{0926535E-30E6-4447-A7C2-8D6E7272FA2C}</x14:id>
        </ext>
      </extLst>
    </cfRule>
  </conditionalFormatting>
  <conditionalFormatting sqref="AF2:AF45">
    <cfRule type="dataBar" priority="138">
      <dataBar>
        <cfvo type="min"/>
        <cfvo type="max"/>
        <color rgb="FF63C384"/>
      </dataBar>
      <extLst>
        <ext xmlns:x14="http://schemas.microsoft.com/office/spreadsheetml/2009/9/main" uri="{B025F937-C7B1-47D3-B67F-A62EFF666E3E}">
          <x14:id>{B5526504-BC07-4FBA-BF4B-EE64DC7CCE7F}</x14:id>
        </ext>
      </extLst>
    </cfRule>
  </conditionalFormatting>
  <conditionalFormatting sqref="AG2:AG45">
    <cfRule type="dataBar" priority="139">
      <dataBar>
        <cfvo type="min"/>
        <cfvo type="max"/>
        <color rgb="FF63C384"/>
      </dataBar>
      <extLst>
        <ext xmlns:x14="http://schemas.microsoft.com/office/spreadsheetml/2009/9/main" uri="{B025F937-C7B1-47D3-B67F-A62EFF666E3E}">
          <x14:id>{135D1464-6B27-4131-9679-AE88D7D24D3D}</x14:id>
        </ext>
      </extLst>
    </cfRule>
  </conditionalFormatting>
  <conditionalFormatting sqref="AD2:AD45">
    <cfRule type="dataBar" priority="140">
      <dataBar>
        <cfvo type="min"/>
        <cfvo type="max"/>
        <color rgb="FF63C384"/>
      </dataBar>
      <extLst>
        <ext xmlns:x14="http://schemas.microsoft.com/office/spreadsheetml/2009/9/main" uri="{B025F937-C7B1-47D3-B67F-A62EFF666E3E}">
          <x14:id>{8516508F-D4E3-4E2C-B443-AE3AEF03BD6D}</x14:id>
        </ext>
      </extLst>
    </cfRule>
  </conditionalFormatting>
  <conditionalFormatting sqref="AH2:AI45">
    <cfRule type="dataBar" priority="141">
      <dataBar>
        <cfvo type="min"/>
        <cfvo type="max"/>
        <color rgb="FF63C384"/>
      </dataBar>
      <extLst>
        <ext xmlns:x14="http://schemas.microsoft.com/office/spreadsheetml/2009/9/main" uri="{B025F937-C7B1-47D3-B67F-A62EFF666E3E}">
          <x14:id>{18012A99-84BB-4FC2-B6F9-BC11D4C30620}</x14:id>
        </ext>
      </extLst>
    </cfRule>
  </conditionalFormatting>
  <conditionalFormatting sqref="AJ2:AJ45">
    <cfRule type="dataBar" priority="142">
      <dataBar>
        <cfvo type="min"/>
        <cfvo type="max"/>
        <color rgb="FF63C384"/>
      </dataBar>
      <extLst>
        <ext xmlns:x14="http://schemas.microsoft.com/office/spreadsheetml/2009/9/main" uri="{B025F937-C7B1-47D3-B67F-A62EFF666E3E}">
          <x14:id>{9B5E914A-1998-4308-BBA7-8248066E918A}</x14:id>
        </ext>
      </extLst>
    </cfRule>
  </conditionalFormatting>
  <conditionalFormatting sqref="AK2:AK45">
    <cfRule type="dataBar" priority="143">
      <dataBar>
        <cfvo type="min"/>
        <cfvo type="max"/>
        <color rgb="FF63C384"/>
      </dataBar>
      <extLst>
        <ext xmlns:x14="http://schemas.microsoft.com/office/spreadsheetml/2009/9/main" uri="{B025F937-C7B1-47D3-B67F-A62EFF666E3E}">
          <x14:id>{F28A9890-D5C5-44BD-8D63-40FBDFC32610}</x14:id>
        </ext>
      </extLst>
    </cfRule>
  </conditionalFormatting>
  <conditionalFormatting sqref="AL2:AO45">
    <cfRule type="dataBar" priority="144">
      <dataBar>
        <cfvo type="min"/>
        <cfvo type="max"/>
        <color rgb="FF63C384"/>
      </dataBar>
      <extLst>
        <ext xmlns:x14="http://schemas.microsoft.com/office/spreadsheetml/2009/9/main" uri="{B025F937-C7B1-47D3-B67F-A62EFF666E3E}">
          <x14:id>{E54193DB-3B5E-4F1D-8343-92F4103B4C93}</x14:id>
        </ext>
      </extLst>
    </cfRule>
  </conditionalFormatting>
  <conditionalFormatting sqref="AP2:AP45">
    <cfRule type="dataBar" priority="145">
      <dataBar>
        <cfvo type="min"/>
        <cfvo type="max"/>
        <color rgb="FF63C384"/>
      </dataBar>
      <extLst>
        <ext xmlns:x14="http://schemas.microsoft.com/office/spreadsheetml/2009/9/main" uri="{B025F937-C7B1-47D3-B67F-A62EFF666E3E}">
          <x14:id>{820E2D82-ED2A-4B0A-A93B-6B6A2FB1F12A}</x14:id>
        </ext>
      </extLst>
    </cfRule>
  </conditionalFormatting>
  <conditionalFormatting sqref="AQ2:AQ45">
    <cfRule type="dataBar" priority="146">
      <dataBar>
        <cfvo type="min"/>
        <cfvo type="max"/>
        <color rgb="FF63C384"/>
      </dataBar>
      <extLst>
        <ext xmlns:x14="http://schemas.microsoft.com/office/spreadsheetml/2009/9/main" uri="{B025F937-C7B1-47D3-B67F-A62EFF666E3E}">
          <x14:id>{F037556E-7ABC-4F54-8510-B4DC7E0F6CE0}</x14:id>
        </ext>
      </extLst>
    </cfRule>
  </conditionalFormatting>
  <conditionalFormatting sqref="AR2:AR45">
    <cfRule type="dataBar" priority="147">
      <dataBar>
        <cfvo type="min"/>
        <cfvo type="max"/>
        <color rgb="FF63C384"/>
      </dataBar>
      <extLst>
        <ext xmlns:x14="http://schemas.microsoft.com/office/spreadsheetml/2009/9/main" uri="{B025F937-C7B1-47D3-B67F-A62EFF666E3E}">
          <x14:id>{C2D5B845-BFA1-4898-909F-A9E6A71ACCC4}</x14:id>
        </ext>
      </extLst>
    </cfRule>
  </conditionalFormatting>
  <conditionalFormatting sqref="AS2:AS45">
    <cfRule type="dataBar" priority="148">
      <dataBar>
        <cfvo type="min"/>
        <cfvo type="max"/>
        <color rgb="FF63C384"/>
      </dataBar>
      <extLst>
        <ext xmlns:x14="http://schemas.microsoft.com/office/spreadsheetml/2009/9/main" uri="{B025F937-C7B1-47D3-B67F-A62EFF666E3E}">
          <x14:id>{2A34B148-D7E8-47DA-B1F8-12C74DF0E6A2}</x14:id>
        </ext>
      </extLst>
    </cfRule>
  </conditionalFormatting>
  <conditionalFormatting sqref="AT2:AT45">
    <cfRule type="dataBar" priority="149">
      <dataBar>
        <cfvo type="min"/>
        <cfvo type="max"/>
        <color rgb="FF63C384"/>
      </dataBar>
      <extLst>
        <ext xmlns:x14="http://schemas.microsoft.com/office/spreadsheetml/2009/9/main" uri="{B025F937-C7B1-47D3-B67F-A62EFF666E3E}">
          <x14:id>{1904A9E6-3CA7-407B-9210-9B3A67FDE621}</x14:id>
        </ext>
      </extLst>
    </cfRule>
  </conditionalFormatting>
  <conditionalFormatting sqref="AU2:AW45">
    <cfRule type="dataBar" priority="150">
      <dataBar>
        <cfvo type="min"/>
        <cfvo type="max"/>
        <color rgb="FF63C384"/>
      </dataBar>
      <extLst>
        <ext xmlns:x14="http://schemas.microsoft.com/office/spreadsheetml/2009/9/main" uri="{B025F937-C7B1-47D3-B67F-A62EFF666E3E}">
          <x14:id>{2621F218-BA69-44B3-9D5F-C3DFC60C125C}</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26535E-30E6-4447-A7C2-8D6E7272FA2C}">
            <x14:dataBar minLength="0" maxLength="100" gradient="0">
              <x14:cfvo type="autoMin"/>
              <x14:cfvo type="autoMax"/>
              <x14:negativeFillColor rgb="FFFF0000"/>
              <x14:axisColor rgb="FF000000"/>
            </x14:dataBar>
          </x14:cfRule>
          <xm:sqref>AE2:AE45</xm:sqref>
        </x14:conditionalFormatting>
        <x14:conditionalFormatting xmlns:xm="http://schemas.microsoft.com/office/excel/2006/main">
          <x14:cfRule type="dataBar" id="{B5526504-BC07-4FBA-BF4B-EE64DC7CCE7F}">
            <x14:dataBar minLength="0" maxLength="100" gradient="0">
              <x14:cfvo type="autoMin"/>
              <x14:cfvo type="autoMax"/>
              <x14:negativeFillColor rgb="FFFF0000"/>
              <x14:axisColor rgb="FF000000"/>
            </x14:dataBar>
          </x14:cfRule>
          <xm:sqref>AF2:AF45</xm:sqref>
        </x14:conditionalFormatting>
        <x14:conditionalFormatting xmlns:xm="http://schemas.microsoft.com/office/excel/2006/main">
          <x14:cfRule type="dataBar" id="{135D1464-6B27-4131-9679-AE88D7D24D3D}">
            <x14:dataBar minLength="0" maxLength="100" gradient="0">
              <x14:cfvo type="autoMin"/>
              <x14:cfvo type="autoMax"/>
              <x14:negativeFillColor rgb="FFFF0000"/>
              <x14:axisColor rgb="FF000000"/>
            </x14:dataBar>
          </x14:cfRule>
          <xm:sqref>AG2:AG45</xm:sqref>
        </x14:conditionalFormatting>
        <x14:conditionalFormatting xmlns:xm="http://schemas.microsoft.com/office/excel/2006/main">
          <x14:cfRule type="dataBar" id="{8516508F-D4E3-4E2C-B443-AE3AEF03BD6D}">
            <x14:dataBar minLength="0" maxLength="100" gradient="0">
              <x14:cfvo type="autoMin"/>
              <x14:cfvo type="autoMax"/>
              <x14:negativeFillColor rgb="FFFF0000"/>
              <x14:axisColor rgb="FF000000"/>
            </x14:dataBar>
          </x14:cfRule>
          <xm:sqref>AD2:AD45</xm:sqref>
        </x14:conditionalFormatting>
        <x14:conditionalFormatting xmlns:xm="http://schemas.microsoft.com/office/excel/2006/main">
          <x14:cfRule type="dataBar" id="{18012A99-84BB-4FC2-B6F9-BC11D4C30620}">
            <x14:dataBar minLength="0" maxLength="100" gradient="0">
              <x14:cfvo type="autoMin"/>
              <x14:cfvo type="autoMax"/>
              <x14:negativeFillColor rgb="FFFF0000"/>
              <x14:axisColor rgb="FF000000"/>
            </x14:dataBar>
          </x14:cfRule>
          <xm:sqref>AH2:AI45</xm:sqref>
        </x14:conditionalFormatting>
        <x14:conditionalFormatting xmlns:xm="http://schemas.microsoft.com/office/excel/2006/main">
          <x14:cfRule type="dataBar" id="{9B5E914A-1998-4308-BBA7-8248066E918A}">
            <x14:dataBar minLength="0" maxLength="100" gradient="0">
              <x14:cfvo type="autoMin"/>
              <x14:cfvo type="autoMax"/>
              <x14:negativeFillColor rgb="FFFF0000"/>
              <x14:axisColor rgb="FF000000"/>
            </x14:dataBar>
          </x14:cfRule>
          <xm:sqref>AJ2:AJ45</xm:sqref>
        </x14:conditionalFormatting>
        <x14:conditionalFormatting xmlns:xm="http://schemas.microsoft.com/office/excel/2006/main">
          <x14:cfRule type="dataBar" id="{F28A9890-D5C5-44BD-8D63-40FBDFC32610}">
            <x14:dataBar minLength="0" maxLength="100" gradient="0">
              <x14:cfvo type="autoMin"/>
              <x14:cfvo type="autoMax"/>
              <x14:negativeFillColor rgb="FFFF0000"/>
              <x14:axisColor rgb="FF000000"/>
            </x14:dataBar>
          </x14:cfRule>
          <xm:sqref>AK2:AK45</xm:sqref>
        </x14:conditionalFormatting>
        <x14:conditionalFormatting xmlns:xm="http://schemas.microsoft.com/office/excel/2006/main">
          <x14:cfRule type="dataBar" id="{E54193DB-3B5E-4F1D-8343-92F4103B4C93}">
            <x14:dataBar minLength="0" maxLength="100" gradient="0">
              <x14:cfvo type="autoMin"/>
              <x14:cfvo type="autoMax"/>
              <x14:negativeFillColor rgb="FFFF0000"/>
              <x14:axisColor rgb="FF000000"/>
            </x14:dataBar>
          </x14:cfRule>
          <xm:sqref>AL2:AO45</xm:sqref>
        </x14:conditionalFormatting>
        <x14:conditionalFormatting xmlns:xm="http://schemas.microsoft.com/office/excel/2006/main">
          <x14:cfRule type="dataBar" id="{820E2D82-ED2A-4B0A-A93B-6B6A2FB1F12A}">
            <x14:dataBar minLength="0" maxLength="100" gradient="0">
              <x14:cfvo type="autoMin"/>
              <x14:cfvo type="autoMax"/>
              <x14:negativeFillColor rgb="FFFF0000"/>
              <x14:axisColor rgb="FF000000"/>
            </x14:dataBar>
          </x14:cfRule>
          <xm:sqref>AP2:AP45</xm:sqref>
        </x14:conditionalFormatting>
        <x14:conditionalFormatting xmlns:xm="http://schemas.microsoft.com/office/excel/2006/main">
          <x14:cfRule type="dataBar" id="{F037556E-7ABC-4F54-8510-B4DC7E0F6CE0}">
            <x14:dataBar minLength="0" maxLength="100" gradient="0">
              <x14:cfvo type="autoMin"/>
              <x14:cfvo type="autoMax"/>
              <x14:negativeFillColor rgb="FFFF0000"/>
              <x14:axisColor rgb="FF000000"/>
            </x14:dataBar>
          </x14:cfRule>
          <xm:sqref>AQ2:AQ45</xm:sqref>
        </x14:conditionalFormatting>
        <x14:conditionalFormatting xmlns:xm="http://schemas.microsoft.com/office/excel/2006/main">
          <x14:cfRule type="dataBar" id="{C2D5B845-BFA1-4898-909F-A9E6A71ACCC4}">
            <x14:dataBar minLength="0" maxLength="100" gradient="0">
              <x14:cfvo type="autoMin"/>
              <x14:cfvo type="autoMax"/>
              <x14:negativeFillColor rgb="FFFF0000"/>
              <x14:axisColor rgb="FF000000"/>
            </x14:dataBar>
          </x14:cfRule>
          <xm:sqref>AR2:AR45</xm:sqref>
        </x14:conditionalFormatting>
        <x14:conditionalFormatting xmlns:xm="http://schemas.microsoft.com/office/excel/2006/main">
          <x14:cfRule type="dataBar" id="{2A34B148-D7E8-47DA-B1F8-12C74DF0E6A2}">
            <x14:dataBar minLength="0" maxLength="100" gradient="0">
              <x14:cfvo type="autoMin"/>
              <x14:cfvo type="autoMax"/>
              <x14:negativeFillColor rgb="FFFF0000"/>
              <x14:axisColor rgb="FF000000"/>
            </x14:dataBar>
          </x14:cfRule>
          <xm:sqref>AS2:AS45</xm:sqref>
        </x14:conditionalFormatting>
        <x14:conditionalFormatting xmlns:xm="http://schemas.microsoft.com/office/excel/2006/main">
          <x14:cfRule type="dataBar" id="{1904A9E6-3CA7-407B-9210-9B3A67FDE621}">
            <x14:dataBar minLength="0" maxLength="100" gradient="0">
              <x14:cfvo type="autoMin"/>
              <x14:cfvo type="autoMax"/>
              <x14:negativeFillColor rgb="FFFF0000"/>
              <x14:axisColor rgb="FF000000"/>
            </x14:dataBar>
          </x14:cfRule>
          <xm:sqref>AT2:AT45</xm:sqref>
        </x14:conditionalFormatting>
        <x14:conditionalFormatting xmlns:xm="http://schemas.microsoft.com/office/excel/2006/main">
          <x14:cfRule type="dataBar" id="{2621F218-BA69-44B3-9D5F-C3DFC60C125C}">
            <x14:dataBar minLength="0" maxLength="100" gradient="0">
              <x14:cfvo type="autoMin"/>
              <x14:cfvo type="autoMax"/>
              <x14:negativeFillColor rgb="FFFF0000"/>
              <x14:axisColor rgb="FF000000"/>
            </x14:dataBar>
          </x14:cfRule>
          <xm:sqref>AU2:AW45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E9300"/>
  </sheetPr>
  <dimension ref="A1:AO25"/>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4.425781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2.140625" style="20" customWidth="1"/>
    <col min="16" max="16" width="9.140625" style="20"/>
    <col min="17" max="17" width="11.5703125" style="20" customWidth="1"/>
    <col min="18" max="18" width="18.5703125" style="20" customWidth="1"/>
    <col min="19" max="19" width="17.5703125" style="20" customWidth="1"/>
    <col min="20" max="20" width="13.140625" style="20" customWidth="1"/>
    <col min="21" max="21" width="19.5703125" style="20" customWidth="1"/>
    <col min="22" max="22" width="16.5703125" style="20" customWidth="1"/>
    <col min="23" max="23" width="22.5703125" style="20" customWidth="1"/>
    <col min="24" max="24" width="19" style="20" customWidth="1"/>
    <col min="25" max="25" width="20.42578125" style="20" customWidth="1"/>
    <col min="26" max="28" width="9.140625" style="20"/>
    <col min="29" max="29" width="9.7109375" style="20" customWidth="1"/>
    <col min="30" max="39" width="9.140625" style="20"/>
  </cols>
  <sheetData>
    <row r="1" spans="1:41" x14ac:dyDescent="0.25">
      <c r="A1" t="s">
        <v>151</v>
      </c>
      <c r="B1" s="21" t="s">
        <v>103</v>
      </c>
      <c r="C1" t="s">
        <v>16</v>
      </c>
      <c r="D1" t="s">
        <v>17</v>
      </c>
      <c r="E1" t="s">
        <v>150</v>
      </c>
      <c r="F1" s="3" t="s">
        <v>19</v>
      </c>
      <c r="G1" s="3" t="s">
        <v>20</v>
      </c>
      <c r="H1" s="20" t="s">
        <v>18</v>
      </c>
      <c r="I1" s="20" t="s">
        <v>105</v>
      </c>
      <c r="J1" s="20" t="s">
        <v>106</v>
      </c>
      <c r="K1" s="20" t="s">
        <v>107</v>
      </c>
      <c r="L1" s="20" t="s">
        <v>21</v>
      </c>
      <c r="M1" s="20" t="s">
        <v>68</v>
      </c>
      <c r="N1" s="20" t="s">
        <v>69</v>
      </c>
      <c r="O1" s="20" t="s">
        <v>70</v>
      </c>
      <c r="P1" s="20" t="s">
        <v>23</v>
      </c>
      <c r="Q1" s="20" t="s">
        <v>71</v>
      </c>
      <c r="R1" s="20" t="s">
        <v>72</v>
      </c>
      <c r="S1" s="20" t="s">
        <v>73</v>
      </c>
      <c r="T1" s="20" t="s">
        <v>74</v>
      </c>
      <c r="U1" s="20" t="s">
        <v>35</v>
      </c>
      <c r="V1" s="20" t="s">
        <v>189</v>
      </c>
      <c r="W1" s="20" t="s">
        <v>190</v>
      </c>
      <c r="X1" s="20" t="s">
        <v>75</v>
      </c>
      <c r="Y1" s="20" t="s">
        <v>191</v>
      </c>
      <c r="Z1" s="20" t="s">
        <v>192</v>
      </c>
      <c r="AA1" s="20" t="s">
        <v>193</v>
      </c>
      <c r="AB1" s="20" t="s">
        <v>194</v>
      </c>
      <c r="AC1" s="20" t="s">
        <v>195</v>
      </c>
      <c r="AD1" s="20" t="s">
        <v>196</v>
      </c>
      <c r="AE1" s="20" t="s">
        <v>197</v>
      </c>
      <c r="AF1" s="20" t="s">
        <v>198</v>
      </c>
      <c r="AG1" s="20" t="s">
        <v>199</v>
      </c>
      <c r="AH1" s="20" t="s">
        <v>200</v>
      </c>
      <c r="AI1" s="20" t="s">
        <v>201</v>
      </c>
      <c r="AJ1" s="20" t="s">
        <v>43</v>
      </c>
      <c r="AK1" s="20" t="s">
        <v>125</v>
      </c>
      <c r="AL1" s="20" t="s">
        <v>272</v>
      </c>
      <c r="AM1" s="20" t="s">
        <v>126</v>
      </c>
      <c r="AN1" t="s">
        <v>149</v>
      </c>
      <c r="AO1" t="s">
        <v>146</v>
      </c>
    </row>
    <row r="2" spans="1:41" x14ac:dyDescent="0.25">
      <c r="A2" t="s">
        <v>277</v>
      </c>
      <c r="B2" t="s">
        <v>485</v>
      </c>
      <c r="C2" t="s">
        <v>486</v>
      </c>
      <c r="D2" t="s">
        <v>280</v>
      </c>
      <c r="E2" t="s">
        <v>281</v>
      </c>
      <c r="F2" s="3">
        <v>43101</v>
      </c>
      <c r="G2" s="3">
        <v>43465</v>
      </c>
      <c r="H2" s="20" t="s">
        <v>487</v>
      </c>
      <c r="I2" s="20" t="s">
        <v>488</v>
      </c>
      <c r="J2" s="20" t="s">
        <v>489</v>
      </c>
      <c r="K2" s="20" t="s">
        <v>490</v>
      </c>
      <c r="L2" s="20" t="s">
        <v>6091</v>
      </c>
      <c r="M2" s="20" t="s">
        <v>6092</v>
      </c>
      <c r="N2" s="20" t="s">
        <v>6093</v>
      </c>
      <c r="S2" s="20" t="s">
        <v>276</v>
      </c>
      <c r="T2" s="20" t="s">
        <v>5212</v>
      </c>
      <c r="U2" s="20" t="s">
        <v>1236</v>
      </c>
      <c r="V2" s="20" t="s">
        <v>6094</v>
      </c>
      <c r="X2" s="20" t="s">
        <v>200</v>
      </c>
      <c r="Y2" s="20" t="s">
        <v>4658</v>
      </c>
      <c r="Z2" s="20" t="s">
        <v>4658</v>
      </c>
      <c r="AA2" s="20" t="s">
        <v>4658</v>
      </c>
      <c r="AB2" s="20" t="s">
        <v>4658</v>
      </c>
      <c r="AC2" s="20" t="s">
        <v>4658</v>
      </c>
      <c r="AD2" s="20" t="s">
        <v>4658</v>
      </c>
      <c r="AE2" s="20" t="s">
        <v>4658</v>
      </c>
      <c r="AF2" s="20" t="s">
        <v>4658</v>
      </c>
      <c r="AG2" s="20" t="s">
        <v>4658</v>
      </c>
      <c r="AH2" s="20" t="s">
        <v>342</v>
      </c>
      <c r="AI2" s="20" t="s">
        <v>4658</v>
      </c>
      <c r="AM2" s="20" t="s">
        <v>6095</v>
      </c>
      <c r="AO2">
        <f>IF(COUNTIF($L$2:Table21[[#This Row],[ID]],Table21[[#This Row],[ID]])=1,1,0)</f>
        <v>1</v>
      </c>
    </row>
    <row r="3" spans="1:41" x14ac:dyDescent="0.25">
      <c r="A3" s="33" t="s">
        <v>277</v>
      </c>
      <c r="B3" s="33" t="s">
        <v>760</v>
      </c>
      <c r="C3" s="33" t="s">
        <v>761</v>
      </c>
      <c r="D3" s="33" t="s">
        <v>280</v>
      </c>
      <c r="E3" s="33" t="s">
        <v>281</v>
      </c>
      <c r="F3" s="34">
        <v>43101</v>
      </c>
      <c r="G3" s="34">
        <v>43465</v>
      </c>
      <c r="H3" s="35" t="s">
        <v>762</v>
      </c>
      <c r="I3" s="35" t="s">
        <v>763</v>
      </c>
      <c r="J3" s="35" t="s">
        <v>764</v>
      </c>
      <c r="K3" s="35" t="s">
        <v>765</v>
      </c>
      <c r="L3" s="35" t="s">
        <v>6096</v>
      </c>
      <c r="M3" s="35" t="s">
        <v>6097</v>
      </c>
      <c r="N3" s="35" t="s">
        <v>6098</v>
      </c>
      <c r="O3" s="35"/>
      <c r="P3" s="35"/>
      <c r="Q3" s="35"/>
      <c r="R3" s="35"/>
      <c r="S3" s="35" t="s">
        <v>276</v>
      </c>
      <c r="T3" s="35" t="s">
        <v>6099</v>
      </c>
      <c r="U3" s="35"/>
      <c r="V3" s="35" t="s">
        <v>6094</v>
      </c>
      <c r="W3" s="35"/>
      <c r="X3" s="35" t="s">
        <v>201</v>
      </c>
      <c r="Y3" s="35" t="s">
        <v>4658</v>
      </c>
      <c r="Z3" s="35" t="s">
        <v>4658</v>
      </c>
      <c r="AA3" s="35" t="s">
        <v>4658</v>
      </c>
      <c r="AB3" s="35" t="s">
        <v>4658</v>
      </c>
      <c r="AC3" s="35" t="s">
        <v>4658</v>
      </c>
      <c r="AD3" s="35" t="s">
        <v>4658</v>
      </c>
      <c r="AE3" s="35" t="s">
        <v>4658</v>
      </c>
      <c r="AF3" s="35" t="s">
        <v>4658</v>
      </c>
      <c r="AG3" s="35" t="s">
        <v>4658</v>
      </c>
      <c r="AH3" s="35" t="s">
        <v>4658</v>
      </c>
      <c r="AI3" s="35" t="s">
        <v>342</v>
      </c>
      <c r="AJ3" s="35"/>
      <c r="AM3" s="35"/>
      <c r="AN3" s="33"/>
      <c r="AO3" s="36">
        <f>IF(COUNTIF($L$2:Table21[[#This Row],[ID]],Table21[[#This Row],[ID]])=1,1,0)</f>
        <v>1</v>
      </c>
    </row>
    <row r="4" spans="1:41" x14ac:dyDescent="0.25">
      <c r="A4" s="33" t="s">
        <v>277</v>
      </c>
      <c r="B4" s="33" t="s">
        <v>6100</v>
      </c>
      <c r="C4" s="33" t="s">
        <v>6101</v>
      </c>
      <c r="D4" s="33" t="s">
        <v>280</v>
      </c>
      <c r="E4" s="33" t="s">
        <v>281</v>
      </c>
      <c r="F4" s="34">
        <v>43101</v>
      </c>
      <c r="G4" s="34">
        <v>43465</v>
      </c>
      <c r="H4" s="35" t="s">
        <v>6102</v>
      </c>
      <c r="I4" s="35" t="s">
        <v>6103</v>
      </c>
      <c r="J4" s="35" t="s">
        <v>6104</v>
      </c>
      <c r="K4" s="35" t="s">
        <v>6105</v>
      </c>
      <c r="L4" s="35" t="s">
        <v>6106</v>
      </c>
      <c r="M4" s="35" t="s">
        <v>6107</v>
      </c>
      <c r="N4" s="35" t="s">
        <v>6108</v>
      </c>
      <c r="O4" s="35"/>
      <c r="P4" s="35"/>
      <c r="Q4" s="35"/>
      <c r="R4" s="35"/>
      <c r="S4" s="35" t="s">
        <v>276</v>
      </c>
      <c r="T4" s="35" t="s">
        <v>5212</v>
      </c>
      <c r="U4" s="35" t="s">
        <v>1236</v>
      </c>
      <c r="V4" s="35" t="s">
        <v>6094</v>
      </c>
      <c r="W4" s="35"/>
      <c r="X4" s="35" t="s">
        <v>197</v>
      </c>
      <c r="Y4" s="35" t="s">
        <v>4658</v>
      </c>
      <c r="Z4" s="35" t="s">
        <v>4658</v>
      </c>
      <c r="AA4" s="35" t="s">
        <v>4658</v>
      </c>
      <c r="AB4" s="35" t="s">
        <v>4658</v>
      </c>
      <c r="AC4" s="35" t="s">
        <v>4658</v>
      </c>
      <c r="AD4" s="35" t="s">
        <v>4658</v>
      </c>
      <c r="AE4" s="35" t="s">
        <v>342</v>
      </c>
      <c r="AF4" s="35" t="s">
        <v>4658</v>
      </c>
      <c r="AG4" s="35" t="s">
        <v>4658</v>
      </c>
      <c r="AH4" s="35" t="s">
        <v>4658</v>
      </c>
      <c r="AI4" s="35" t="s">
        <v>4658</v>
      </c>
      <c r="AJ4" s="35" t="s">
        <v>6109</v>
      </c>
      <c r="AM4" s="35"/>
      <c r="AN4" s="33"/>
      <c r="AO4" s="36">
        <f>IF(COUNTIF($L$2:Table21[[#This Row],[ID]],Table21[[#This Row],[ID]])=1,1,0)</f>
        <v>1</v>
      </c>
    </row>
    <row r="5" spans="1:41" x14ac:dyDescent="0.25">
      <c r="A5" s="33" t="s">
        <v>277</v>
      </c>
      <c r="B5" s="33" t="s">
        <v>1652</v>
      </c>
      <c r="C5" s="33" t="s">
        <v>1653</v>
      </c>
      <c r="D5" s="33" t="s">
        <v>280</v>
      </c>
      <c r="E5" s="33" t="s">
        <v>281</v>
      </c>
      <c r="F5" s="34">
        <v>43101</v>
      </c>
      <c r="G5" s="34">
        <v>43465</v>
      </c>
      <c r="H5" s="35" t="s">
        <v>1654</v>
      </c>
      <c r="I5" s="35" t="s">
        <v>1655</v>
      </c>
      <c r="J5" s="35" t="s">
        <v>1656</v>
      </c>
      <c r="K5" s="35" t="s">
        <v>1657</v>
      </c>
      <c r="L5" s="35" t="s">
        <v>6110</v>
      </c>
      <c r="M5" s="35" t="s">
        <v>6111</v>
      </c>
      <c r="N5" s="35" t="s">
        <v>6112</v>
      </c>
      <c r="O5" s="35"/>
      <c r="P5" s="35"/>
      <c r="Q5" s="35"/>
      <c r="R5" s="35"/>
      <c r="S5" s="35" t="s">
        <v>276</v>
      </c>
      <c r="T5" s="35" t="s">
        <v>5212</v>
      </c>
      <c r="U5" s="35" t="s">
        <v>1236</v>
      </c>
      <c r="V5" s="35" t="s">
        <v>6113</v>
      </c>
      <c r="W5" s="35"/>
      <c r="X5" s="35" t="s">
        <v>200</v>
      </c>
      <c r="Y5" s="35" t="s">
        <v>4658</v>
      </c>
      <c r="Z5" s="35" t="s">
        <v>4658</v>
      </c>
      <c r="AA5" s="35" t="s">
        <v>4658</v>
      </c>
      <c r="AB5" s="35" t="s">
        <v>4658</v>
      </c>
      <c r="AC5" s="35" t="s">
        <v>4658</v>
      </c>
      <c r="AD5" s="35" t="s">
        <v>4658</v>
      </c>
      <c r="AE5" s="35" t="s">
        <v>4658</v>
      </c>
      <c r="AF5" s="35" t="s">
        <v>4658</v>
      </c>
      <c r="AG5" s="35" t="s">
        <v>4658</v>
      </c>
      <c r="AH5" s="35" t="s">
        <v>342</v>
      </c>
      <c r="AI5" s="35" t="s">
        <v>4658</v>
      </c>
      <c r="AJ5" s="35"/>
      <c r="AM5" s="35" t="s">
        <v>6114</v>
      </c>
      <c r="AN5" s="33"/>
      <c r="AO5" s="36">
        <f>IF(COUNTIF($L$2:Table21[[#This Row],[ID]],Table21[[#This Row],[ID]])=1,1,0)</f>
        <v>1</v>
      </c>
    </row>
    <row r="6" spans="1:41" x14ac:dyDescent="0.25">
      <c r="A6" s="33" t="s">
        <v>277</v>
      </c>
      <c r="B6" s="33" t="s">
        <v>1652</v>
      </c>
      <c r="C6" s="33" t="s">
        <v>1653</v>
      </c>
      <c r="D6" s="33" t="s">
        <v>280</v>
      </c>
      <c r="E6" s="33" t="s">
        <v>281</v>
      </c>
      <c r="F6" s="34">
        <v>43101</v>
      </c>
      <c r="G6" s="34">
        <v>43465</v>
      </c>
      <c r="H6" s="35" t="s">
        <v>1654</v>
      </c>
      <c r="I6" s="35" t="s">
        <v>1655</v>
      </c>
      <c r="J6" s="35" t="s">
        <v>1656</v>
      </c>
      <c r="K6" s="35" t="s">
        <v>1657</v>
      </c>
      <c r="L6" s="35" t="s">
        <v>6115</v>
      </c>
      <c r="M6" s="35" t="s">
        <v>6116</v>
      </c>
      <c r="N6" s="35" t="s">
        <v>6112</v>
      </c>
      <c r="O6" s="35"/>
      <c r="P6" s="35"/>
      <c r="Q6" s="35"/>
      <c r="R6" s="35"/>
      <c r="S6" s="35" t="s">
        <v>276</v>
      </c>
      <c r="T6" s="35" t="s">
        <v>5212</v>
      </c>
      <c r="U6" s="35" t="s">
        <v>6117</v>
      </c>
      <c r="V6" s="35" t="s">
        <v>6094</v>
      </c>
      <c r="W6" s="35"/>
      <c r="X6" s="35" t="s">
        <v>6118</v>
      </c>
      <c r="Y6" s="35" t="s">
        <v>4658</v>
      </c>
      <c r="Z6" s="35" t="s">
        <v>342</v>
      </c>
      <c r="AA6" s="35" t="s">
        <v>4658</v>
      </c>
      <c r="AB6" s="35" t="s">
        <v>4658</v>
      </c>
      <c r="AC6" s="35" t="s">
        <v>4658</v>
      </c>
      <c r="AD6" s="35" t="s">
        <v>4658</v>
      </c>
      <c r="AE6" s="35" t="s">
        <v>4658</v>
      </c>
      <c r="AF6" s="35" t="s">
        <v>342</v>
      </c>
      <c r="AG6" s="35" t="s">
        <v>4658</v>
      </c>
      <c r="AH6" s="35" t="s">
        <v>4658</v>
      </c>
      <c r="AI6" s="35" t="s">
        <v>4658</v>
      </c>
      <c r="AJ6" s="35" t="s">
        <v>6119</v>
      </c>
      <c r="AM6" s="35"/>
      <c r="AN6" s="33"/>
      <c r="AO6" s="36">
        <f>IF(COUNTIF($L$2:Table21[[#This Row],[ID]],Table21[[#This Row],[ID]])=1,1,0)</f>
        <v>1</v>
      </c>
    </row>
    <row r="7" spans="1:41" x14ac:dyDescent="0.25">
      <c r="A7" s="33" t="s">
        <v>277</v>
      </c>
      <c r="B7" s="33" t="s">
        <v>1884</v>
      </c>
      <c r="C7" s="33" t="s">
        <v>1885</v>
      </c>
      <c r="D7" s="33" t="s">
        <v>280</v>
      </c>
      <c r="E7" s="33" t="s">
        <v>281</v>
      </c>
      <c r="F7" s="34">
        <v>43101</v>
      </c>
      <c r="G7" s="34">
        <v>43465</v>
      </c>
      <c r="H7" s="35" t="s">
        <v>1886</v>
      </c>
      <c r="I7" s="35" t="s">
        <v>1887</v>
      </c>
      <c r="J7" s="35" t="s">
        <v>1888</v>
      </c>
      <c r="K7" s="35" t="s">
        <v>1889</v>
      </c>
      <c r="L7" s="35" t="s">
        <v>6120</v>
      </c>
      <c r="M7" s="35" t="s">
        <v>6121</v>
      </c>
      <c r="N7" s="35" t="s">
        <v>6098</v>
      </c>
      <c r="O7" s="35"/>
      <c r="P7" s="35"/>
      <c r="Q7" s="35"/>
      <c r="R7" s="35"/>
      <c r="S7" s="35" t="s">
        <v>276</v>
      </c>
      <c r="T7" s="35" t="s">
        <v>6122</v>
      </c>
      <c r="U7" s="35"/>
      <c r="V7" s="35" t="s">
        <v>6113</v>
      </c>
      <c r="W7" s="35"/>
      <c r="X7" s="35" t="s">
        <v>200</v>
      </c>
      <c r="Y7" s="35" t="s">
        <v>4658</v>
      </c>
      <c r="Z7" s="35" t="s">
        <v>4658</v>
      </c>
      <c r="AA7" s="35" t="s">
        <v>4658</v>
      </c>
      <c r="AB7" s="35" t="s">
        <v>4658</v>
      </c>
      <c r="AC7" s="35" t="s">
        <v>4658</v>
      </c>
      <c r="AD7" s="35" t="s">
        <v>4658</v>
      </c>
      <c r="AE7" s="35" t="s">
        <v>4658</v>
      </c>
      <c r="AF7" s="35" t="s">
        <v>4658</v>
      </c>
      <c r="AG7" s="35" t="s">
        <v>4658</v>
      </c>
      <c r="AH7" s="35" t="s">
        <v>342</v>
      </c>
      <c r="AI7" s="35" t="s">
        <v>4658</v>
      </c>
      <c r="AJ7" s="35"/>
      <c r="AM7" s="35" t="s">
        <v>6123</v>
      </c>
      <c r="AN7" s="33"/>
      <c r="AO7" s="36">
        <f>IF(COUNTIF($L$2:Table21[[#This Row],[ID]],Table21[[#This Row],[ID]])=1,1,0)</f>
        <v>1</v>
      </c>
    </row>
    <row r="8" spans="1:41" x14ac:dyDescent="0.25">
      <c r="A8" s="33" t="s">
        <v>277</v>
      </c>
      <c r="B8" s="33" t="s">
        <v>2235</v>
      </c>
      <c r="C8" s="33" t="s">
        <v>2236</v>
      </c>
      <c r="D8" s="33" t="s">
        <v>280</v>
      </c>
      <c r="E8" s="33" t="s">
        <v>281</v>
      </c>
      <c r="F8" s="34">
        <v>43101</v>
      </c>
      <c r="G8" s="34">
        <v>43465</v>
      </c>
      <c r="H8" s="35" t="s">
        <v>2237</v>
      </c>
      <c r="I8" s="35" t="s">
        <v>2238</v>
      </c>
      <c r="J8" s="35" t="s">
        <v>2239</v>
      </c>
      <c r="K8" s="35" t="s">
        <v>2240</v>
      </c>
      <c r="L8" s="35" t="s">
        <v>6124</v>
      </c>
      <c r="M8" s="35" t="s">
        <v>6125</v>
      </c>
      <c r="N8" s="35" t="s">
        <v>6098</v>
      </c>
      <c r="O8" s="35"/>
      <c r="P8" s="35"/>
      <c r="Q8" s="35"/>
      <c r="R8" s="35"/>
      <c r="S8" s="35" t="s">
        <v>276</v>
      </c>
      <c r="T8" s="35" t="s">
        <v>5212</v>
      </c>
      <c r="U8" s="35" t="s">
        <v>1236</v>
      </c>
      <c r="V8" s="35" t="s">
        <v>6094</v>
      </c>
      <c r="W8" s="35"/>
      <c r="X8" s="35" t="s">
        <v>201</v>
      </c>
      <c r="Y8" s="35" t="s">
        <v>4658</v>
      </c>
      <c r="Z8" s="35" t="s">
        <v>4658</v>
      </c>
      <c r="AA8" s="35" t="s">
        <v>4658</v>
      </c>
      <c r="AB8" s="35" t="s">
        <v>4658</v>
      </c>
      <c r="AC8" s="35" t="s">
        <v>4658</v>
      </c>
      <c r="AD8" s="35" t="s">
        <v>4658</v>
      </c>
      <c r="AE8" s="35" t="s">
        <v>4658</v>
      </c>
      <c r="AF8" s="35" t="s">
        <v>4658</v>
      </c>
      <c r="AG8" s="35" t="s">
        <v>4658</v>
      </c>
      <c r="AH8" s="35" t="s">
        <v>4658</v>
      </c>
      <c r="AI8" s="35" t="s">
        <v>342</v>
      </c>
      <c r="AJ8" s="35"/>
      <c r="AM8" s="35"/>
      <c r="AN8" s="33"/>
      <c r="AO8" s="36">
        <f>IF(COUNTIF($L$2:Table21[[#This Row],[ID]],Table21[[#This Row],[ID]])=1,1,0)</f>
        <v>1</v>
      </c>
    </row>
    <row r="9" spans="1:41" x14ac:dyDescent="0.25">
      <c r="A9" s="33" t="s">
        <v>277</v>
      </c>
      <c r="B9" s="33" t="s">
        <v>2235</v>
      </c>
      <c r="C9" s="33" t="s">
        <v>2236</v>
      </c>
      <c r="D9" s="33" t="s">
        <v>280</v>
      </c>
      <c r="E9" s="33" t="s">
        <v>281</v>
      </c>
      <c r="F9" s="34">
        <v>43101</v>
      </c>
      <c r="G9" s="34">
        <v>43465</v>
      </c>
      <c r="H9" s="35" t="s">
        <v>2237</v>
      </c>
      <c r="I9" s="35" t="s">
        <v>2238</v>
      </c>
      <c r="J9" s="35" t="s">
        <v>2239</v>
      </c>
      <c r="K9" s="35" t="s">
        <v>2240</v>
      </c>
      <c r="L9" s="35" t="s">
        <v>6126</v>
      </c>
      <c r="M9" s="35" t="s">
        <v>6127</v>
      </c>
      <c r="N9" s="35" t="s">
        <v>6098</v>
      </c>
      <c r="O9" s="35"/>
      <c r="P9" s="35"/>
      <c r="Q9" s="35"/>
      <c r="R9" s="35"/>
      <c r="S9" s="35" t="s">
        <v>276</v>
      </c>
      <c r="T9" s="35" t="s">
        <v>5212</v>
      </c>
      <c r="U9" s="35" t="s">
        <v>1236</v>
      </c>
      <c r="V9" s="35" t="s">
        <v>6094</v>
      </c>
      <c r="W9" s="35"/>
      <c r="X9" s="35" t="s">
        <v>201</v>
      </c>
      <c r="Y9" s="35" t="s">
        <v>4658</v>
      </c>
      <c r="Z9" s="35" t="s">
        <v>4658</v>
      </c>
      <c r="AA9" s="35" t="s">
        <v>4658</v>
      </c>
      <c r="AB9" s="35" t="s">
        <v>4658</v>
      </c>
      <c r="AC9" s="35" t="s">
        <v>4658</v>
      </c>
      <c r="AD9" s="35" t="s">
        <v>4658</v>
      </c>
      <c r="AE9" s="35" t="s">
        <v>4658</v>
      </c>
      <c r="AF9" s="35" t="s">
        <v>4658</v>
      </c>
      <c r="AG9" s="35" t="s">
        <v>4658</v>
      </c>
      <c r="AH9" s="35" t="s">
        <v>4658</v>
      </c>
      <c r="AI9" s="35" t="s">
        <v>342</v>
      </c>
      <c r="AJ9" s="35"/>
      <c r="AM9" s="35"/>
      <c r="AN9" s="33"/>
      <c r="AO9" s="36">
        <f>IF(COUNTIF($L$2:Table21[[#This Row],[ID]],Table21[[#This Row],[ID]])=1,1,0)</f>
        <v>1</v>
      </c>
    </row>
    <row r="10" spans="1:41" x14ac:dyDescent="0.25">
      <c r="A10" s="33" t="s">
        <v>277</v>
      </c>
      <c r="B10" s="33" t="s">
        <v>2260</v>
      </c>
      <c r="C10" s="33" t="s">
        <v>2261</v>
      </c>
      <c r="D10" s="33" t="s">
        <v>280</v>
      </c>
      <c r="E10" s="33" t="s">
        <v>281</v>
      </c>
      <c r="F10" s="34">
        <v>43101</v>
      </c>
      <c r="G10" s="34">
        <v>43465</v>
      </c>
      <c r="H10" s="35" t="s">
        <v>2262</v>
      </c>
      <c r="I10" s="35" t="s">
        <v>2263</v>
      </c>
      <c r="J10" s="35" t="s">
        <v>2264</v>
      </c>
      <c r="K10" s="35" t="s">
        <v>2265</v>
      </c>
      <c r="L10" s="35" t="s">
        <v>6128</v>
      </c>
      <c r="M10" s="35" t="s">
        <v>6129</v>
      </c>
      <c r="N10" s="35" t="s">
        <v>6130</v>
      </c>
      <c r="O10" s="35"/>
      <c r="P10" s="35"/>
      <c r="Q10" s="35"/>
      <c r="R10" s="35"/>
      <c r="S10" s="35" t="s">
        <v>212</v>
      </c>
      <c r="T10" s="35" t="s">
        <v>6122</v>
      </c>
      <c r="U10" s="35"/>
      <c r="V10" s="35" t="s">
        <v>6094</v>
      </c>
      <c r="W10" s="35"/>
      <c r="X10" s="35" t="s">
        <v>201</v>
      </c>
      <c r="Y10" s="35" t="s">
        <v>4658</v>
      </c>
      <c r="Z10" s="35" t="s">
        <v>4658</v>
      </c>
      <c r="AA10" s="35" t="s">
        <v>4658</v>
      </c>
      <c r="AB10" s="35" t="s">
        <v>4658</v>
      </c>
      <c r="AC10" s="35" t="s">
        <v>4658</v>
      </c>
      <c r="AD10" s="35" t="s">
        <v>4658</v>
      </c>
      <c r="AE10" s="35" t="s">
        <v>4658</v>
      </c>
      <c r="AF10" s="35" t="s">
        <v>4658</v>
      </c>
      <c r="AG10" s="35" t="s">
        <v>4658</v>
      </c>
      <c r="AH10" s="35" t="s">
        <v>4658</v>
      </c>
      <c r="AI10" s="35" t="s">
        <v>342</v>
      </c>
      <c r="AJ10" s="35"/>
      <c r="AM10" s="35"/>
      <c r="AN10" s="33"/>
      <c r="AO10" s="36">
        <f>IF(COUNTIF($L$2:Table21[[#This Row],[ID]],Table21[[#This Row],[ID]])=1,1,0)</f>
        <v>1</v>
      </c>
    </row>
    <row r="11" spans="1:41" x14ac:dyDescent="0.25">
      <c r="A11" s="33" t="s">
        <v>277</v>
      </c>
      <c r="B11" s="33" t="s">
        <v>2418</v>
      </c>
      <c r="C11" s="33" t="s">
        <v>2419</v>
      </c>
      <c r="D11" s="33" t="s">
        <v>280</v>
      </c>
      <c r="E11" s="33" t="s">
        <v>281</v>
      </c>
      <c r="F11" s="34">
        <v>43101</v>
      </c>
      <c r="G11" s="34">
        <v>43465</v>
      </c>
      <c r="H11" s="35" t="s">
        <v>2420</v>
      </c>
      <c r="I11" s="35" t="s">
        <v>2421</v>
      </c>
      <c r="J11" s="35" t="s">
        <v>2422</v>
      </c>
      <c r="K11" s="35" t="s">
        <v>2423</v>
      </c>
      <c r="L11" s="35" t="s">
        <v>6131</v>
      </c>
      <c r="M11" s="35" t="s">
        <v>6132</v>
      </c>
      <c r="N11" s="35" t="s">
        <v>6093</v>
      </c>
      <c r="O11" s="35"/>
      <c r="P11" s="35"/>
      <c r="Q11" s="35"/>
      <c r="R11" s="35"/>
      <c r="S11" s="35" t="s">
        <v>276</v>
      </c>
      <c r="T11" s="35" t="s">
        <v>5212</v>
      </c>
      <c r="U11" s="35" t="s">
        <v>1236</v>
      </c>
      <c r="V11" s="35" t="s">
        <v>6094</v>
      </c>
      <c r="W11" s="35"/>
      <c r="X11" s="35" t="s">
        <v>200</v>
      </c>
      <c r="Y11" s="35" t="s">
        <v>4658</v>
      </c>
      <c r="Z11" s="35" t="s">
        <v>4658</v>
      </c>
      <c r="AA11" s="35" t="s">
        <v>4658</v>
      </c>
      <c r="AB11" s="35" t="s">
        <v>4658</v>
      </c>
      <c r="AC11" s="35" t="s">
        <v>4658</v>
      </c>
      <c r="AD11" s="35" t="s">
        <v>4658</v>
      </c>
      <c r="AE11" s="35" t="s">
        <v>4658</v>
      </c>
      <c r="AF11" s="35" t="s">
        <v>4658</v>
      </c>
      <c r="AG11" s="35" t="s">
        <v>4658</v>
      </c>
      <c r="AH11" s="35" t="s">
        <v>342</v>
      </c>
      <c r="AI11" s="35" t="s">
        <v>4658</v>
      </c>
      <c r="AJ11" s="35"/>
      <c r="AM11" s="35" t="s">
        <v>6133</v>
      </c>
      <c r="AN11" s="33"/>
      <c r="AO11" s="36">
        <f>IF(COUNTIF($L$2:Table21[[#This Row],[ID]],Table21[[#This Row],[ID]])=1,1,0)</f>
        <v>1</v>
      </c>
    </row>
    <row r="12" spans="1:41" x14ac:dyDescent="0.25">
      <c r="A12" s="33" t="s">
        <v>277</v>
      </c>
      <c r="B12" s="33" t="s">
        <v>2418</v>
      </c>
      <c r="C12" s="33" t="s">
        <v>2419</v>
      </c>
      <c r="D12" s="33" t="s">
        <v>280</v>
      </c>
      <c r="E12" s="33" t="s">
        <v>281</v>
      </c>
      <c r="F12" s="34">
        <v>43101</v>
      </c>
      <c r="G12" s="34">
        <v>43465</v>
      </c>
      <c r="H12" s="35" t="s">
        <v>2420</v>
      </c>
      <c r="I12" s="35" t="s">
        <v>2421</v>
      </c>
      <c r="J12" s="35" t="s">
        <v>2422</v>
      </c>
      <c r="K12" s="35" t="s">
        <v>2423</v>
      </c>
      <c r="L12" s="35" t="s">
        <v>6134</v>
      </c>
      <c r="M12" s="35" t="s">
        <v>6135</v>
      </c>
      <c r="N12" s="35" t="s">
        <v>6093</v>
      </c>
      <c r="O12" s="35"/>
      <c r="P12" s="35"/>
      <c r="Q12" s="35"/>
      <c r="R12" s="35"/>
      <c r="S12" s="35" t="s">
        <v>276</v>
      </c>
      <c r="T12" s="35" t="s">
        <v>5212</v>
      </c>
      <c r="U12" s="35" t="s">
        <v>1236</v>
      </c>
      <c r="V12" s="35" t="s">
        <v>6094</v>
      </c>
      <c r="W12" s="35"/>
      <c r="X12" s="35" t="s">
        <v>200</v>
      </c>
      <c r="Y12" s="35" t="s">
        <v>4658</v>
      </c>
      <c r="Z12" s="35" t="s">
        <v>4658</v>
      </c>
      <c r="AA12" s="35" t="s">
        <v>4658</v>
      </c>
      <c r="AB12" s="35" t="s">
        <v>4658</v>
      </c>
      <c r="AC12" s="35" t="s">
        <v>4658</v>
      </c>
      <c r="AD12" s="35" t="s">
        <v>4658</v>
      </c>
      <c r="AE12" s="35" t="s">
        <v>4658</v>
      </c>
      <c r="AF12" s="35" t="s">
        <v>4658</v>
      </c>
      <c r="AG12" s="35" t="s">
        <v>4658</v>
      </c>
      <c r="AH12" s="35" t="s">
        <v>342</v>
      </c>
      <c r="AI12" s="35" t="s">
        <v>4658</v>
      </c>
      <c r="AJ12" s="35"/>
      <c r="AM12" s="35"/>
      <c r="AN12" s="33"/>
      <c r="AO12" s="36">
        <f>IF(COUNTIF($L$2:Table21[[#This Row],[ID]],Table21[[#This Row],[ID]])=1,1,0)</f>
        <v>1</v>
      </c>
    </row>
    <row r="13" spans="1:41" x14ac:dyDescent="0.25">
      <c r="A13" s="33" t="s">
        <v>277</v>
      </c>
      <c r="B13" s="33" t="s">
        <v>2418</v>
      </c>
      <c r="C13" s="33" t="s">
        <v>2419</v>
      </c>
      <c r="D13" s="33" t="s">
        <v>280</v>
      </c>
      <c r="E13" s="33" t="s">
        <v>281</v>
      </c>
      <c r="F13" s="34">
        <v>43101</v>
      </c>
      <c r="G13" s="34">
        <v>43465</v>
      </c>
      <c r="H13" s="35" t="s">
        <v>2420</v>
      </c>
      <c r="I13" s="35" t="s">
        <v>2421</v>
      </c>
      <c r="J13" s="35" t="s">
        <v>2422</v>
      </c>
      <c r="K13" s="35" t="s">
        <v>2423</v>
      </c>
      <c r="L13" s="35" t="s">
        <v>6136</v>
      </c>
      <c r="M13" s="35" t="s">
        <v>6137</v>
      </c>
      <c r="N13" s="35" t="s">
        <v>6098</v>
      </c>
      <c r="O13" s="35"/>
      <c r="P13" s="35"/>
      <c r="Q13" s="35"/>
      <c r="R13" s="35"/>
      <c r="S13" s="35" t="s">
        <v>276</v>
      </c>
      <c r="T13" s="35" t="s">
        <v>5212</v>
      </c>
      <c r="U13" s="35" t="s">
        <v>1236</v>
      </c>
      <c r="V13" s="35" t="s">
        <v>6094</v>
      </c>
      <c r="W13" s="35"/>
      <c r="X13" s="35" t="s">
        <v>200</v>
      </c>
      <c r="Y13" s="35" t="s">
        <v>4658</v>
      </c>
      <c r="Z13" s="35" t="s">
        <v>4658</v>
      </c>
      <c r="AA13" s="35" t="s">
        <v>4658</v>
      </c>
      <c r="AB13" s="35" t="s">
        <v>4658</v>
      </c>
      <c r="AC13" s="35" t="s">
        <v>4658</v>
      </c>
      <c r="AD13" s="35" t="s">
        <v>4658</v>
      </c>
      <c r="AE13" s="35" t="s">
        <v>4658</v>
      </c>
      <c r="AF13" s="35" t="s">
        <v>4658</v>
      </c>
      <c r="AG13" s="35" t="s">
        <v>4658</v>
      </c>
      <c r="AH13" s="35" t="s">
        <v>342</v>
      </c>
      <c r="AI13" s="35" t="s">
        <v>4658</v>
      </c>
      <c r="AJ13" s="35"/>
      <c r="AM13" s="35"/>
      <c r="AN13" s="33"/>
      <c r="AO13" s="36">
        <f>IF(COUNTIF($L$2:Table21[[#This Row],[ID]],Table21[[#This Row],[ID]])=1,1,0)</f>
        <v>1</v>
      </c>
    </row>
    <row r="14" spans="1:41" x14ac:dyDescent="0.25">
      <c r="A14" s="33" t="s">
        <v>277</v>
      </c>
      <c r="B14" s="33" t="s">
        <v>2418</v>
      </c>
      <c r="C14" s="33" t="s">
        <v>2419</v>
      </c>
      <c r="D14" s="33" t="s">
        <v>280</v>
      </c>
      <c r="E14" s="33" t="s">
        <v>281</v>
      </c>
      <c r="F14" s="34">
        <v>43101</v>
      </c>
      <c r="G14" s="34">
        <v>43465</v>
      </c>
      <c r="H14" s="35" t="s">
        <v>2420</v>
      </c>
      <c r="I14" s="35" t="s">
        <v>2421</v>
      </c>
      <c r="J14" s="35" t="s">
        <v>2422</v>
      </c>
      <c r="K14" s="35" t="s">
        <v>2423</v>
      </c>
      <c r="L14" s="35" t="s">
        <v>6138</v>
      </c>
      <c r="M14" s="35" t="s">
        <v>6139</v>
      </c>
      <c r="N14" s="35" t="s">
        <v>6098</v>
      </c>
      <c r="O14" s="35"/>
      <c r="P14" s="35"/>
      <c r="Q14" s="35"/>
      <c r="R14" s="35"/>
      <c r="S14" s="35" t="s">
        <v>259</v>
      </c>
      <c r="T14" s="35" t="s">
        <v>5212</v>
      </c>
      <c r="U14" s="35" t="s">
        <v>1236</v>
      </c>
      <c r="V14" s="35" t="s">
        <v>6140</v>
      </c>
      <c r="W14" s="35"/>
      <c r="X14" s="35" t="s">
        <v>200</v>
      </c>
      <c r="Y14" s="35" t="s">
        <v>4658</v>
      </c>
      <c r="Z14" s="35" t="s">
        <v>4658</v>
      </c>
      <c r="AA14" s="35" t="s">
        <v>4658</v>
      </c>
      <c r="AB14" s="35" t="s">
        <v>4658</v>
      </c>
      <c r="AC14" s="35" t="s">
        <v>4658</v>
      </c>
      <c r="AD14" s="35" t="s">
        <v>4658</v>
      </c>
      <c r="AE14" s="35" t="s">
        <v>4658</v>
      </c>
      <c r="AF14" s="35" t="s">
        <v>4658</v>
      </c>
      <c r="AG14" s="35" t="s">
        <v>4658</v>
      </c>
      <c r="AH14" s="35" t="s">
        <v>342</v>
      </c>
      <c r="AI14" s="35" t="s">
        <v>4658</v>
      </c>
      <c r="AJ14" s="35"/>
      <c r="AM14" s="35"/>
      <c r="AN14" s="33"/>
      <c r="AO14" s="36">
        <f>IF(COUNTIF($L$2:Table21[[#This Row],[ID]],Table21[[#This Row],[ID]])=1,1,0)</f>
        <v>1</v>
      </c>
    </row>
    <row r="15" spans="1:41" x14ac:dyDescent="0.25">
      <c r="A15" s="33" t="s">
        <v>277</v>
      </c>
      <c r="B15" s="33" t="s">
        <v>2418</v>
      </c>
      <c r="C15" s="33" t="s">
        <v>2419</v>
      </c>
      <c r="D15" s="33" t="s">
        <v>280</v>
      </c>
      <c r="E15" s="33" t="s">
        <v>281</v>
      </c>
      <c r="F15" s="34">
        <v>43101</v>
      </c>
      <c r="G15" s="34">
        <v>43465</v>
      </c>
      <c r="H15" s="35" t="s">
        <v>2420</v>
      </c>
      <c r="I15" s="35" t="s">
        <v>2421</v>
      </c>
      <c r="J15" s="35" t="s">
        <v>2422</v>
      </c>
      <c r="K15" s="35" t="s">
        <v>2423</v>
      </c>
      <c r="L15" s="35" t="s">
        <v>6141</v>
      </c>
      <c r="M15" s="35" t="s">
        <v>6142</v>
      </c>
      <c r="N15" s="35" t="s">
        <v>6098</v>
      </c>
      <c r="O15" s="35"/>
      <c r="P15" s="35"/>
      <c r="Q15" s="35"/>
      <c r="R15" s="35"/>
      <c r="S15" s="35" t="s">
        <v>276</v>
      </c>
      <c r="T15" s="35" t="s">
        <v>5212</v>
      </c>
      <c r="U15" s="35" t="s">
        <v>1236</v>
      </c>
      <c r="V15" s="35" t="s">
        <v>6143</v>
      </c>
      <c r="W15" s="35"/>
      <c r="X15" s="35" t="s">
        <v>200</v>
      </c>
      <c r="Y15" s="35" t="s">
        <v>4658</v>
      </c>
      <c r="Z15" s="35" t="s">
        <v>4658</v>
      </c>
      <c r="AA15" s="35" t="s">
        <v>4658</v>
      </c>
      <c r="AB15" s="35" t="s">
        <v>4658</v>
      </c>
      <c r="AC15" s="35" t="s">
        <v>4658</v>
      </c>
      <c r="AD15" s="35" t="s">
        <v>4658</v>
      </c>
      <c r="AE15" s="35" t="s">
        <v>4658</v>
      </c>
      <c r="AF15" s="35" t="s">
        <v>4658</v>
      </c>
      <c r="AG15" s="35" t="s">
        <v>4658</v>
      </c>
      <c r="AH15" s="35" t="s">
        <v>342</v>
      </c>
      <c r="AI15" s="35" t="s">
        <v>4658</v>
      </c>
      <c r="AJ15" s="35"/>
      <c r="AM15" s="35"/>
      <c r="AN15" s="33"/>
      <c r="AO15" s="36">
        <f>IF(COUNTIF($L$2:Table21[[#This Row],[ID]],Table21[[#This Row],[ID]])=1,1,0)</f>
        <v>1</v>
      </c>
    </row>
    <row r="16" spans="1:41" x14ac:dyDescent="0.25">
      <c r="A16" s="33" t="s">
        <v>277</v>
      </c>
      <c r="B16" s="33" t="s">
        <v>2418</v>
      </c>
      <c r="C16" s="33" t="s">
        <v>2419</v>
      </c>
      <c r="D16" s="33" t="s">
        <v>280</v>
      </c>
      <c r="E16" s="33" t="s">
        <v>281</v>
      </c>
      <c r="F16" s="34">
        <v>43101</v>
      </c>
      <c r="G16" s="34">
        <v>43465</v>
      </c>
      <c r="H16" s="35" t="s">
        <v>2420</v>
      </c>
      <c r="I16" s="35" t="s">
        <v>2421</v>
      </c>
      <c r="J16" s="35" t="s">
        <v>2422</v>
      </c>
      <c r="K16" s="35" t="s">
        <v>2423</v>
      </c>
      <c r="L16" s="35" t="s">
        <v>6144</v>
      </c>
      <c r="M16" s="35" t="s">
        <v>6145</v>
      </c>
      <c r="N16" s="35" t="s">
        <v>6098</v>
      </c>
      <c r="O16" s="35"/>
      <c r="P16" s="35"/>
      <c r="Q16" s="35"/>
      <c r="R16" s="35"/>
      <c r="S16" s="35" t="s">
        <v>276</v>
      </c>
      <c r="T16" s="35" t="s">
        <v>5212</v>
      </c>
      <c r="U16" s="35" t="s">
        <v>1236</v>
      </c>
      <c r="V16" s="35" t="s">
        <v>6094</v>
      </c>
      <c r="W16" s="35"/>
      <c r="X16" s="35" t="s">
        <v>200</v>
      </c>
      <c r="Y16" s="35" t="s">
        <v>4658</v>
      </c>
      <c r="Z16" s="35" t="s">
        <v>4658</v>
      </c>
      <c r="AA16" s="35" t="s">
        <v>4658</v>
      </c>
      <c r="AB16" s="35" t="s">
        <v>4658</v>
      </c>
      <c r="AC16" s="35" t="s">
        <v>4658</v>
      </c>
      <c r="AD16" s="35" t="s">
        <v>4658</v>
      </c>
      <c r="AE16" s="35" t="s">
        <v>4658</v>
      </c>
      <c r="AF16" s="35" t="s">
        <v>4658</v>
      </c>
      <c r="AG16" s="35" t="s">
        <v>4658</v>
      </c>
      <c r="AH16" s="35" t="s">
        <v>342</v>
      </c>
      <c r="AI16" s="35" t="s">
        <v>4658</v>
      </c>
      <c r="AJ16" s="35"/>
      <c r="AM16" s="35"/>
      <c r="AN16" s="33"/>
      <c r="AO16" s="36">
        <f>IF(COUNTIF($L$2:Table21[[#This Row],[ID]],Table21[[#This Row],[ID]])=1,1,0)</f>
        <v>1</v>
      </c>
    </row>
    <row r="17" spans="1:41" x14ac:dyDescent="0.25">
      <c r="A17" s="33" t="s">
        <v>277</v>
      </c>
      <c r="B17" s="33" t="s">
        <v>2815</v>
      </c>
      <c r="C17" s="33" t="s">
        <v>2816</v>
      </c>
      <c r="D17" s="33" t="s">
        <v>280</v>
      </c>
      <c r="E17" s="33" t="s">
        <v>281</v>
      </c>
      <c r="F17" s="34">
        <v>43101</v>
      </c>
      <c r="G17" s="34">
        <v>43465</v>
      </c>
      <c r="H17" s="35" t="s">
        <v>2817</v>
      </c>
      <c r="I17" s="35" t="s">
        <v>2818</v>
      </c>
      <c r="J17" s="35" t="s">
        <v>2819</v>
      </c>
      <c r="K17" s="35" t="s">
        <v>2820</v>
      </c>
      <c r="L17" s="35" t="s">
        <v>6146</v>
      </c>
      <c r="M17" s="35" t="s">
        <v>6147</v>
      </c>
      <c r="N17" s="35" t="s">
        <v>6093</v>
      </c>
      <c r="O17" s="35"/>
      <c r="P17" s="35"/>
      <c r="Q17" s="35"/>
      <c r="R17" s="35"/>
      <c r="S17" s="35" t="s">
        <v>276</v>
      </c>
      <c r="T17" s="35" t="s">
        <v>5212</v>
      </c>
      <c r="U17" s="35" t="s">
        <v>1236</v>
      </c>
      <c r="V17" s="35" t="s">
        <v>6148</v>
      </c>
      <c r="W17" s="35"/>
      <c r="X17" s="35" t="s">
        <v>194</v>
      </c>
      <c r="Y17" s="35" t="s">
        <v>4658</v>
      </c>
      <c r="Z17" s="35" t="s">
        <v>4658</v>
      </c>
      <c r="AA17" s="35" t="s">
        <v>4658</v>
      </c>
      <c r="AB17" s="35" t="s">
        <v>342</v>
      </c>
      <c r="AC17" s="35" t="s">
        <v>4658</v>
      </c>
      <c r="AD17" s="35" t="s">
        <v>4658</v>
      </c>
      <c r="AE17" s="35" t="s">
        <v>4658</v>
      </c>
      <c r="AF17" s="35" t="s">
        <v>4658</v>
      </c>
      <c r="AG17" s="35" t="s">
        <v>4658</v>
      </c>
      <c r="AH17" s="35" t="s">
        <v>4658</v>
      </c>
      <c r="AI17" s="35" t="s">
        <v>4658</v>
      </c>
      <c r="AJ17" s="35" t="s">
        <v>6149</v>
      </c>
      <c r="AM17" s="35"/>
      <c r="AN17" s="33"/>
      <c r="AO17" s="36">
        <f>IF(COUNTIF($L$2:Table21[[#This Row],[ID]],Table21[[#This Row],[ID]])=1,1,0)</f>
        <v>1</v>
      </c>
    </row>
    <row r="18" spans="1:41" x14ac:dyDescent="0.25">
      <c r="A18" s="33" t="s">
        <v>277</v>
      </c>
      <c r="B18" s="33" t="s">
        <v>3044</v>
      </c>
      <c r="C18" s="33" t="s">
        <v>3045</v>
      </c>
      <c r="D18" s="33" t="s">
        <v>280</v>
      </c>
      <c r="E18" s="33" t="s">
        <v>281</v>
      </c>
      <c r="F18" s="34">
        <v>43101</v>
      </c>
      <c r="G18" s="34">
        <v>43465</v>
      </c>
      <c r="H18" s="35" t="s">
        <v>3046</v>
      </c>
      <c r="I18" s="35" t="s">
        <v>3047</v>
      </c>
      <c r="J18" s="35" t="s">
        <v>3048</v>
      </c>
      <c r="K18" s="35" t="s">
        <v>3049</v>
      </c>
      <c r="L18" s="35" t="s">
        <v>6150</v>
      </c>
      <c r="M18" s="35" t="s">
        <v>6151</v>
      </c>
      <c r="N18" s="35" t="s">
        <v>6098</v>
      </c>
      <c r="O18" s="35"/>
      <c r="P18" s="35"/>
      <c r="Q18" s="35"/>
      <c r="R18" s="35"/>
      <c r="S18" s="35" t="s">
        <v>276</v>
      </c>
      <c r="T18" s="35" t="s">
        <v>5212</v>
      </c>
      <c r="U18" s="35" t="s">
        <v>1236</v>
      </c>
      <c r="V18" s="35" t="s">
        <v>6094</v>
      </c>
      <c r="W18" s="35"/>
      <c r="X18" s="35" t="s">
        <v>6152</v>
      </c>
      <c r="Y18" s="35" t="s">
        <v>4658</v>
      </c>
      <c r="Z18" s="35" t="s">
        <v>342</v>
      </c>
      <c r="AA18" s="35" t="s">
        <v>4658</v>
      </c>
      <c r="AB18" s="35" t="s">
        <v>4658</v>
      </c>
      <c r="AC18" s="35" t="s">
        <v>4658</v>
      </c>
      <c r="AD18" s="35" t="s">
        <v>4658</v>
      </c>
      <c r="AE18" s="35" t="s">
        <v>4658</v>
      </c>
      <c r="AF18" s="35" t="s">
        <v>4658</v>
      </c>
      <c r="AG18" s="35" t="s">
        <v>4658</v>
      </c>
      <c r="AH18" s="35" t="s">
        <v>4658</v>
      </c>
      <c r="AI18" s="35" t="s">
        <v>4658</v>
      </c>
      <c r="AJ18" s="35" t="s">
        <v>6153</v>
      </c>
      <c r="AM18" s="35"/>
      <c r="AN18" s="33"/>
      <c r="AO18" s="36">
        <f>IF(COUNTIF($L$2:Table21[[#This Row],[ID]],Table21[[#This Row],[ID]])=1,1,0)</f>
        <v>1</v>
      </c>
    </row>
    <row r="19" spans="1:41" x14ac:dyDescent="0.25">
      <c r="A19" s="33" t="s">
        <v>277</v>
      </c>
      <c r="B19" s="33" t="s">
        <v>3044</v>
      </c>
      <c r="C19" s="33" t="s">
        <v>3045</v>
      </c>
      <c r="D19" s="33" t="s">
        <v>280</v>
      </c>
      <c r="E19" s="33" t="s">
        <v>281</v>
      </c>
      <c r="F19" s="34">
        <v>43101</v>
      </c>
      <c r="G19" s="34">
        <v>43465</v>
      </c>
      <c r="H19" s="35" t="s">
        <v>3046</v>
      </c>
      <c r="I19" s="35" t="s">
        <v>3047</v>
      </c>
      <c r="J19" s="35" t="s">
        <v>3048</v>
      </c>
      <c r="K19" s="35" t="s">
        <v>3049</v>
      </c>
      <c r="L19" s="35" t="s">
        <v>6154</v>
      </c>
      <c r="M19" s="35" t="s">
        <v>6155</v>
      </c>
      <c r="N19" s="35" t="s">
        <v>6098</v>
      </c>
      <c r="O19" s="35"/>
      <c r="P19" s="35"/>
      <c r="Q19" s="35"/>
      <c r="R19" s="35"/>
      <c r="S19" s="35" t="s">
        <v>276</v>
      </c>
      <c r="T19" s="35" t="s">
        <v>6122</v>
      </c>
      <c r="U19" s="35"/>
      <c r="V19" s="35" t="s">
        <v>6094</v>
      </c>
      <c r="W19" s="35"/>
      <c r="X19" s="35" t="s">
        <v>6156</v>
      </c>
      <c r="Y19" s="35" t="s">
        <v>342</v>
      </c>
      <c r="Z19" s="35" t="s">
        <v>342</v>
      </c>
      <c r="AA19" s="35" t="s">
        <v>4658</v>
      </c>
      <c r="AB19" s="35" t="s">
        <v>4658</v>
      </c>
      <c r="AC19" s="35" t="s">
        <v>4658</v>
      </c>
      <c r="AD19" s="35" t="s">
        <v>4658</v>
      </c>
      <c r="AE19" s="35" t="s">
        <v>4658</v>
      </c>
      <c r="AF19" s="35" t="s">
        <v>4658</v>
      </c>
      <c r="AG19" s="35" t="s">
        <v>4658</v>
      </c>
      <c r="AH19" s="35" t="s">
        <v>4658</v>
      </c>
      <c r="AI19" s="35" t="s">
        <v>4658</v>
      </c>
      <c r="AJ19" s="35" t="s">
        <v>6157</v>
      </c>
      <c r="AM19" s="35" t="s">
        <v>6158</v>
      </c>
      <c r="AN19" s="33"/>
      <c r="AO19" s="36">
        <f>IF(COUNTIF($L$2:Table21[[#This Row],[ID]],Table21[[#This Row],[ID]])=1,1,0)</f>
        <v>1</v>
      </c>
    </row>
    <row r="20" spans="1:41" x14ac:dyDescent="0.25">
      <c r="A20" s="33" t="s">
        <v>277</v>
      </c>
      <c r="B20" s="33" t="s">
        <v>3044</v>
      </c>
      <c r="C20" s="33" t="s">
        <v>3045</v>
      </c>
      <c r="D20" s="33" t="s">
        <v>280</v>
      </c>
      <c r="E20" s="33" t="s">
        <v>281</v>
      </c>
      <c r="F20" s="34">
        <v>43101</v>
      </c>
      <c r="G20" s="34">
        <v>43465</v>
      </c>
      <c r="H20" s="35" t="s">
        <v>3046</v>
      </c>
      <c r="I20" s="35" t="s">
        <v>3047</v>
      </c>
      <c r="J20" s="35" t="s">
        <v>3048</v>
      </c>
      <c r="K20" s="35" t="s">
        <v>3049</v>
      </c>
      <c r="L20" s="35" t="s">
        <v>6159</v>
      </c>
      <c r="M20" s="35" t="s">
        <v>6160</v>
      </c>
      <c r="N20" s="35" t="s">
        <v>6098</v>
      </c>
      <c r="O20" s="35"/>
      <c r="P20" s="35"/>
      <c r="Q20" s="35"/>
      <c r="R20" s="35"/>
      <c r="S20" s="35" t="s">
        <v>276</v>
      </c>
      <c r="T20" s="35" t="s">
        <v>6122</v>
      </c>
      <c r="U20" s="35"/>
      <c r="V20" s="35" t="s">
        <v>6094</v>
      </c>
      <c r="W20" s="35"/>
      <c r="X20" s="35" t="s">
        <v>6156</v>
      </c>
      <c r="Y20" s="35" t="s">
        <v>342</v>
      </c>
      <c r="Z20" s="35" t="s">
        <v>342</v>
      </c>
      <c r="AA20" s="35" t="s">
        <v>4658</v>
      </c>
      <c r="AB20" s="35" t="s">
        <v>4658</v>
      </c>
      <c r="AC20" s="35" t="s">
        <v>4658</v>
      </c>
      <c r="AD20" s="35" t="s">
        <v>4658</v>
      </c>
      <c r="AE20" s="35" t="s">
        <v>4658</v>
      </c>
      <c r="AF20" s="35" t="s">
        <v>4658</v>
      </c>
      <c r="AG20" s="35" t="s">
        <v>4658</v>
      </c>
      <c r="AH20" s="35" t="s">
        <v>4658</v>
      </c>
      <c r="AI20" s="35" t="s">
        <v>4658</v>
      </c>
      <c r="AJ20" s="35" t="s">
        <v>6161</v>
      </c>
      <c r="AM20" s="35" t="s">
        <v>6162</v>
      </c>
      <c r="AN20" s="33"/>
      <c r="AO20" s="36">
        <f>IF(COUNTIF($L$2:Table21[[#This Row],[ID]],Table21[[#This Row],[ID]])=1,1,0)</f>
        <v>1</v>
      </c>
    </row>
    <row r="21" spans="1:41" x14ac:dyDescent="0.25">
      <c r="A21" s="33" t="s">
        <v>277</v>
      </c>
      <c r="B21" s="33" t="s">
        <v>3044</v>
      </c>
      <c r="C21" s="33" t="s">
        <v>3045</v>
      </c>
      <c r="D21" s="33" t="s">
        <v>280</v>
      </c>
      <c r="E21" s="33" t="s">
        <v>281</v>
      </c>
      <c r="F21" s="34">
        <v>43101</v>
      </c>
      <c r="G21" s="34">
        <v>43465</v>
      </c>
      <c r="H21" s="35" t="s">
        <v>3046</v>
      </c>
      <c r="I21" s="35" t="s">
        <v>3047</v>
      </c>
      <c r="J21" s="35" t="s">
        <v>3048</v>
      </c>
      <c r="K21" s="35" t="s">
        <v>3049</v>
      </c>
      <c r="L21" s="35" t="s">
        <v>6163</v>
      </c>
      <c r="M21" s="35" t="s">
        <v>6164</v>
      </c>
      <c r="N21" s="35" t="s">
        <v>6098</v>
      </c>
      <c r="O21" s="35"/>
      <c r="P21" s="35"/>
      <c r="Q21" s="35"/>
      <c r="R21" s="35"/>
      <c r="S21" s="35" t="s">
        <v>276</v>
      </c>
      <c r="T21" s="35" t="s">
        <v>6122</v>
      </c>
      <c r="U21" s="35"/>
      <c r="V21" s="35" t="s">
        <v>6094</v>
      </c>
      <c r="W21" s="35"/>
      <c r="X21" s="35" t="s">
        <v>6156</v>
      </c>
      <c r="Y21" s="35" t="s">
        <v>342</v>
      </c>
      <c r="Z21" s="35" t="s">
        <v>342</v>
      </c>
      <c r="AA21" s="35" t="s">
        <v>4658</v>
      </c>
      <c r="AB21" s="35" t="s">
        <v>4658</v>
      </c>
      <c r="AC21" s="35" t="s">
        <v>4658</v>
      </c>
      <c r="AD21" s="35" t="s">
        <v>4658</v>
      </c>
      <c r="AE21" s="35" t="s">
        <v>4658</v>
      </c>
      <c r="AF21" s="35" t="s">
        <v>4658</v>
      </c>
      <c r="AG21" s="35" t="s">
        <v>4658</v>
      </c>
      <c r="AH21" s="35" t="s">
        <v>4658</v>
      </c>
      <c r="AI21" s="35" t="s">
        <v>4658</v>
      </c>
      <c r="AJ21" s="35" t="s">
        <v>6165</v>
      </c>
      <c r="AM21" s="35"/>
      <c r="AN21" s="33"/>
      <c r="AO21" s="36">
        <f>IF(COUNTIF($L$2:Table21[[#This Row],[ID]],Table21[[#This Row],[ID]])=1,1,0)</f>
        <v>1</v>
      </c>
    </row>
    <row r="22" spans="1:41" x14ac:dyDescent="0.25">
      <c r="A22" s="33" t="s">
        <v>277</v>
      </c>
      <c r="B22" s="33" t="s">
        <v>3044</v>
      </c>
      <c r="C22" s="33" t="s">
        <v>3045</v>
      </c>
      <c r="D22" s="33" t="s">
        <v>280</v>
      </c>
      <c r="E22" s="33" t="s">
        <v>281</v>
      </c>
      <c r="F22" s="34">
        <v>43101</v>
      </c>
      <c r="G22" s="34">
        <v>43465</v>
      </c>
      <c r="H22" s="35" t="s">
        <v>3046</v>
      </c>
      <c r="I22" s="35" t="s">
        <v>3047</v>
      </c>
      <c r="J22" s="35" t="s">
        <v>3048</v>
      </c>
      <c r="K22" s="35" t="s">
        <v>3049</v>
      </c>
      <c r="L22" s="35" t="s">
        <v>6166</v>
      </c>
      <c r="M22" s="35" t="s">
        <v>6167</v>
      </c>
      <c r="N22" s="35" t="s">
        <v>6098</v>
      </c>
      <c r="O22" s="35"/>
      <c r="P22" s="35"/>
      <c r="Q22" s="35"/>
      <c r="R22" s="35"/>
      <c r="S22" s="35" t="s">
        <v>276</v>
      </c>
      <c r="T22" s="35" t="s">
        <v>5212</v>
      </c>
      <c r="U22" s="35" t="s">
        <v>1236</v>
      </c>
      <c r="V22" s="35" t="s">
        <v>6094</v>
      </c>
      <c r="W22" s="35"/>
      <c r="X22" s="35" t="s">
        <v>201</v>
      </c>
      <c r="Y22" s="35" t="s">
        <v>4658</v>
      </c>
      <c r="Z22" s="35" t="s">
        <v>4658</v>
      </c>
      <c r="AA22" s="35" t="s">
        <v>4658</v>
      </c>
      <c r="AB22" s="35" t="s">
        <v>4658</v>
      </c>
      <c r="AC22" s="35" t="s">
        <v>4658</v>
      </c>
      <c r="AD22" s="35" t="s">
        <v>4658</v>
      </c>
      <c r="AE22" s="35" t="s">
        <v>4658</v>
      </c>
      <c r="AF22" s="35" t="s">
        <v>4658</v>
      </c>
      <c r="AG22" s="35" t="s">
        <v>4658</v>
      </c>
      <c r="AH22" s="35" t="s">
        <v>4658</v>
      </c>
      <c r="AI22" s="35" t="s">
        <v>342</v>
      </c>
      <c r="AJ22" s="35"/>
      <c r="AM22" s="35"/>
      <c r="AN22" s="33"/>
      <c r="AO22" s="36">
        <f>IF(COUNTIF($L$2:Table21[[#This Row],[ID]],Table21[[#This Row],[ID]])=1,1,0)</f>
        <v>1</v>
      </c>
    </row>
    <row r="23" spans="1:41" x14ac:dyDescent="0.25">
      <c r="A23" s="33" t="s">
        <v>277</v>
      </c>
      <c r="B23" s="33" t="s">
        <v>3044</v>
      </c>
      <c r="C23" s="33" t="s">
        <v>3045</v>
      </c>
      <c r="D23" s="33" t="s">
        <v>280</v>
      </c>
      <c r="E23" s="33" t="s">
        <v>281</v>
      </c>
      <c r="F23" s="34">
        <v>43101</v>
      </c>
      <c r="G23" s="34">
        <v>43465</v>
      </c>
      <c r="H23" s="35" t="s">
        <v>3046</v>
      </c>
      <c r="I23" s="35" t="s">
        <v>3047</v>
      </c>
      <c r="J23" s="35" t="s">
        <v>3048</v>
      </c>
      <c r="K23" s="35" t="s">
        <v>3049</v>
      </c>
      <c r="L23" s="35" t="s">
        <v>6168</v>
      </c>
      <c r="M23" s="35" t="s">
        <v>6169</v>
      </c>
      <c r="N23" s="35" t="s">
        <v>6098</v>
      </c>
      <c r="O23" s="35"/>
      <c r="P23" s="35"/>
      <c r="Q23" s="35"/>
      <c r="R23" s="35"/>
      <c r="S23" s="35" t="s">
        <v>276</v>
      </c>
      <c r="T23" s="35" t="s">
        <v>5212</v>
      </c>
      <c r="U23" s="35" t="s">
        <v>1236</v>
      </c>
      <c r="V23" s="35" t="s">
        <v>6094</v>
      </c>
      <c r="W23" s="35"/>
      <c r="X23" s="35" t="s">
        <v>6156</v>
      </c>
      <c r="Y23" s="35" t="s">
        <v>342</v>
      </c>
      <c r="Z23" s="35" t="s">
        <v>342</v>
      </c>
      <c r="AA23" s="35" t="s">
        <v>4658</v>
      </c>
      <c r="AB23" s="35" t="s">
        <v>4658</v>
      </c>
      <c r="AC23" s="35" t="s">
        <v>4658</v>
      </c>
      <c r="AD23" s="35" t="s">
        <v>4658</v>
      </c>
      <c r="AE23" s="35" t="s">
        <v>4658</v>
      </c>
      <c r="AF23" s="35" t="s">
        <v>4658</v>
      </c>
      <c r="AG23" s="35" t="s">
        <v>4658</v>
      </c>
      <c r="AH23" s="35" t="s">
        <v>4658</v>
      </c>
      <c r="AI23" s="35" t="s">
        <v>4658</v>
      </c>
      <c r="AJ23" s="35" t="s">
        <v>6170</v>
      </c>
      <c r="AM23" s="35"/>
      <c r="AN23" s="33"/>
      <c r="AO23" s="36">
        <f>IF(COUNTIF($L$2:Table21[[#This Row],[ID]],Table21[[#This Row],[ID]])=1,1,0)</f>
        <v>1</v>
      </c>
    </row>
    <row r="24" spans="1:41" x14ac:dyDescent="0.25">
      <c r="A24" s="33" t="s">
        <v>277</v>
      </c>
      <c r="B24" s="33" t="s">
        <v>3044</v>
      </c>
      <c r="C24" s="33" t="s">
        <v>3045</v>
      </c>
      <c r="D24" s="33" t="s">
        <v>280</v>
      </c>
      <c r="E24" s="33" t="s">
        <v>281</v>
      </c>
      <c r="F24" s="34">
        <v>43101</v>
      </c>
      <c r="G24" s="34">
        <v>43465</v>
      </c>
      <c r="H24" s="35" t="s">
        <v>3046</v>
      </c>
      <c r="I24" s="35" t="s">
        <v>3047</v>
      </c>
      <c r="J24" s="35" t="s">
        <v>3048</v>
      </c>
      <c r="K24" s="35" t="s">
        <v>3049</v>
      </c>
      <c r="L24" s="35" t="s">
        <v>6171</v>
      </c>
      <c r="M24" s="35" t="s">
        <v>6172</v>
      </c>
      <c r="N24" s="35" t="s">
        <v>6098</v>
      </c>
      <c r="O24" s="35"/>
      <c r="P24" s="35"/>
      <c r="Q24" s="35"/>
      <c r="R24" s="35"/>
      <c r="S24" s="35" t="s">
        <v>276</v>
      </c>
      <c r="T24" s="35" t="s">
        <v>5212</v>
      </c>
      <c r="U24" s="35" t="s">
        <v>1236</v>
      </c>
      <c r="V24" s="35" t="s">
        <v>6094</v>
      </c>
      <c r="W24" s="35"/>
      <c r="X24" s="35" t="s">
        <v>6156</v>
      </c>
      <c r="Y24" s="35" t="s">
        <v>342</v>
      </c>
      <c r="Z24" s="35" t="s">
        <v>342</v>
      </c>
      <c r="AA24" s="35" t="s">
        <v>4658</v>
      </c>
      <c r="AB24" s="35" t="s">
        <v>4658</v>
      </c>
      <c r="AC24" s="35" t="s">
        <v>4658</v>
      </c>
      <c r="AD24" s="35" t="s">
        <v>4658</v>
      </c>
      <c r="AE24" s="35" t="s">
        <v>4658</v>
      </c>
      <c r="AF24" s="35" t="s">
        <v>4658</v>
      </c>
      <c r="AG24" s="35" t="s">
        <v>4658</v>
      </c>
      <c r="AH24" s="35" t="s">
        <v>4658</v>
      </c>
      <c r="AI24" s="35" t="s">
        <v>4658</v>
      </c>
      <c r="AJ24" s="35" t="s">
        <v>6173</v>
      </c>
      <c r="AM24" s="35"/>
      <c r="AN24" s="33"/>
      <c r="AO24" s="36">
        <f>IF(COUNTIF($L$2:Table21[[#This Row],[ID]],Table21[[#This Row],[ID]])=1,1,0)</f>
        <v>1</v>
      </c>
    </row>
    <row r="25" spans="1:41" x14ac:dyDescent="0.25">
      <c r="A25" s="33" t="s">
        <v>277</v>
      </c>
      <c r="B25" s="33" t="s">
        <v>3044</v>
      </c>
      <c r="C25" s="33" t="s">
        <v>3045</v>
      </c>
      <c r="D25" s="33" t="s">
        <v>280</v>
      </c>
      <c r="E25" s="33" t="s">
        <v>281</v>
      </c>
      <c r="F25" s="34">
        <v>43101</v>
      </c>
      <c r="G25" s="34">
        <v>43465</v>
      </c>
      <c r="H25" s="35" t="s">
        <v>3046</v>
      </c>
      <c r="I25" s="35" t="s">
        <v>3047</v>
      </c>
      <c r="J25" s="35" t="s">
        <v>3048</v>
      </c>
      <c r="K25" s="35" t="s">
        <v>3049</v>
      </c>
      <c r="L25" s="35" t="s">
        <v>6174</v>
      </c>
      <c r="M25" s="35" t="s">
        <v>6175</v>
      </c>
      <c r="N25" s="35" t="s">
        <v>6098</v>
      </c>
      <c r="O25" s="35"/>
      <c r="P25" s="35"/>
      <c r="Q25" s="35"/>
      <c r="R25" s="35"/>
      <c r="S25" s="35" t="s">
        <v>276</v>
      </c>
      <c r="T25" s="35" t="s">
        <v>5212</v>
      </c>
      <c r="U25" s="35" t="s">
        <v>1236</v>
      </c>
      <c r="V25" s="35" t="s">
        <v>6094</v>
      </c>
      <c r="W25" s="35"/>
      <c r="X25" s="35" t="s">
        <v>6152</v>
      </c>
      <c r="Y25" s="35" t="s">
        <v>4658</v>
      </c>
      <c r="Z25" s="35" t="s">
        <v>342</v>
      </c>
      <c r="AA25" s="35" t="s">
        <v>4658</v>
      </c>
      <c r="AB25" s="35" t="s">
        <v>4658</v>
      </c>
      <c r="AC25" s="35" t="s">
        <v>4658</v>
      </c>
      <c r="AD25" s="35" t="s">
        <v>4658</v>
      </c>
      <c r="AE25" s="35" t="s">
        <v>4658</v>
      </c>
      <c r="AF25" s="35" t="s">
        <v>4658</v>
      </c>
      <c r="AG25" s="35" t="s">
        <v>4658</v>
      </c>
      <c r="AH25" s="35" t="s">
        <v>4658</v>
      </c>
      <c r="AI25" s="35" t="s">
        <v>4658</v>
      </c>
      <c r="AJ25" s="35" t="s">
        <v>6176</v>
      </c>
      <c r="AM25" s="35"/>
      <c r="AN25" s="33"/>
      <c r="AO25" s="36">
        <f>IF(COUNTIF($L$2:Table21[[#This Row],[ID]],Table21[[#This Row],[ID]])=1,1,0)</f>
        <v>1</v>
      </c>
    </row>
  </sheetData>
  <conditionalFormatting sqref="B2:Y25">
    <cfRule type="expression" dxfId="14" priority="58">
      <formula>IF(#REF!&lt;0,TRUE,FALSE)</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C9F6A"/>
  </sheetPr>
  <dimension ref="A1:Y4"/>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4.425781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16" width="9.140625" style="20"/>
    <col min="17" max="17" width="19.140625" style="20" customWidth="1"/>
    <col min="18" max="18" width="17.7109375" style="20" customWidth="1"/>
    <col min="19" max="19" width="20.28515625" style="20" bestFit="1" customWidth="1"/>
    <col min="20" max="22" width="28.140625" style="20" customWidth="1"/>
    <col min="23" max="23" width="13.28515625" style="20" customWidth="1"/>
    <col min="24" max="24" width="8.140625" bestFit="1" customWidth="1"/>
    <col min="25" max="25" width="9.85546875" bestFit="1" customWidth="1"/>
  </cols>
  <sheetData>
    <row r="1" spans="1:25" x14ac:dyDescent="0.2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78</v>
      </c>
      <c r="P1" s="20" t="s">
        <v>79</v>
      </c>
      <c r="Q1" s="20" t="s">
        <v>45</v>
      </c>
      <c r="R1" s="20" t="s">
        <v>80</v>
      </c>
      <c r="S1" s="20" t="s">
        <v>273</v>
      </c>
      <c r="T1" s="20" t="s">
        <v>43</v>
      </c>
      <c r="U1" s="20" t="s">
        <v>125</v>
      </c>
      <c r="V1" s="20" t="s">
        <v>272</v>
      </c>
      <c r="W1" s="20" t="s">
        <v>142</v>
      </c>
      <c r="X1" t="s">
        <v>149</v>
      </c>
      <c r="Y1" t="s">
        <v>146</v>
      </c>
    </row>
    <row r="2" spans="1:25" x14ac:dyDescent="0.25">
      <c r="A2" t="s">
        <v>277</v>
      </c>
      <c r="B2" t="s">
        <v>533</v>
      </c>
      <c r="C2" t="s">
        <v>534</v>
      </c>
      <c r="D2" t="s">
        <v>280</v>
      </c>
      <c r="E2" t="s">
        <v>281</v>
      </c>
      <c r="F2" s="3">
        <v>43101</v>
      </c>
      <c r="G2" s="3">
        <v>43465</v>
      </c>
      <c r="H2" s="20" t="s">
        <v>535</v>
      </c>
      <c r="I2" s="20" t="s">
        <v>536</v>
      </c>
      <c r="J2" s="20" t="s">
        <v>537</v>
      </c>
      <c r="K2" s="20" t="s">
        <v>538</v>
      </c>
      <c r="L2" s="20" t="s">
        <v>6177</v>
      </c>
      <c r="M2" s="20" t="s">
        <v>6178</v>
      </c>
      <c r="N2" s="20" t="s">
        <v>6179</v>
      </c>
      <c r="Q2" s="20" t="s">
        <v>6180</v>
      </c>
      <c r="R2" s="20" t="s">
        <v>6181</v>
      </c>
      <c r="S2" s="20" t="s">
        <v>276</v>
      </c>
      <c r="T2" s="20" t="s">
        <v>6182</v>
      </c>
      <c r="W2" s="20" t="s">
        <v>6183</v>
      </c>
      <c r="Y2">
        <f>IF(COUNTIF($L$2:Table22[[#This Row],[ID]],Table22[[#This Row],[ID]])=1,1,0)</f>
        <v>1</v>
      </c>
    </row>
    <row r="3" spans="1:25" x14ac:dyDescent="0.25">
      <c r="A3" s="33" t="s">
        <v>277</v>
      </c>
      <c r="B3" s="33" t="s">
        <v>1884</v>
      </c>
      <c r="C3" s="33" t="s">
        <v>1885</v>
      </c>
      <c r="D3" s="33" t="s">
        <v>280</v>
      </c>
      <c r="E3" s="33" t="s">
        <v>281</v>
      </c>
      <c r="F3" s="34">
        <v>43101</v>
      </c>
      <c r="G3" s="34">
        <v>43465</v>
      </c>
      <c r="H3" s="35" t="s">
        <v>1886</v>
      </c>
      <c r="I3" s="35" t="s">
        <v>1887</v>
      </c>
      <c r="J3" s="35" t="s">
        <v>1888</v>
      </c>
      <c r="K3" s="35" t="s">
        <v>1889</v>
      </c>
      <c r="L3" s="35" t="s">
        <v>6184</v>
      </c>
      <c r="M3" s="35" t="s">
        <v>6185</v>
      </c>
      <c r="N3" s="35" t="s">
        <v>6186</v>
      </c>
      <c r="O3" s="35"/>
      <c r="P3" s="35"/>
      <c r="Q3" s="35" t="s">
        <v>6187</v>
      </c>
      <c r="R3" s="35" t="s">
        <v>328</v>
      </c>
      <c r="S3" s="35" t="s">
        <v>276</v>
      </c>
      <c r="T3" s="35" t="s">
        <v>6188</v>
      </c>
      <c r="U3" s="35"/>
      <c r="W3" s="35" t="s">
        <v>6189</v>
      </c>
      <c r="X3" s="33"/>
      <c r="Y3" s="36">
        <f>IF(COUNTIF($L$2:Table22[[#This Row],[ID]],Table22[[#This Row],[ID]])=1,1,0)</f>
        <v>1</v>
      </c>
    </row>
    <row r="4" spans="1:25" x14ac:dyDescent="0.25">
      <c r="A4" s="33" t="s">
        <v>277</v>
      </c>
      <c r="B4" s="33" t="s">
        <v>2418</v>
      </c>
      <c r="C4" s="33" t="s">
        <v>2419</v>
      </c>
      <c r="D4" s="33" t="s">
        <v>280</v>
      </c>
      <c r="E4" s="33" t="s">
        <v>281</v>
      </c>
      <c r="F4" s="34">
        <v>43101</v>
      </c>
      <c r="G4" s="34">
        <v>43465</v>
      </c>
      <c r="H4" s="35" t="s">
        <v>2420</v>
      </c>
      <c r="I4" s="35" t="s">
        <v>2421</v>
      </c>
      <c r="J4" s="35" t="s">
        <v>2422</v>
      </c>
      <c r="K4" s="35" t="s">
        <v>2423</v>
      </c>
      <c r="L4" s="35" t="s">
        <v>6190</v>
      </c>
      <c r="M4" s="35" t="s">
        <v>6191</v>
      </c>
      <c r="N4" s="35" t="s">
        <v>6192</v>
      </c>
      <c r="O4" s="35"/>
      <c r="P4" s="35"/>
      <c r="Q4" s="35" t="s">
        <v>6193</v>
      </c>
      <c r="R4" s="35" t="s">
        <v>329</v>
      </c>
      <c r="S4" s="35" t="s">
        <v>259</v>
      </c>
      <c r="T4" s="35" t="s">
        <v>6194</v>
      </c>
      <c r="U4" s="35"/>
      <c r="W4" s="35" t="s">
        <v>6195</v>
      </c>
      <c r="X4" s="33"/>
      <c r="Y4" s="36">
        <f>IF(COUNTIF($L$2:Table22[[#This Row],[ID]],Table22[[#This Row],[ID]])=1,1,0)</f>
        <v>1</v>
      </c>
    </row>
  </sheetData>
  <conditionalFormatting sqref="B2:Y4">
    <cfRule type="expression" dxfId="13" priority="59">
      <formula>IF(#REF!&lt;0,TRUE,FALSE)</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AAB00"/>
  </sheetPr>
  <dimension ref="A1:W21"/>
  <sheetViews>
    <sheetView workbookViewId="0"/>
  </sheetViews>
  <sheetFormatPr defaultRowHeight="15" x14ac:dyDescent="0.25"/>
  <cols>
    <col min="1" max="1" width="9.42578125" customWidth="1"/>
    <col min="2" max="2" width="14.42578125" bestFit="1" customWidth="1"/>
    <col min="4" max="4" width="21.42578125" bestFit="1" customWidth="1"/>
    <col min="5" max="5" width="13.85546875" customWidth="1"/>
    <col min="6" max="6" width="11.85546875" style="3" customWidth="1"/>
    <col min="7" max="7" width="11" style="3" customWidth="1"/>
    <col min="8" max="9" width="9.140625" style="20"/>
    <col min="10" max="10" width="11" style="20" customWidth="1"/>
    <col min="11" max="12" width="9.140625" style="20"/>
    <col min="13" max="13" width="19.140625" style="20" customWidth="1"/>
    <col min="14" max="14" width="17.7109375" style="20" customWidth="1"/>
    <col min="15" max="15" width="13.28515625" style="20" customWidth="1"/>
    <col min="16" max="16" width="20.85546875" style="20" customWidth="1"/>
    <col min="17" max="17" width="19.85546875" style="20" customWidth="1"/>
    <col min="18" max="21" width="9.140625" style="20"/>
    <col min="23" max="23" width="9.7109375" customWidth="1"/>
  </cols>
  <sheetData>
    <row r="1" spans="1:23" x14ac:dyDescent="0.2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45</v>
      </c>
      <c r="P1" s="20" t="s">
        <v>80</v>
      </c>
      <c r="Q1" s="20" t="s">
        <v>273</v>
      </c>
      <c r="R1" s="20" t="s">
        <v>43</v>
      </c>
      <c r="S1" s="20" t="s">
        <v>125</v>
      </c>
      <c r="T1" s="20" t="s">
        <v>272</v>
      </c>
      <c r="U1" s="20" t="s">
        <v>142</v>
      </c>
      <c r="V1" t="s">
        <v>149</v>
      </c>
      <c r="W1" t="s">
        <v>146</v>
      </c>
    </row>
    <row r="2" spans="1:23" x14ac:dyDescent="0.25">
      <c r="A2" t="s">
        <v>277</v>
      </c>
      <c r="B2" t="s">
        <v>448</v>
      </c>
      <c r="C2" t="s">
        <v>449</v>
      </c>
      <c r="D2" t="s">
        <v>280</v>
      </c>
      <c r="E2" t="s">
        <v>281</v>
      </c>
      <c r="F2" s="3">
        <v>43101</v>
      </c>
      <c r="G2" s="3">
        <v>43465</v>
      </c>
      <c r="H2" s="20" t="s">
        <v>450</v>
      </c>
      <c r="I2" s="20" t="s">
        <v>451</v>
      </c>
      <c r="J2" s="20" t="s">
        <v>452</v>
      </c>
      <c r="K2" s="20" t="s">
        <v>453</v>
      </c>
      <c r="L2" s="20" t="s">
        <v>6196</v>
      </c>
      <c r="M2" s="20" t="s">
        <v>6197</v>
      </c>
      <c r="N2" s="20" t="s">
        <v>6198</v>
      </c>
      <c r="O2" s="20" t="s">
        <v>6199</v>
      </c>
      <c r="P2" s="20" t="s">
        <v>328</v>
      </c>
      <c r="Q2" s="20" t="s">
        <v>276</v>
      </c>
      <c r="R2" s="20" t="s">
        <v>6200</v>
      </c>
      <c r="U2" s="20" t="s">
        <v>6201</v>
      </c>
      <c r="W2">
        <f>IF(COUNTIF($L$2:Table23[[#This Row],[ID]],Table23[[#This Row],[ID]])=1,1,0)</f>
        <v>1</v>
      </c>
    </row>
    <row r="3" spans="1:23" x14ac:dyDescent="0.25">
      <c r="A3" t="s">
        <v>277</v>
      </c>
      <c r="B3" t="s">
        <v>703</v>
      </c>
      <c r="C3" t="s">
        <v>704</v>
      </c>
      <c r="D3" t="s">
        <v>280</v>
      </c>
      <c r="E3" t="s">
        <v>281</v>
      </c>
      <c r="F3" s="3">
        <v>43101</v>
      </c>
      <c r="G3" s="3">
        <v>43465</v>
      </c>
      <c r="H3" s="20" t="s">
        <v>705</v>
      </c>
      <c r="I3" s="20" t="s">
        <v>706</v>
      </c>
      <c r="J3" s="20" t="s">
        <v>707</v>
      </c>
      <c r="K3" s="20" t="s">
        <v>708</v>
      </c>
      <c r="L3" s="20" t="s">
        <v>6202</v>
      </c>
      <c r="M3" s="20" t="s">
        <v>6203</v>
      </c>
      <c r="N3" s="20" t="s">
        <v>6204</v>
      </c>
      <c r="O3" s="20" t="s">
        <v>6205</v>
      </c>
      <c r="P3" s="20" t="s">
        <v>329</v>
      </c>
      <c r="Q3" s="20" t="s">
        <v>259</v>
      </c>
      <c r="R3" s="20" t="s">
        <v>5203</v>
      </c>
      <c r="W3" s="12">
        <f>IF(COUNTIF($L$2:Table23[[#This Row],[ID]],Table23[[#This Row],[ID]])=1,1,0)</f>
        <v>1</v>
      </c>
    </row>
    <row r="4" spans="1:23" x14ac:dyDescent="0.25">
      <c r="A4" t="s">
        <v>277</v>
      </c>
      <c r="B4" t="s">
        <v>703</v>
      </c>
      <c r="C4" t="s">
        <v>704</v>
      </c>
      <c r="D4" t="s">
        <v>280</v>
      </c>
      <c r="E4" t="s">
        <v>281</v>
      </c>
      <c r="F4" s="3">
        <v>43101</v>
      </c>
      <c r="G4" s="3">
        <v>43465</v>
      </c>
      <c r="H4" s="20" t="s">
        <v>705</v>
      </c>
      <c r="I4" s="20" t="s">
        <v>706</v>
      </c>
      <c r="J4" s="20" t="s">
        <v>707</v>
      </c>
      <c r="K4" s="20" t="s">
        <v>708</v>
      </c>
      <c r="L4" s="20" t="s">
        <v>6206</v>
      </c>
      <c r="M4" s="20" t="s">
        <v>6207</v>
      </c>
      <c r="N4" s="20" t="s">
        <v>6198</v>
      </c>
      <c r="O4" s="20" t="s">
        <v>6208</v>
      </c>
      <c r="P4" s="20" t="s">
        <v>329</v>
      </c>
      <c r="Q4" s="20" t="s">
        <v>259</v>
      </c>
      <c r="R4" s="20" t="s">
        <v>5203</v>
      </c>
      <c r="W4" s="12">
        <f>IF(COUNTIF($L$2:Table23[[#This Row],[ID]],Table23[[#This Row],[ID]])=1,1,0)</f>
        <v>1</v>
      </c>
    </row>
    <row r="5" spans="1:23" x14ac:dyDescent="0.25">
      <c r="A5" t="s">
        <v>277</v>
      </c>
      <c r="B5" t="s">
        <v>703</v>
      </c>
      <c r="C5" t="s">
        <v>704</v>
      </c>
      <c r="D5" t="s">
        <v>280</v>
      </c>
      <c r="E5" t="s">
        <v>281</v>
      </c>
      <c r="F5" s="3">
        <v>43101</v>
      </c>
      <c r="G5" s="3">
        <v>43465</v>
      </c>
      <c r="H5" s="20" t="s">
        <v>705</v>
      </c>
      <c r="I5" s="20" t="s">
        <v>706</v>
      </c>
      <c r="J5" s="20" t="s">
        <v>707</v>
      </c>
      <c r="K5" s="20" t="s">
        <v>708</v>
      </c>
      <c r="L5" s="20" t="s">
        <v>6209</v>
      </c>
      <c r="M5" s="20" t="s">
        <v>6210</v>
      </c>
      <c r="N5" s="20" t="s">
        <v>6198</v>
      </c>
      <c r="O5" s="20" t="s">
        <v>6211</v>
      </c>
      <c r="P5" s="20" t="s">
        <v>329</v>
      </c>
      <c r="Q5" s="20" t="s">
        <v>259</v>
      </c>
      <c r="R5" s="20" t="s">
        <v>6212</v>
      </c>
      <c r="W5" s="12">
        <f>IF(COUNTIF($L$2:Table23[[#This Row],[ID]],Table23[[#This Row],[ID]])=1,1,0)</f>
        <v>1</v>
      </c>
    </row>
    <row r="6" spans="1:23" x14ac:dyDescent="0.25">
      <c r="A6" t="s">
        <v>277</v>
      </c>
      <c r="B6" t="s">
        <v>703</v>
      </c>
      <c r="C6" t="s">
        <v>704</v>
      </c>
      <c r="D6" t="s">
        <v>280</v>
      </c>
      <c r="E6" t="s">
        <v>281</v>
      </c>
      <c r="F6" s="3">
        <v>43101</v>
      </c>
      <c r="G6" s="3">
        <v>43465</v>
      </c>
      <c r="H6" s="20" t="s">
        <v>705</v>
      </c>
      <c r="I6" s="20" t="s">
        <v>706</v>
      </c>
      <c r="J6" s="20" t="s">
        <v>707</v>
      </c>
      <c r="K6" s="20" t="s">
        <v>708</v>
      </c>
      <c r="L6" s="20" t="s">
        <v>6213</v>
      </c>
      <c r="M6" s="20" t="s">
        <v>6214</v>
      </c>
      <c r="N6" s="20" t="s">
        <v>6198</v>
      </c>
      <c r="O6" s="20" t="s">
        <v>6211</v>
      </c>
      <c r="P6" s="20" t="s">
        <v>329</v>
      </c>
      <c r="Q6" s="20" t="s">
        <v>259</v>
      </c>
      <c r="R6" s="20" t="s">
        <v>6212</v>
      </c>
      <c r="W6" s="12">
        <f>IF(COUNTIF($L$2:Table23[[#This Row],[ID]],Table23[[#This Row],[ID]])=1,1,0)</f>
        <v>1</v>
      </c>
    </row>
    <row r="7" spans="1:23" x14ac:dyDescent="0.25">
      <c r="A7" t="s">
        <v>277</v>
      </c>
      <c r="B7" t="s">
        <v>1008</v>
      </c>
      <c r="C7" t="s">
        <v>1009</v>
      </c>
      <c r="D7" t="s">
        <v>280</v>
      </c>
      <c r="E7" t="s">
        <v>281</v>
      </c>
      <c r="F7" s="3">
        <v>43101</v>
      </c>
      <c r="G7" s="3">
        <v>43465</v>
      </c>
      <c r="H7" s="20" t="s">
        <v>1010</v>
      </c>
      <c r="I7" s="20" t="s">
        <v>1011</v>
      </c>
      <c r="J7" s="20" t="s">
        <v>1012</v>
      </c>
      <c r="K7" s="20" t="s">
        <v>1013</v>
      </c>
      <c r="L7" s="20" t="s">
        <v>6215</v>
      </c>
      <c r="M7" s="20" t="s">
        <v>6216</v>
      </c>
      <c r="N7" s="20" t="s">
        <v>6217</v>
      </c>
      <c r="O7" s="20" t="s">
        <v>6218</v>
      </c>
      <c r="P7" s="20" t="s">
        <v>328</v>
      </c>
      <c r="Q7" s="20" t="s">
        <v>276</v>
      </c>
      <c r="R7" s="20" t="s">
        <v>6219</v>
      </c>
      <c r="U7" s="20" t="s">
        <v>6220</v>
      </c>
      <c r="W7" s="12">
        <f>IF(COUNTIF($L$2:Table23[[#This Row],[ID]],Table23[[#This Row],[ID]])=1,1,0)</f>
        <v>1</v>
      </c>
    </row>
    <row r="8" spans="1:23" x14ac:dyDescent="0.25">
      <c r="A8" t="s">
        <v>277</v>
      </c>
      <c r="B8" t="s">
        <v>1008</v>
      </c>
      <c r="C8" t="s">
        <v>1009</v>
      </c>
      <c r="D8" t="s">
        <v>280</v>
      </c>
      <c r="E8" t="s">
        <v>281</v>
      </c>
      <c r="F8" s="3">
        <v>43101</v>
      </c>
      <c r="G8" s="3">
        <v>43465</v>
      </c>
      <c r="H8" s="20" t="s">
        <v>1010</v>
      </c>
      <c r="I8" s="20" t="s">
        <v>1011</v>
      </c>
      <c r="J8" s="20" t="s">
        <v>1012</v>
      </c>
      <c r="K8" s="20" t="s">
        <v>1013</v>
      </c>
      <c r="L8" s="20" t="s">
        <v>6221</v>
      </c>
      <c r="M8" s="20" t="s">
        <v>6222</v>
      </c>
      <c r="N8" s="20" t="s">
        <v>6198</v>
      </c>
      <c r="O8" s="20" t="s">
        <v>6223</v>
      </c>
      <c r="P8" s="20" t="s">
        <v>328</v>
      </c>
      <c r="Q8" s="20" t="s">
        <v>6224</v>
      </c>
      <c r="R8" s="20" t="s">
        <v>6225</v>
      </c>
      <c r="U8" s="20" t="s">
        <v>6226</v>
      </c>
      <c r="W8" s="12">
        <f>IF(COUNTIF($L$2:Table23[[#This Row],[ID]],Table23[[#This Row],[ID]])=1,1,0)</f>
        <v>1</v>
      </c>
    </row>
    <row r="9" spans="1:23" x14ac:dyDescent="0.25">
      <c r="A9" t="s">
        <v>277</v>
      </c>
      <c r="B9" t="s">
        <v>1043</v>
      </c>
      <c r="C9" t="s">
        <v>1044</v>
      </c>
      <c r="D9" t="s">
        <v>280</v>
      </c>
      <c r="E9" t="s">
        <v>281</v>
      </c>
      <c r="F9" s="3">
        <v>43101</v>
      </c>
      <c r="G9" s="3">
        <v>43465</v>
      </c>
      <c r="H9" s="20" t="s">
        <v>1045</v>
      </c>
      <c r="I9" s="20" t="s">
        <v>1046</v>
      </c>
      <c r="J9" s="20" t="s">
        <v>1047</v>
      </c>
      <c r="K9" s="20" t="s">
        <v>1048</v>
      </c>
      <c r="L9" s="20" t="s">
        <v>6227</v>
      </c>
      <c r="M9" s="20" t="s">
        <v>6228</v>
      </c>
      <c r="N9" s="20" t="s">
        <v>6217</v>
      </c>
      <c r="O9" s="20" t="s">
        <v>6229</v>
      </c>
      <c r="P9" s="20" t="s">
        <v>328</v>
      </c>
      <c r="Q9" s="20" t="s">
        <v>276</v>
      </c>
      <c r="R9" s="20" t="s">
        <v>6230</v>
      </c>
      <c r="W9" s="12">
        <f>IF(COUNTIF($L$2:Table23[[#This Row],[ID]],Table23[[#This Row],[ID]])=1,1,0)</f>
        <v>1</v>
      </c>
    </row>
    <row r="10" spans="1:23" x14ac:dyDescent="0.25">
      <c r="A10" t="s">
        <v>277</v>
      </c>
      <c r="B10" t="s">
        <v>1043</v>
      </c>
      <c r="C10" t="s">
        <v>1044</v>
      </c>
      <c r="D10" t="s">
        <v>280</v>
      </c>
      <c r="E10" t="s">
        <v>281</v>
      </c>
      <c r="F10" s="3">
        <v>43101</v>
      </c>
      <c r="G10" s="3">
        <v>43465</v>
      </c>
      <c r="H10" s="20" t="s">
        <v>1045</v>
      </c>
      <c r="I10" s="20" t="s">
        <v>1046</v>
      </c>
      <c r="J10" s="20" t="s">
        <v>1047</v>
      </c>
      <c r="K10" s="20" t="s">
        <v>1048</v>
      </c>
      <c r="L10" s="20" t="s">
        <v>6231</v>
      </c>
      <c r="M10" s="20" t="s">
        <v>6232</v>
      </c>
      <c r="N10" s="20" t="s">
        <v>6198</v>
      </c>
      <c r="O10" s="20" t="s">
        <v>6233</v>
      </c>
      <c r="P10" s="20" t="s">
        <v>328</v>
      </c>
      <c r="Q10" s="20" t="s">
        <v>276</v>
      </c>
      <c r="R10" s="20" t="s">
        <v>6234</v>
      </c>
      <c r="U10" s="20" t="s">
        <v>6235</v>
      </c>
      <c r="W10" s="12">
        <f>IF(COUNTIF($L$2:Table23[[#This Row],[ID]],Table23[[#This Row],[ID]])=1,1,0)</f>
        <v>1</v>
      </c>
    </row>
    <row r="11" spans="1:23" x14ac:dyDescent="0.25">
      <c r="A11" t="s">
        <v>277</v>
      </c>
      <c r="B11" t="s">
        <v>1426</v>
      </c>
      <c r="C11" t="s">
        <v>1427</v>
      </c>
      <c r="D11" t="s">
        <v>280</v>
      </c>
      <c r="E11" t="s">
        <v>281</v>
      </c>
      <c r="F11" s="3">
        <v>43101</v>
      </c>
      <c r="G11" s="3">
        <v>43465</v>
      </c>
      <c r="H11" s="20" t="s">
        <v>1428</v>
      </c>
      <c r="I11" s="20" t="s">
        <v>1429</v>
      </c>
      <c r="J11" s="20" t="s">
        <v>1430</v>
      </c>
      <c r="K11" s="20" t="s">
        <v>1431</v>
      </c>
      <c r="L11" s="20" t="s">
        <v>6236</v>
      </c>
      <c r="M11" s="20" t="s">
        <v>6237</v>
      </c>
      <c r="N11" s="20" t="s">
        <v>6198</v>
      </c>
      <c r="O11" s="20" t="s">
        <v>6238</v>
      </c>
      <c r="P11" s="20" t="s">
        <v>329</v>
      </c>
      <c r="Q11" s="20" t="s">
        <v>276</v>
      </c>
      <c r="R11" s="20" t="s">
        <v>6239</v>
      </c>
      <c r="W11" s="12">
        <f>IF(COUNTIF($L$2:Table23[[#This Row],[ID]],Table23[[#This Row],[ID]])=1,1,0)</f>
        <v>1</v>
      </c>
    </row>
    <row r="12" spans="1:23" x14ac:dyDescent="0.25">
      <c r="A12" t="s">
        <v>277</v>
      </c>
      <c r="B12" t="s">
        <v>1884</v>
      </c>
      <c r="C12" t="s">
        <v>1885</v>
      </c>
      <c r="D12" t="s">
        <v>280</v>
      </c>
      <c r="E12" t="s">
        <v>281</v>
      </c>
      <c r="F12" s="3">
        <v>43101</v>
      </c>
      <c r="G12" s="3">
        <v>43465</v>
      </c>
      <c r="H12" s="20" t="s">
        <v>1886</v>
      </c>
      <c r="I12" s="20" t="s">
        <v>1887</v>
      </c>
      <c r="J12" s="20" t="s">
        <v>1888</v>
      </c>
      <c r="K12" s="20" t="s">
        <v>1889</v>
      </c>
      <c r="L12" s="20" t="s">
        <v>6240</v>
      </c>
      <c r="M12" s="20" t="s">
        <v>6241</v>
      </c>
      <c r="N12" s="20" t="s">
        <v>6217</v>
      </c>
      <c r="O12" s="20" t="s">
        <v>6242</v>
      </c>
      <c r="P12" s="20" t="s">
        <v>328</v>
      </c>
      <c r="Q12" s="20" t="s">
        <v>276</v>
      </c>
      <c r="R12" s="20" t="s">
        <v>6243</v>
      </c>
      <c r="U12" s="20" t="s">
        <v>6244</v>
      </c>
      <c r="W12" s="12">
        <f>IF(COUNTIF($L$2:Table23[[#This Row],[ID]],Table23[[#This Row],[ID]])=1,1,0)</f>
        <v>1</v>
      </c>
    </row>
    <row r="13" spans="1:23" x14ac:dyDescent="0.25">
      <c r="A13" t="s">
        <v>277</v>
      </c>
      <c r="B13" t="s">
        <v>1884</v>
      </c>
      <c r="C13" t="s">
        <v>1885</v>
      </c>
      <c r="D13" t="s">
        <v>280</v>
      </c>
      <c r="E13" t="s">
        <v>281</v>
      </c>
      <c r="F13" s="3">
        <v>43101</v>
      </c>
      <c r="G13" s="3">
        <v>43465</v>
      </c>
      <c r="H13" s="20" t="s">
        <v>1886</v>
      </c>
      <c r="I13" s="20" t="s">
        <v>1887</v>
      </c>
      <c r="J13" s="20" t="s">
        <v>1888</v>
      </c>
      <c r="K13" s="20" t="s">
        <v>1889</v>
      </c>
      <c r="L13" s="20" t="s">
        <v>6245</v>
      </c>
      <c r="M13" s="20" t="s">
        <v>6246</v>
      </c>
      <c r="N13" s="20" t="s">
        <v>6198</v>
      </c>
      <c r="O13" s="20" t="s">
        <v>6247</v>
      </c>
      <c r="P13" s="20" t="s">
        <v>328</v>
      </c>
      <c r="Q13" s="20" t="s">
        <v>276</v>
      </c>
      <c r="R13" s="20" t="s">
        <v>6248</v>
      </c>
      <c r="S13" s="20" t="s">
        <v>6249</v>
      </c>
      <c r="U13" s="20" t="s">
        <v>6250</v>
      </c>
      <c r="W13" s="12">
        <f>IF(COUNTIF($L$2:Table23[[#This Row],[ID]],Table23[[#This Row],[ID]])=1,1,0)</f>
        <v>1</v>
      </c>
    </row>
    <row r="14" spans="1:23" x14ac:dyDescent="0.25">
      <c r="A14" t="s">
        <v>277</v>
      </c>
      <c r="B14" t="s">
        <v>2803</v>
      </c>
      <c r="C14" t="s">
        <v>2804</v>
      </c>
      <c r="D14" t="s">
        <v>280</v>
      </c>
      <c r="E14" t="s">
        <v>281</v>
      </c>
      <c r="F14" s="3">
        <v>43101</v>
      </c>
      <c r="G14" s="3">
        <v>43465</v>
      </c>
      <c r="H14" s="20" t="s">
        <v>2805</v>
      </c>
      <c r="I14" s="20" t="s">
        <v>2806</v>
      </c>
      <c r="J14" s="20" t="s">
        <v>2807</v>
      </c>
      <c r="K14" s="20" t="s">
        <v>2808</v>
      </c>
      <c r="L14" s="20" t="s">
        <v>6251</v>
      </c>
      <c r="M14" s="20" t="s">
        <v>6252</v>
      </c>
      <c r="N14" s="20" t="s">
        <v>6198</v>
      </c>
      <c r="O14" s="20" t="s">
        <v>6253</v>
      </c>
      <c r="P14" s="20" t="s">
        <v>328</v>
      </c>
      <c r="Q14" s="20" t="s">
        <v>276</v>
      </c>
      <c r="R14" s="20" t="s">
        <v>6254</v>
      </c>
      <c r="W14" s="12">
        <f>IF(COUNTIF($L$2:Table23[[#This Row],[ID]],Table23[[#This Row],[ID]])=1,1,0)</f>
        <v>1</v>
      </c>
    </row>
    <row r="15" spans="1:23" x14ac:dyDescent="0.25">
      <c r="A15" t="s">
        <v>277</v>
      </c>
      <c r="B15" t="s">
        <v>2803</v>
      </c>
      <c r="C15" t="s">
        <v>2804</v>
      </c>
      <c r="D15" t="s">
        <v>280</v>
      </c>
      <c r="E15" t="s">
        <v>281</v>
      </c>
      <c r="F15" s="3">
        <v>43101</v>
      </c>
      <c r="G15" s="3">
        <v>43465</v>
      </c>
      <c r="H15" s="20" t="s">
        <v>2805</v>
      </c>
      <c r="I15" s="20" t="s">
        <v>2806</v>
      </c>
      <c r="J15" s="20" t="s">
        <v>2807</v>
      </c>
      <c r="K15" s="20" t="s">
        <v>2808</v>
      </c>
      <c r="L15" s="20" t="s">
        <v>6255</v>
      </c>
      <c r="M15" s="20" t="s">
        <v>6256</v>
      </c>
      <c r="N15" s="20" t="s">
        <v>6198</v>
      </c>
      <c r="O15" s="20" t="s">
        <v>6257</v>
      </c>
      <c r="P15" s="20" t="s">
        <v>328</v>
      </c>
      <c r="Q15" s="20" t="s">
        <v>276</v>
      </c>
      <c r="R15" s="20" t="s">
        <v>6258</v>
      </c>
      <c r="W15" s="12">
        <f>IF(COUNTIF($L$2:Table23[[#This Row],[ID]],Table23[[#This Row],[ID]])=1,1,0)</f>
        <v>1</v>
      </c>
    </row>
    <row r="16" spans="1:23" x14ac:dyDescent="0.25">
      <c r="A16" t="s">
        <v>277</v>
      </c>
      <c r="B16" t="s">
        <v>5023</v>
      </c>
      <c r="C16" t="s">
        <v>5024</v>
      </c>
      <c r="D16" t="s">
        <v>280</v>
      </c>
      <c r="E16" t="s">
        <v>281</v>
      </c>
      <c r="F16" s="3">
        <v>43101</v>
      </c>
      <c r="G16" s="3">
        <v>43465</v>
      </c>
      <c r="H16" s="20" t="s">
        <v>5025</v>
      </c>
      <c r="I16" s="20" t="s">
        <v>5026</v>
      </c>
      <c r="J16" s="20" t="s">
        <v>5027</v>
      </c>
      <c r="K16" s="20" t="s">
        <v>5028</v>
      </c>
      <c r="L16" s="20" t="s">
        <v>6259</v>
      </c>
      <c r="M16" s="20" t="s">
        <v>6260</v>
      </c>
      <c r="N16" s="20" t="s">
        <v>6198</v>
      </c>
      <c r="O16" s="20" t="s">
        <v>6261</v>
      </c>
      <c r="P16" s="20" t="s">
        <v>328</v>
      </c>
      <c r="Q16" s="20" t="s">
        <v>276</v>
      </c>
      <c r="R16" s="20" t="s">
        <v>6262</v>
      </c>
      <c r="W16" s="12">
        <f>IF(COUNTIF($L$2:Table23[[#This Row],[ID]],Table23[[#This Row],[ID]])=1,1,0)</f>
        <v>1</v>
      </c>
    </row>
    <row r="17" spans="1:23" x14ac:dyDescent="0.25">
      <c r="A17" t="s">
        <v>277</v>
      </c>
      <c r="B17" t="s">
        <v>3044</v>
      </c>
      <c r="C17" t="s">
        <v>3045</v>
      </c>
      <c r="D17" t="s">
        <v>280</v>
      </c>
      <c r="E17" t="s">
        <v>281</v>
      </c>
      <c r="F17" s="3">
        <v>43101</v>
      </c>
      <c r="G17" s="3">
        <v>43465</v>
      </c>
      <c r="H17" s="20" t="s">
        <v>3046</v>
      </c>
      <c r="I17" s="20" t="s">
        <v>3047</v>
      </c>
      <c r="J17" s="20" t="s">
        <v>3048</v>
      </c>
      <c r="K17" s="20" t="s">
        <v>3049</v>
      </c>
      <c r="L17" s="20" t="s">
        <v>6263</v>
      </c>
      <c r="M17" s="20" t="s">
        <v>6264</v>
      </c>
      <c r="N17" s="20" t="s">
        <v>6198</v>
      </c>
      <c r="O17" s="20" t="s">
        <v>6265</v>
      </c>
      <c r="P17" s="20" t="s">
        <v>328</v>
      </c>
      <c r="Q17" s="20" t="s">
        <v>188</v>
      </c>
      <c r="R17" s="20" t="s">
        <v>6266</v>
      </c>
      <c r="U17" s="20" t="s">
        <v>6267</v>
      </c>
      <c r="W17" s="12">
        <f>IF(COUNTIF($L$2:Table23[[#This Row],[ID]],Table23[[#This Row],[ID]])=1,1,0)</f>
        <v>1</v>
      </c>
    </row>
    <row r="18" spans="1:23" x14ac:dyDescent="0.25">
      <c r="A18" t="s">
        <v>277</v>
      </c>
      <c r="B18" t="s">
        <v>3044</v>
      </c>
      <c r="C18" t="s">
        <v>3045</v>
      </c>
      <c r="D18" t="s">
        <v>280</v>
      </c>
      <c r="E18" t="s">
        <v>281</v>
      </c>
      <c r="F18" s="3">
        <v>43101</v>
      </c>
      <c r="G18" s="3">
        <v>43465</v>
      </c>
      <c r="H18" s="20" t="s">
        <v>3046</v>
      </c>
      <c r="I18" s="20" t="s">
        <v>3047</v>
      </c>
      <c r="J18" s="20" t="s">
        <v>3048</v>
      </c>
      <c r="K18" s="20" t="s">
        <v>3049</v>
      </c>
      <c r="L18" s="20" t="s">
        <v>6268</v>
      </c>
      <c r="M18" s="20" t="s">
        <v>6269</v>
      </c>
      <c r="N18" s="20" t="s">
        <v>6198</v>
      </c>
      <c r="O18" s="20" t="s">
        <v>6270</v>
      </c>
      <c r="P18" s="20" t="s">
        <v>329</v>
      </c>
      <c r="Q18" s="20" t="s">
        <v>259</v>
      </c>
      <c r="R18" s="20" t="s">
        <v>6271</v>
      </c>
      <c r="U18" s="20" t="s">
        <v>6272</v>
      </c>
      <c r="W18" s="12">
        <f>IF(COUNTIF($L$2:Table23[[#This Row],[ID]],Table23[[#This Row],[ID]])=1,1,0)</f>
        <v>1</v>
      </c>
    </row>
    <row r="19" spans="1:23" x14ac:dyDescent="0.25">
      <c r="A19" t="s">
        <v>277</v>
      </c>
      <c r="B19" t="s">
        <v>3044</v>
      </c>
      <c r="C19" t="s">
        <v>3045</v>
      </c>
      <c r="D19" t="s">
        <v>280</v>
      </c>
      <c r="E19" t="s">
        <v>281</v>
      </c>
      <c r="F19" s="3">
        <v>43101</v>
      </c>
      <c r="G19" s="3">
        <v>43465</v>
      </c>
      <c r="H19" s="20" t="s">
        <v>3046</v>
      </c>
      <c r="I19" s="20" t="s">
        <v>3047</v>
      </c>
      <c r="J19" s="20" t="s">
        <v>3048</v>
      </c>
      <c r="K19" s="20" t="s">
        <v>3049</v>
      </c>
      <c r="L19" s="20" t="s">
        <v>6273</v>
      </c>
      <c r="M19" s="20" t="s">
        <v>6274</v>
      </c>
      <c r="N19" s="20" t="s">
        <v>6198</v>
      </c>
      <c r="O19" s="20" t="s">
        <v>6275</v>
      </c>
      <c r="P19" s="20" t="s">
        <v>328</v>
      </c>
      <c r="Q19" s="20" t="s">
        <v>211</v>
      </c>
      <c r="R19" s="20" t="s">
        <v>0</v>
      </c>
      <c r="W19" s="12">
        <f>IF(COUNTIF($L$2:Table23[[#This Row],[ID]],Table23[[#This Row],[ID]])=1,1,0)</f>
        <v>1</v>
      </c>
    </row>
    <row r="20" spans="1:23" x14ac:dyDescent="0.25">
      <c r="A20" t="s">
        <v>277</v>
      </c>
      <c r="B20" t="s">
        <v>3044</v>
      </c>
      <c r="C20" t="s">
        <v>3045</v>
      </c>
      <c r="D20" t="s">
        <v>280</v>
      </c>
      <c r="E20" t="s">
        <v>281</v>
      </c>
      <c r="F20" s="3">
        <v>43101</v>
      </c>
      <c r="G20" s="3">
        <v>43465</v>
      </c>
      <c r="H20" s="20" t="s">
        <v>3046</v>
      </c>
      <c r="I20" s="20" t="s">
        <v>3047</v>
      </c>
      <c r="J20" s="20" t="s">
        <v>3048</v>
      </c>
      <c r="K20" s="20" t="s">
        <v>3049</v>
      </c>
      <c r="L20" s="20" t="s">
        <v>6276</v>
      </c>
      <c r="M20" s="20" t="s">
        <v>6277</v>
      </c>
      <c r="N20" s="20" t="s">
        <v>6198</v>
      </c>
      <c r="O20" s="20" t="s">
        <v>6278</v>
      </c>
      <c r="P20" s="20" t="s">
        <v>328</v>
      </c>
      <c r="Q20" s="20" t="s">
        <v>259</v>
      </c>
      <c r="R20" s="20" t="s">
        <v>6279</v>
      </c>
      <c r="U20" s="20" t="s">
        <v>6280</v>
      </c>
      <c r="W20" s="12">
        <f>IF(COUNTIF($L$2:Table23[[#This Row],[ID]],Table23[[#This Row],[ID]])=1,1,0)</f>
        <v>1</v>
      </c>
    </row>
    <row r="21" spans="1:23" x14ac:dyDescent="0.25">
      <c r="A21" t="s">
        <v>277</v>
      </c>
      <c r="B21" t="s">
        <v>3044</v>
      </c>
      <c r="C21" t="s">
        <v>3045</v>
      </c>
      <c r="D21" t="s">
        <v>280</v>
      </c>
      <c r="E21" t="s">
        <v>281</v>
      </c>
      <c r="F21" s="3">
        <v>43101</v>
      </c>
      <c r="G21" s="3">
        <v>43465</v>
      </c>
      <c r="H21" s="20" t="s">
        <v>3046</v>
      </c>
      <c r="I21" s="20" t="s">
        <v>3047</v>
      </c>
      <c r="J21" s="20" t="s">
        <v>3048</v>
      </c>
      <c r="K21" s="20" t="s">
        <v>3049</v>
      </c>
      <c r="L21" s="20" t="s">
        <v>6281</v>
      </c>
      <c r="M21" s="20" t="s">
        <v>6282</v>
      </c>
      <c r="N21" s="20" t="s">
        <v>6198</v>
      </c>
      <c r="O21" s="20" t="s">
        <v>6283</v>
      </c>
      <c r="P21" s="20" t="s">
        <v>328</v>
      </c>
      <c r="Q21" s="20" t="s">
        <v>276</v>
      </c>
      <c r="R21" s="20" t="s">
        <v>6284</v>
      </c>
      <c r="W21" s="12">
        <f>IF(COUNTIF($L$2:Table23[[#This Row],[ID]],Table23[[#This Row],[ID]])=1,1,0)</f>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6983"/>
  </sheetPr>
  <dimension ref="A1:Y14"/>
  <sheetViews>
    <sheetView workbookViewId="0"/>
  </sheetViews>
  <sheetFormatPr defaultRowHeight="15" x14ac:dyDescent="0.25"/>
  <cols>
    <col min="1" max="1" width="9.42578125" customWidth="1"/>
    <col min="2" max="2" width="14.42578125" bestFit="1" customWidth="1"/>
    <col min="5" max="5" width="13.85546875" customWidth="1"/>
    <col min="6" max="6" width="11.85546875" style="3" customWidth="1"/>
    <col min="7" max="7" width="11" style="3" customWidth="1"/>
    <col min="8" max="9" width="9.140625" style="20"/>
    <col min="10" max="10" width="11" style="20" customWidth="1"/>
    <col min="11" max="12" width="9.140625" style="20"/>
    <col min="13" max="13" width="14.5703125" style="20" customWidth="1"/>
    <col min="14" max="14" width="21.5703125" style="20" customWidth="1"/>
    <col min="15" max="15" width="15.42578125" style="20" customWidth="1"/>
    <col min="16" max="16" width="19.140625" style="20" customWidth="1"/>
    <col min="17" max="17" width="13.28515625" style="20" customWidth="1"/>
    <col min="18" max="18" width="19.85546875" style="20" customWidth="1"/>
    <col min="19" max="23" width="9.140625" style="20"/>
    <col min="25" max="25" width="9.7109375" customWidth="1"/>
  </cols>
  <sheetData>
    <row r="1" spans="1:25" x14ac:dyDescent="0.25">
      <c r="A1" t="s">
        <v>151</v>
      </c>
      <c r="B1" s="21" t="s">
        <v>103</v>
      </c>
      <c r="C1" t="s">
        <v>16</v>
      </c>
      <c r="D1" t="s">
        <v>17</v>
      </c>
      <c r="E1" t="s">
        <v>150</v>
      </c>
      <c r="F1" s="3" t="s">
        <v>19</v>
      </c>
      <c r="G1" s="3" t="s">
        <v>20</v>
      </c>
      <c r="H1" s="20" t="s">
        <v>18</v>
      </c>
      <c r="I1" s="20" t="s">
        <v>105</v>
      </c>
      <c r="J1" s="20" t="s">
        <v>106</v>
      </c>
      <c r="K1" s="20" t="s">
        <v>107</v>
      </c>
      <c r="L1" s="20" t="s">
        <v>21</v>
      </c>
      <c r="M1" s="20" t="s">
        <v>154</v>
      </c>
      <c r="N1" s="20" t="s">
        <v>155</v>
      </c>
      <c r="O1" s="20" t="s">
        <v>156</v>
      </c>
      <c r="P1" s="20" t="s">
        <v>214</v>
      </c>
      <c r="Q1" s="20" t="s">
        <v>45</v>
      </c>
      <c r="R1" s="20" t="s">
        <v>81</v>
      </c>
      <c r="S1" s="20" t="s">
        <v>43</v>
      </c>
      <c r="T1" s="20" t="s">
        <v>125</v>
      </c>
      <c r="U1" s="20" t="s">
        <v>272</v>
      </c>
      <c r="V1" s="20" t="s">
        <v>142</v>
      </c>
      <c r="W1" s="20" t="s">
        <v>274</v>
      </c>
      <c r="X1" t="s">
        <v>149</v>
      </c>
      <c r="Y1" t="s">
        <v>146</v>
      </c>
    </row>
    <row r="2" spans="1:25" x14ac:dyDescent="0.25">
      <c r="A2" t="s">
        <v>277</v>
      </c>
      <c r="B2" t="s">
        <v>278</v>
      </c>
      <c r="C2" t="s">
        <v>279</v>
      </c>
      <c r="D2" t="s">
        <v>280</v>
      </c>
      <c r="E2" t="s">
        <v>281</v>
      </c>
      <c r="F2" s="3">
        <v>43101</v>
      </c>
      <c r="G2" s="3">
        <v>43465</v>
      </c>
      <c r="H2" s="20" t="s">
        <v>282</v>
      </c>
      <c r="I2" s="20" t="s">
        <v>283</v>
      </c>
      <c r="J2" s="20" t="s">
        <v>284</v>
      </c>
      <c r="K2" s="20" t="s">
        <v>285</v>
      </c>
      <c r="L2" s="20" t="s">
        <v>6285</v>
      </c>
      <c r="M2" s="20" t="s">
        <v>6286</v>
      </c>
      <c r="N2" s="20" t="s">
        <v>160</v>
      </c>
      <c r="O2" s="20" t="s">
        <v>6287</v>
      </c>
      <c r="P2" s="20" t="s">
        <v>6288</v>
      </c>
      <c r="Q2" s="20" t="s">
        <v>6289</v>
      </c>
      <c r="R2" s="20" t="s">
        <v>276</v>
      </c>
      <c r="S2" s="20" t="s">
        <v>6290</v>
      </c>
      <c r="V2" s="20" t="s">
        <v>6291</v>
      </c>
      <c r="W2" s="20" t="s">
        <v>6291</v>
      </c>
      <c r="Y2">
        <f>IF(COUNTIF($L$2:Table24[[#This Row],[ID]],Table24[[#This Row],[ID]])=1,1,0)</f>
        <v>1</v>
      </c>
    </row>
    <row r="3" spans="1:25" x14ac:dyDescent="0.25">
      <c r="A3" t="s">
        <v>277</v>
      </c>
      <c r="B3" t="s">
        <v>1008</v>
      </c>
      <c r="C3" t="s">
        <v>1009</v>
      </c>
      <c r="D3" t="s">
        <v>280</v>
      </c>
      <c r="E3" t="s">
        <v>281</v>
      </c>
      <c r="F3" s="3">
        <v>43101</v>
      </c>
      <c r="G3" s="3">
        <v>43465</v>
      </c>
      <c r="H3" s="20" t="s">
        <v>1010</v>
      </c>
      <c r="I3" s="20" t="s">
        <v>1011</v>
      </c>
      <c r="J3" s="20" t="s">
        <v>1012</v>
      </c>
      <c r="K3" s="20" t="s">
        <v>1013</v>
      </c>
      <c r="L3" s="20" t="s">
        <v>6292</v>
      </c>
      <c r="M3" s="20" t="s">
        <v>6293</v>
      </c>
      <c r="N3" s="20" t="s">
        <v>6294</v>
      </c>
      <c r="Q3" s="20" t="s">
        <v>6295</v>
      </c>
      <c r="R3" s="20" t="s">
        <v>276</v>
      </c>
      <c r="S3" s="20" t="s">
        <v>6296</v>
      </c>
      <c r="Y3" s="12">
        <f>IF(COUNTIF($L$2:Table24[[#This Row],[ID]],Table24[[#This Row],[ID]])=1,1,0)</f>
        <v>1</v>
      </c>
    </row>
    <row r="4" spans="1:25" x14ac:dyDescent="0.25">
      <c r="A4" t="s">
        <v>277</v>
      </c>
      <c r="B4" t="s">
        <v>1043</v>
      </c>
      <c r="C4" t="s">
        <v>1044</v>
      </c>
      <c r="D4" t="s">
        <v>280</v>
      </c>
      <c r="E4" t="s">
        <v>281</v>
      </c>
      <c r="F4" s="3">
        <v>43101</v>
      </c>
      <c r="G4" s="3">
        <v>43465</v>
      </c>
      <c r="H4" s="20" t="s">
        <v>1045</v>
      </c>
      <c r="I4" s="20" t="s">
        <v>1046</v>
      </c>
      <c r="J4" s="20" t="s">
        <v>1047</v>
      </c>
      <c r="K4" s="20" t="s">
        <v>1048</v>
      </c>
      <c r="L4" s="20" t="s">
        <v>6297</v>
      </c>
      <c r="M4" s="20" t="s">
        <v>6298</v>
      </c>
      <c r="N4" s="20" t="s">
        <v>160</v>
      </c>
      <c r="O4" s="20" t="s">
        <v>6287</v>
      </c>
      <c r="P4" s="20" t="s">
        <v>6288</v>
      </c>
      <c r="Q4" s="20" t="s">
        <v>6299</v>
      </c>
      <c r="R4" s="20" t="s">
        <v>187</v>
      </c>
      <c r="S4" s="20" t="s">
        <v>6300</v>
      </c>
      <c r="V4" s="20" t="s">
        <v>6301</v>
      </c>
      <c r="Y4" s="12">
        <f>IF(COUNTIF($L$2:Table24[[#This Row],[ID]],Table24[[#This Row],[ID]])=1,1,0)</f>
        <v>1</v>
      </c>
    </row>
    <row r="5" spans="1:25" x14ac:dyDescent="0.25">
      <c r="A5" t="s">
        <v>277</v>
      </c>
      <c r="B5" t="s">
        <v>1043</v>
      </c>
      <c r="C5" t="s">
        <v>1044</v>
      </c>
      <c r="D5" t="s">
        <v>280</v>
      </c>
      <c r="E5" t="s">
        <v>281</v>
      </c>
      <c r="F5" s="3">
        <v>43101</v>
      </c>
      <c r="G5" s="3">
        <v>43465</v>
      </c>
      <c r="H5" s="20" t="s">
        <v>1045</v>
      </c>
      <c r="I5" s="20" t="s">
        <v>1046</v>
      </c>
      <c r="J5" s="20" t="s">
        <v>1047</v>
      </c>
      <c r="K5" s="20" t="s">
        <v>1048</v>
      </c>
      <c r="L5" s="20" t="s">
        <v>6302</v>
      </c>
      <c r="M5" s="20" t="s">
        <v>6303</v>
      </c>
      <c r="N5" s="20" t="s">
        <v>160</v>
      </c>
      <c r="O5" s="20" t="s">
        <v>6287</v>
      </c>
      <c r="P5" s="20" t="s">
        <v>6288</v>
      </c>
      <c r="Q5" s="20" t="s">
        <v>6304</v>
      </c>
      <c r="R5" s="20" t="s">
        <v>186</v>
      </c>
      <c r="S5" s="20" t="s">
        <v>6305</v>
      </c>
      <c r="V5" s="20" t="s">
        <v>6301</v>
      </c>
      <c r="Y5" s="12">
        <f>IF(COUNTIF($L$2:Table24[[#This Row],[ID]],Table24[[#This Row],[ID]])=1,1,0)</f>
        <v>1</v>
      </c>
    </row>
    <row r="6" spans="1:25" x14ac:dyDescent="0.25">
      <c r="A6" t="s">
        <v>277</v>
      </c>
      <c r="B6" t="s">
        <v>1043</v>
      </c>
      <c r="C6" t="s">
        <v>1044</v>
      </c>
      <c r="D6" t="s">
        <v>280</v>
      </c>
      <c r="E6" t="s">
        <v>281</v>
      </c>
      <c r="F6" s="3">
        <v>43101</v>
      </c>
      <c r="G6" s="3">
        <v>43465</v>
      </c>
      <c r="H6" s="20" t="s">
        <v>1045</v>
      </c>
      <c r="I6" s="20" t="s">
        <v>1046</v>
      </c>
      <c r="J6" s="20" t="s">
        <v>1047</v>
      </c>
      <c r="K6" s="20" t="s">
        <v>1048</v>
      </c>
      <c r="L6" s="20" t="s">
        <v>6306</v>
      </c>
      <c r="M6" s="20" t="s">
        <v>6307</v>
      </c>
      <c r="N6" s="20" t="s">
        <v>160</v>
      </c>
      <c r="O6" s="20" t="s">
        <v>6287</v>
      </c>
      <c r="P6" s="20" t="s">
        <v>6288</v>
      </c>
      <c r="Q6" s="20" t="s">
        <v>6308</v>
      </c>
      <c r="R6" s="20" t="s">
        <v>211</v>
      </c>
      <c r="S6" s="20" t="s">
        <v>6309</v>
      </c>
      <c r="T6" s="20" t="s">
        <v>6310</v>
      </c>
      <c r="V6" s="20" t="s">
        <v>6311</v>
      </c>
      <c r="Y6" s="12">
        <f>IF(COUNTIF($L$2:Table24[[#This Row],[ID]],Table24[[#This Row],[ID]])=1,1,0)</f>
        <v>1</v>
      </c>
    </row>
    <row r="7" spans="1:25" x14ac:dyDescent="0.25">
      <c r="A7" t="s">
        <v>277</v>
      </c>
      <c r="B7" t="s">
        <v>1043</v>
      </c>
      <c r="C7" t="s">
        <v>1044</v>
      </c>
      <c r="D7" t="s">
        <v>280</v>
      </c>
      <c r="E7" t="s">
        <v>281</v>
      </c>
      <c r="F7" s="3">
        <v>43101</v>
      </c>
      <c r="G7" s="3">
        <v>43465</v>
      </c>
      <c r="H7" s="20" t="s">
        <v>1045</v>
      </c>
      <c r="I7" s="20" t="s">
        <v>1046</v>
      </c>
      <c r="J7" s="20" t="s">
        <v>1047</v>
      </c>
      <c r="K7" s="20" t="s">
        <v>1048</v>
      </c>
      <c r="L7" s="20" t="s">
        <v>6312</v>
      </c>
      <c r="M7" s="20" t="s">
        <v>6313</v>
      </c>
      <c r="N7" s="20" t="s">
        <v>160</v>
      </c>
      <c r="O7" s="20" t="s">
        <v>6287</v>
      </c>
      <c r="P7" s="20" t="s">
        <v>6288</v>
      </c>
      <c r="Q7" s="20" t="s">
        <v>6314</v>
      </c>
      <c r="R7" s="20" t="s">
        <v>276</v>
      </c>
      <c r="S7" s="20" t="s">
        <v>6315</v>
      </c>
      <c r="W7" s="20" t="s">
        <v>6316</v>
      </c>
      <c r="Y7" s="12">
        <f>IF(COUNTIF($L$2:Table24[[#This Row],[ID]],Table24[[#This Row],[ID]])=1,1,0)</f>
        <v>1</v>
      </c>
    </row>
    <row r="8" spans="1:25" x14ac:dyDescent="0.25">
      <c r="A8" t="s">
        <v>277</v>
      </c>
      <c r="B8" t="s">
        <v>1788</v>
      </c>
      <c r="C8" t="s">
        <v>1789</v>
      </c>
      <c r="D8" t="s">
        <v>280</v>
      </c>
      <c r="E8" t="s">
        <v>281</v>
      </c>
      <c r="F8" s="3">
        <v>43101</v>
      </c>
      <c r="G8" s="3">
        <v>43465</v>
      </c>
      <c r="H8" s="20" t="s">
        <v>1790</v>
      </c>
      <c r="I8" s="20" t="s">
        <v>1791</v>
      </c>
      <c r="J8" s="20" t="s">
        <v>1792</v>
      </c>
      <c r="K8" s="20" t="s">
        <v>1793</v>
      </c>
      <c r="L8" s="20" t="s">
        <v>6317</v>
      </c>
      <c r="M8" s="20" t="s">
        <v>6318</v>
      </c>
      <c r="N8" s="20" t="s">
        <v>160</v>
      </c>
      <c r="O8" s="20" t="s">
        <v>6287</v>
      </c>
      <c r="P8" s="20" t="s">
        <v>6319</v>
      </c>
      <c r="Q8" s="20" t="s">
        <v>6320</v>
      </c>
      <c r="R8" s="20" t="s">
        <v>276</v>
      </c>
      <c r="S8" s="20" t="s">
        <v>6321</v>
      </c>
      <c r="T8" s="20" t="s">
        <v>6322</v>
      </c>
      <c r="V8" s="20" t="s">
        <v>6323</v>
      </c>
      <c r="W8" s="20" t="s">
        <v>6323</v>
      </c>
      <c r="Y8" s="12">
        <f>IF(COUNTIF($L$2:Table24[[#This Row],[ID]],Table24[[#This Row],[ID]])=1,1,0)</f>
        <v>1</v>
      </c>
    </row>
    <row r="9" spans="1:25" x14ac:dyDescent="0.25">
      <c r="A9" t="s">
        <v>277</v>
      </c>
      <c r="B9" t="s">
        <v>1788</v>
      </c>
      <c r="C9" t="s">
        <v>1789</v>
      </c>
      <c r="D9" t="s">
        <v>280</v>
      </c>
      <c r="E9" t="s">
        <v>281</v>
      </c>
      <c r="F9" s="3">
        <v>43101</v>
      </c>
      <c r="G9" s="3">
        <v>43465</v>
      </c>
      <c r="H9" s="20" t="s">
        <v>1790</v>
      </c>
      <c r="I9" s="20" t="s">
        <v>1791</v>
      </c>
      <c r="J9" s="20" t="s">
        <v>1792</v>
      </c>
      <c r="K9" s="20" t="s">
        <v>1793</v>
      </c>
      <c r="L9" s="20" t="s">
        <v>6324</v>
      </c>
      <c r="M9" s="20" t="s">
        <v>6325</v>
      </c>
      <c r="N9" s="20" t="s">
        <v>160</v>
      </c>
      <c r="O9" s="20" t="s">
        <v>6287</v>
      </c>
      <c r="P9" s="20" t="s">
        <v>6319</v>
      </c>
      <c r="Q9" s="20" t="s">
        <v>6326</v>
      </c>
      <c r="R9" s="20" t="s">
        <v>276</v>
      </c>
      <c r="S9" s="20" t="s">
        <v>6327</v>
      </c>
      <c r="T9" s="20" t="s">
        <v>6328</v>
      </c>
      <c r="V9" s="20" t="s">
        <v>6329</v>
      </c>
      <c r="W9" s="20" t="s">
        <v>6329</v>
      </c>
      <c r="Y9" s="12">
        <f>IF(COUNTIF($L$2:Table24[[#This Row],[ID]],Table24[[#This Row],[ID]])=1,1,0)</f>
        <v>1</v>
      </c>
    </row>
    <row r="10" spans="1:25" x14ac:dyDescent="0.25">
      <c r="A10" t="s">
        <v>277</v>
      </c>
      <c r="B10" t="s">
        <v>1788</v>
      </c>
      <c r="C10" t="s">
        <v>1789</v>
      </c>
      <c r="D10" t="s">
        <v>280</v>
      </c>
      <c r="E10" t="s">
        <v>281</v>
      </c>
      <c r="F10" s="3">
        <v>43101</v>
      </c>
      <c r="G10" s="3">
        <v>43465</v>
      </c>
      <c r="H10" s="20" t="s">
        <v>1790</v>
      </c>
      <c r="I10" s="20" t="s">
        <v>1791</v>
      </c>
      <c r="J10" s="20" t="s">
        <v>1792</v>
      </c>
      <c r="K10" s="20" t="s">
        <v>1793</v>
      </c>
      <c r="L10" s="20" t="s">
        <v>6330</v>
      </c>
      <c r="M10" s="20" t="s">
        <v>6331</v>
      </c>
      <c r="N10" s="20" t="s">
        <v>160</v>
      </c>
      <c r="O10" s="20" t="s">
        <v>6287</v>
      </c>
      <c r="P10" s="20" t="s">
        <v>6319</v>
      </c>
      <c r="Q10" s="20" t="s">
        <v>6332</v>
      </c>
      <c r="R10" s="20" t="s">
        <v>276</v>
      </c>
      <c r="S10" s="20" t="s">
        <v>6333</v>
      </c>
      <c r="T10" s="20" t="s">
        <v>6334</v>
      </c>
      <c r="V10" s="20" t="s">
        <v>6335</v>
      </c>
      <c r="W10" s="20" t="s">
        <v>6336</v>
      </c>
      <c r="Y10" s="12">
        <f>IF(COUNTIF($L$2:Table24[[#This Row],[ID]],Table24[[#This Row],[ID]])=1,1,0)</f>
        <v>1</v>
      </c>
    </row>
    <row r="11" spans="1:25" x14ac:dyDescent="0.25">
      <c r="A11" t="s">
        <v>277</v>
      </c>
      <c r="B11" t="s">
        <v>1884</v>
      </c>
      <c r="C11" t="s">
        <v>1885</v>
      </c>
      <c r="D11" t="s">
        <v>280</v>
      </c>
      <c r="E11" t="s">
        <v>281</v>
      </c>
      <c r="F11" s="3">
        <v>43101</v>
      </c>
      <c r="G11" s="3">
        <v>43465</v>
      </c>
      <c r="H11" s="20" t="s">
        <v>1886</v>
      </c>
      <c r="I11" s="20" t="s">
        <v>1887</v>
      </c>
      <c r="J11" s="20" t="s">
        <v>1888</v>
      </c>
      <c r="K11" s="20" t="s">
        <v>1889</v>
      </c>
      <c r="L11" s="20" t="s">
        <v>6337</v>
      </c>
      <c r="M11" s="20" t="s">
        <v>6185</v>
      </c>
      <c r="N11" s="20" t="s">
        <v>6294</v>
      </c>
      <c r="O11" s="20" t="s">
        <v>6287</v>
      </c>
      <c r="P11" s="20" t="s">
        <v>6338</v>
      </c>
      <c r="Q11" s="20" t="s">
        <v>6339</v>
      </c>
      <c r="R11" s="20" t="s">
        <v>212</v>
      </c>
      <c r="S11" s="20" t="s">
        <v>6340</v>
      </c>
      <c r="V11" s="20" t="s">
        <v>6341</v>
      </c>
      <c r="W11" s="20" t="s">
        <v>6341</v>
      </c>
      <c r="Y11" s="12">
        <f>IF(COUNTIF($L$2:Table24[[#This Row],[ID]],Table24[[#This Row],[ID]])=1,1,0)</f>
        <v>1</v>
      </c>
    </row>
    <row r="12" spans="1:25" x14ac:dyDescent="0.25">
      <c r="A12" t="s">
        <v>277</v>
      </c>
      <c r="B12" t="s">
        <v>2235</v>
      </c>
      <c r="C12" t="s">
        <v>2236</v>
      </c>
      <c r="D12" t="s">
        <v>280</v>
      </c>
      <c r="E12" t="s">
        <v>281</v>
      </c>
      <c r="F12" s="3">
        <v>43101</v>
      </c>
      <c r="G12" s="3">
        <v>43465</v>
      </c>
      <c r="H12" s="20" t="s">
        <v>2237</v>
      </c>
      <c r="I12" s="20" t="s">
        <v>2238</v>
      </c>
      <c r="J12" s="20" t="s">
        <v>2239</v>
      </c>
      <c r="K12" s="20" t="s">
        <v>2240</v>
      </c>
      <c r="L12" s="20" t="s">
        <v>6342</v>
      </c>
      <c r="M12" s="20" t="s">
        <v>6343</v>
      </c>
      <c r="N12" s="20" t="s">
        <v>6294</v>
      </c>
      <c r="O12" s="20" t="s">
        <v>6344</v>
      </c>
      <c r="Q12" s="20" t="s">
        <v>6345</v>
      </c>
      <c r="R12" s="20" t="s">
        <v>276</v>
      </c>
      <c r="S12" s="20" t="s">
        <v>6346</v>
      </c>
      <c r="Y12" s="12">
        <f>IF(COUNTIF($L$2:Table24[[#This Row],[ID]],Table24[[#This Row],[ID]])=1,1,0)</f>
        <v>1</v>
      </c>
    </row>
    <row r="13" spans="1:25" x14ac:dyDescent="0.25">
      <c r="A13" t="s">
        <v>277</v>
      </c>
      <c r="B13" t="s">
        <v>2815</v>
      </c>
      <c r="C13" t="s">
        <v>2816</v>
      </c>
      <c r="D13" t="s">
        <v>280</v>
      </c>
      <c r="E13" t="s">
        <v>281</v>
      </c>
      <c r="F13" s="3">
        <v>43101</v>
      </c>
      <c r="G13" s="3">
        <v>43465</v>
      </c>
      <c r="H13" s="20" t="s">
        <v>2817</v>
      </c>
      <c r="I13" s="20" t="s">
        <v>2818</v>
      </c>
      <c r="J13" s="20" t="s">
        <v>2819</v>
      </c>
      <c r="K13" s="20" t="s">
        <v>2820</v>
      </c>
      <c r="L13" s="20" t="s">
        <v>6347</v>
      </c>
      <c r="M13" s="20" t="s">
        <v>6348</v>
      </c>
      <c r="N13" s="20" t="s">
        <v>6294</v>
      </c>
      <c r="O13" s="20" t="s">
        <v>329</v>
      </c>
      <c r="Q13" s="20" t="s">
        <v>6349</v>
      </c>
      <c r="R13" s="20" t="s">
        <v>507</v>
      </c>
      <c r="S13" s="20" t="s">
        <v>6350</v>
      </c>
      <c r="Y13" s="12">
        <f>IF(COUNTIF($L$2:Table24[[#This Row],[ID]],Table24[[#This Row],[ID]])=1,1,0)</f>
        <v>1</v>
      </c>
    </row>
    <row r="14" spans="1:25" x14ac:dyDescent="0.25">
      <c r="A14" t="s">
        <v>277</v>
      </c>
      <c r="B14" t="s">
        <v>5023</v>
      </c>
      <c r="C14" t="s">
        <v>5024</v>
      </c>
      <c r="D14" t="s">
        <v>280</v>
      </c>
      <c r="E14" t="s">
        <v>281</v>
      </c>
      <c r="F14" s="3">
        <v>43101</v>
      </c>
      <c r="G14" s="3">
        <v>43465</v>
      </c>
      <c r="H14" s="20" t="s">
        <v>5025</v>
      </c>
      <c r="I14" s="20" t="s">
        <v>5026</v>
      </c>
      <c r="J14" s="20" t="s">
        <v>5027</v>
      </c>
      <c r="K14" s="20" t="s">
        <v>5028</v>
      </c>
      <c r="L14" s="20" t="s">
        <v>6351</v>
      </c>
      <c r="M14" s="20" t="s">
        <v>6352</v>
      </c>
      <c r="N14" s="20" t="s">
        <v>160</v>
      </c>
      <c r="O14" s="20" t="s">
        <v>6344</v>
      </c>
      <c r="Q14" s="20" t="s">
        <v>6353</v>
      </c>
      <c r="R14" s="20" t="s">
        <v>276</v>
      </c>
      <c r="S14" s="20" t="s">
        <v>6354</v>
      </c>
      <c r="Y14" s="12">
        <f>IF(COUNTIF($L$2:Table24[[#This Row],[ID]],Table24[[#This Row],[ID]])=1,1,0)</f>
        <v>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6E267B"/>
  </sheetPr>
  <dimension ref="A1:V4"/>
  <sheetViews>
    <sheetView workbookViewId="0">
      <selection activeCell="A2" sqref="A2"/>
    </sheetView>
  </sheetViews>
  <sheetFormatPr defaultRowHeight="15" x14ac:dyDescent="0.25"/>
  <cols>
    <col min="1" max="1" width="9.42578125" customWidth="1"/>
    <col min="2" max="2" width="14.42578125" bestFit="1" customWidth="1"/>
    <col min="5" max="5" width="13.85546875" customWidth="1"/>
    <col min="6" max="6" width="11.85546875" style="3" customWidth="1"/>
    <col min="7" max="7" width="11" style="3" customWidth="1"/>
    <col min="8" max="9" width="9.140625" style="20"/>
    <col min="10" max="10" width="11" style="20" customWidth="1"/>
    <col min="11" max="12" width="9.140625" style="20"/>
    <col min="13" max="13" width="16.28515625" style="20" customWidth="1"/>
    <col min="14" max="14" width="12.85546875" style="20" customWidth="1"/>
    <col min="15" max="15" width="13.28515625" style="20" customWidth="1"/>
    <col min="16" max="16" width="19.85546875" style="20" customWidth="1"/>
    <col min="17" max="20" width="9.140625" style="20"/>
    <col min="22" max="22" width="9.7109375" customWidth="1"/>
  </cols>
  <sheetData>
    <row r="1" spans="1:22" x14ac:dyDescent="0.25">
      <c r="A1" t="s">
        <v>151</v>
      </c>
      <c r="B1" s="21" t="s">
        <v>103</v>
      </c>
      <c r="C1" t="s">
        <v>16</v>
      </c>
      <c r="D1" t="s">
        <v>17</v>
      </c>
      <c r="E1" t="s">
        <v>150</v>
      </c>
      <c r="F1" s="3" t="s">
        <v>19</v>
      </c>
      <c r="G1" s="3" t="s">
        <v>20</v>
      </c>
      <c r="H1" s="20" t="s">
        <v>18</v>
      </c>
      <c r="I1" s="20" t="s">
        <v>105</v>
      </c>
      <c r="J1" s="20" t="s">
        <v>106</v>
      </c>
      <c r="K1" s="20" t="s">
        <v>107</v>
      </c>
      <c r="L1" s="20" t="s">
        <v>21</v>
      </c>
      <c r="M1" s="20" t="s">
        <v>157</v>
      </c>
      <c r="N1" s="20" t="s">
        <v>158</v>
      </c>
      <c r="O1" s="20" t="s">
        <v>45</v>
      </c>
      <c r="P1" s="20" t="s">
        <v>81</v>
      </c>
      <c r="Q1" s="20" t="s">
        <v>43</v>
      </c>
      <c r="R1" s="20" t="s">
        <v>125</v>
      </c>
      <c r="S1" s="20" t="s">
        <v>272</v>
      </c>
      <c r="T1" s="20" t="s">
        <v>126</v>
      </c>
      <c r="U1" t="s">
        <v>149</v>
      </c>
      <c r="V1" t="s">
        <v>146</v>
      </c>
    </row>
    <row r="2" spans="1:22" x14ac:dyDescent="0.25">
      <c r="V2">
        <f>IF(COUNTIF($L$2:Table25[[#This Row],[ID]],Table25[[#This Row],[ID]])=1,1,0)</f>
        <v>0</v>
      </c>
    </row>
    <row r="3" spans="1:22" x14ac:dyDescent="0.25">
      <c r="V3">
        <f>IF(COUNTIF($L$2:Table25[[#This Row],[ID]],Table25[[#This Row],[ID]])=1,1,0)</f>
        <v>0</v>
      </c>
    </row>
    <row r="4" spans="1:22" x14ac:dyDescent="0.25">
      <c r="V4">
        <f>IF(COUNTIF($L$2:Table25[[#This Row],[ID]],Table25[[#This Row],[ID]])=1,1,0)</f>
        <v>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3007B"/>
  </sheetPr>
  <dimension ref="A1:X3"/>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9.85546875" customWidth="1"/>
    <col min="4" max="5" width="10"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17" width="9.140625" style="20"/>
    <col min="18" max="18" width="12.42578125" style="20" customWidth="1"/>
    <col min="19" max="21" width="11.28515625" style="20" customWidth="1"/>
    <col min="22" max="22" width="24.5703125" style="20" customWidth="1"/>
    <col min="23" max="23" width="8.140625" bestFit="1" customWidth="1"/>
    <col min="24" max="24" width="9.85546875" bestFit="1" customWidth="1"/>
    <col min="28" max="28" width="9.7109375" customWidth="1"/>
  </cols>
  <sheetData>
    <row r="1" spans="1:24" x14ac:dyDescent="0.25">
      <c r="A1" t="s">
        <v>151</v>
      </c>
      <c r="B1" s="21" t="s">
        <v>103</v>
      </c>
      <c r="C1" t="s">
        <v>16</v>
      </c>
      <c r="D1" t="s">
        <v>17</v>
      </c>
      <c r="E1" t="s">
        <v>150</v>
      </c>
      <c r="F1" s="3" t="s">
        <v>19</v>
      </c>
      <c r="G1" s="3" t="s">
        <v>20</v>
      </c>
      <c r="H1" s="20" t="s">
        <v>18</v>
      </c>
      <c r="I1" s="20" t="s">
        <v>105</v>
      </c>
      <c r="J1" s="20" t="s">
        <v>106</v>
      </c>
      <c r="K1" s="20" t="s">
        <v>107</v>
      </c>
      <c r="L1" s="20" t="s">
        <v>21</v>
      </c>
      <c r="M1" s="20" t="s">
        <v>82</v>
      </c>
      <c r="N1" s="20" t="s">
        <v>83</v>
      </c>
      <c r="O1" s="20" t="s">
        <v>84</v>
      </c>
      <c r="P1" s="20" t="s">
        <v>85</v>
      </c>
      <c r="Q1" s="20" t="s">
        <v>45</v>
      </c>
      <c r="R1" s="20" t="s">
        <v>86</v>
      </c>
      <c r="S1" s="20" t="s">
        <v>43</v>
      </c>
      <c r="T1" s="20" t="s">
        <v>125</v>
      </c>
      <c r="U1" s="20" t="s">
        <v>272</v>
      </c>
      <c r="V1" s="20" t="s">
        <v>126</v>
      </c>
      <c r="W1" t="s">
        <v>149</v>
      </c>
      <c r="X1" t="s">
        <v>146</v>
      </c>
    </row>
    <row r="2" spans="1:24" x14ac:dyDescent="0.25">
      <c r="A2" t="s">
        <v>277</v>
      </c>
      <c r="B2" t="s">
        <v>703</v>
      </c>
      <c r="C2" t="s">
        <v>704</v>
      </c>
      <c r="D2" t="s">
        <v>280</v>
      </c>
      <c r="E2" t="s">
        <v>281</v>
      </c>
      <c r="F2" s="3">
        <v>43101</v>
      </c>
      <c r="G2" s="3">
        <v>43465</v>
      </c>
      <c r="H2" s="20" t="s">
        <v>705</v>
      </c>
      <c r="I2" s="20" t="s">
        <v>706</v>
      </c>
      <c r="J2" s="20" t="s">
        <v>707</v>
      </c>
      <c r="K2" s="20" t="s">
        <v>708</v>
      </c>
      <c r="L2" s="20" t="s">
        <v>6355</v>
      </c>
      <c r="M2" s="20" t="s">
        <v>6356</v>
      </c>
      <c r="N2" s="20" t="s">
        <v>6357</v>
      </c>
      <c r="P2" s="20" t="s">
        <v>507</v>
      </c>
      <c r="Q2" s="20" t="s">
        <v>6358</v>
      </c>
      <c r="R2" s="20" t="s">
        <v>329</v>
      </c>
      <c r="S2" s="20" t="s">
        <v>6359</v>
      </c>
      <c r="V2" s="20" t="s">
        <v>6360</v>
      </c>
      <c r="X2">
        <f>IF(COUNTIF($L$2:Table26[[#This Row],[ID]],Table26[[#This Row],[ID]])=1,1,0)</f>
        <v>1</v>
      </c>
    </row>
    <row r="3" spans="1:24" x14ac:dyDescent="0.25">
      <c r="A3" s="33" t="s">
        <v>277</v>
      </c>
      <c r="B3" s="33" t="s">
        <v>1008</v>
      </c>
      <c r="C3" s="33" t="s">
        <v>1009</v>
      </c>
      <c r="D3" s="33" t="s">
        <v>280</v>
      </c>
      <c r="E3" s="33" t="s">
        <v>281</v>
      </c>
      <c r="F3" s="34">
        <v>43101</v>
      </c>
      <c r="G3" s="34">
        <v>43465</v>
      </c>
      <c r="H3" s="35" t="s">
        <v>1010</v>
      </c>
      <c r="I3" s="35" t="s">
        <v>1011</v>
      </c>
      <c r="J3" s="35" t="s">
        <v>1012</v>
      </c>
      <c r="K3" s="35" t="s">
        <v>1013</v>
      </c>
      <c r="L3" s="35" t="s">
        <v>6361</v>
      </c>
      <c r="M3" s="35" t="s">
        <v>6362</v>
      </c>
      <c r="N3" s="35" t="s">
        <v>6363</v>
      </c>
      <c r="O3" s="35" t="s">
        <v>6364</v>
      </c>
      <c r="P3" s="35" t="s">
        <v>276</v>
      </c>
      <c r="Q3" s="35" t="s">
        <v>6365</v>
      </c>
      <c r="R3" s="35" t="s">
        <v>329</v>
      </c>
      <c r="S3" s="35" t="s">
        <v>6366</v>
      </c>
      <c r="V3" s="35"/>
      <c r="W3" s="33"/>
      <c r="X3" s="33">
        <f>IF(COUNTIF($L$2:Table26[[#This Row],[ID]],Table26[[#This Row],[ID]])=1,1,0)</f>
        <v>1</v>
      </c>
    </row>
  </sheetData>
  <conditionalFormatting sqref="B2:X3">
    <cfRule type="expression" dxfId="12" priority="60">
      <formula>IF(#REF!&lt;0,TRUE,FALSE)</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8E9300"/>
  </sheetPr>
  <dimension ref="A1:AE2"/>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4.425781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22" width="9.140625" style="20"/>
    <col min="23" max="23" width="30" style="20" customWidth="1"/>
    <col min="24" max="24" width="14.85546875" style="20" customWidth="1"/>
    <col min="25" max="25" width="17.7109375" style="20" customWidth="1"/>
    <col min="26" max="26" width="21.140625" style="20" customWidth="1"/>
    <col min="27" max="28" width="10.28515625" style="20" customWidth="1"/>
    <col min="29" max="29" width="13.28515625" style="20" customWidth="1"/>
    <col min="30" max="30" width="8.140625" bestFit="1" customWidth="1"/>
    <col min="31" max="31" width="9.85546875" bestFit="1" customWidth="1"/>
    <col min="34" max="34" width="9.7109375" customWidth="1"/>
  </cols>
  <sheetData>
    <row r="1" spans="1:31" x14ac:dyDescent="0.25">
      <c r="A1" t="s">
        <v>151</v>
      </c>
      <c r="B1" s="21" t="s">
        <v>103</v>
      </c>
      <c r="C1" t="s">
        <v>16</v>
      </c>
      <c r="D1" t="s">
        <v>17</v>
      </c>
      <c r="E1" t="s">
        <v>150</v>
      </c>
      <c r="F1" s="3" t="s">
        <v>19</v>
      </c>
      <c r="G1" s="3" t="s">
        <v>20</v>
      </c>
      <c r="H1" s="20" t="s">
        <v>18</v>
      </c>
      <c r="I1" s="20" t="s">
        <v>105</v>
      </c>
      <c r="J1" s="20" t="s">
        <v>106</v>
      </c>
      <c r="K1" s="20" t="s">
        <v>107</v>
      </c>
      <c r="L1" s="20" t="s">
        <v>21</v>
      </c>
      <c r="M1" s="20" t="s">
        <v>82</v>
      </c>
      <c r="N1" s="20" t="s">
        <v>87</v>
      </c>
      <c r="O1" s="20" t="s">
        <v>88</v>
      </c>
      <c r="P1" s="20" t="s">
        <v>89</v>
      </c>
      <c r="Q1" s="20" t="s">
        <v>215</v>
      </c>
      <c r="R1" s="20" t="s">
        <v>216</v>
      </c>
      <c r="S1" s="20" t="s">
        <v>217</v>
      </c>
      <c r="T1" s="20" t="s">
        <v>218</v>
      </c>
      <c r="U1" s="20" t="s">
        <v>219</v>
      </c>
      <c r="V1" s="20" t="s">
        <v>90</v>
      </c>
      <c r="W1" s="20" t="s">
        <v>91</v>
      </c>
      <c r="X1" s="20" t="s">
        <v>45</v>
      </c>
      <c r="Y1" s="20" t="s">
        <v>92</v>
      </c>
      <c r="Z1" s="20" t="s">
        <v>43</v>
      </c>
      <c r="AA1" s="20" t="s">
        <v>125</v>
      </c>
      <c r="AB1" s="20" t="s">
        <v>272</v>
      </c>
      <c r="AC1" s="20" t="s">
        <v>142</v>
      </c>
      <c r="AD1" t="s">
        <v>149</v>
      </c>
      <c r="AE1" t="s">
        <v>146</v>
      </c>
    </row>
    <row r="2" spans="1:31" x14ac:dyDescent="0.25">
      <c r="A2" t="s">
        <v>277</v>
      </c>
      <c r="B2" t="s">
        <v>1008</v>
      </c>
      <c r="C2" t="s">
        <v>1009</v>
      </c>
      <c r="D2" t="s">
        <v>280</v>
      </c>
      <c r="E2" t="s">
        <v>281</v>
      </c>
      <c r="F2" s="3">
        <v>43101</v>
      </c>
      <c r="G2" s="3">
        <v>43465</v>
      </c>
      <c r="H2" s="20" t="s">
        <v>1010</v>
      </c>
      <c r="I2" s="20" t="s">
        <v>1011</v>
      </c>
      <c r="J2" s="20" t="s">
        <v>1012</v>
      </c>
      <c r="K2" s="20" t="s">
        <v>1013</v>
      </c>
      <c r="L2" s="20" t="s">
        <v>6367</v>
      </c>
      <c r="M2" s="20" t="s">
        <v>6368</v>
      </c>
      <c r="N2" s="20" t="s">
        <v>6369</v>
      </c>
      <c r="O2" s="20" t="s">
        <v>6370</v>
      </c>
      <c r="P2" s="20" t="s">
        <v>6371</v>
      </c>
      <c r="V2" s="20" t="s">
        <v>276</v>
      </c>
      <c r="W2" s="20" t="s">
        <v>6372</v>
      </c>
      <c r="X2" s="20" t="s">
        <v>6373</v>
      </c>
      <c r="Y2" s="20" t="s">
        <v>6374</v>
      </c>
      <c r="Z2" s="20" t="s">
        <v>6375</v>
      </c>
      <c r="AC2" s="20" t="s">
        <v>6376</v>
      </c>
      <c r="AE2">
        <f>IF(COUNTIF($L$2:Table27[[#This Row],[ID]],Table27[[#This Row],[ID]])=1,1,0)</f>
        <v>1</v>
      </c>
    </row>
  </sheetData>
  <conditionalFormatting sqref="AE2">
    <cfRule type="expression" dxfId="11" priority="1">
      <formula>IF($AF2&lt;0,TRUE,FALSE)</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C9F6A"/>
  </sheetPr>
  <dimension ref="A1:Y4"/>
  <sheetViews>
    <sheetView workbookViewId="0">
      <pane ySplit="1" topLeftCell="A2" activePane="bottomLeft" state="frozen"/>
      <selection activeCell="N28" sqref="N28"/>
      <selection pane="bottomLeft" activeCell="A2" sqref="A2"/>
    </sheetView>
  </sheetViews>
  <sheetFormatPr defaultRowHeight="15" x14ac:dyDescent="0.25"/>
  <cols>
    <col min="1" max="1" width="9.42578125" customWidth="1"/>
    <col min="2" max="2" width="13.5703125" bestFit="1" customWidth="1"/>
    <col min="6" max="6" width="12" style="3" bestFit="1" customWidth="1"/>
    <col min="7" max="7" width="11.140625" style="3" bestFit="1" customWidth="1"/>
    <col min="8" max="9" width="9.140625" style="20"/>
    <col min="10" max="10" width="11" style="20" customWidth="1"/>
    <col min="11" max="14" width="9.140625" style="20"/>
    <col min="15" max="15" width="11.85546875" style="20" customWidth="1"/>
    <col min="16" max="16" width="11.140625" style="20" customWidth="1"/>
    <col min="17" max="17" width="9.140625" style="20"/>
    <col min="18" max="18" width="11.42578125" style="20" customWidth="1"/>
    <col min="19" max="21" width="10.5703125" style="20" customWidth="1"/>
    <col min="22" max="22" width="17.7109375" style="20" customWidth="1"/>
    <col min="23" max="23" width="12.85546875" style="20" customWidth="1"/>
    <col min="24" max="24" width="8.140625" bestFit="1" customWidth="1"/>
    <col min="25" max="25" width="9.85546875" bestFit="1" customWidth="1"/>
  </cols>
  <sheetData>
    <row r="1" spans="1:25" x14ac:dyDescent="0.25">
      <c r="A1" t="s">
        <v>151</v>
      </c>
      <c r="B1" s="21" t="s">
        <v>103</v>
      </c>
      <c r="C1" s="16" t="s">
        <v>16</v>
      </c>
      <c r="D1" s="15" t="s">
        <v>17</v>
      </c>
      <c r="E1" s="16" t="s">
        <v>150</v>
      </c>
      <c r="F1" s="31" t="s">
        <v>19</v>
      </c>
      <c r="G1" s="31" t="s">
        <v>20</v>
      </c>
      <c r="H1" s="17" t="s">
        <v>18</v>
      </c>
      <c r="I1" s="17" t="s">
        <v>105</v>
      </c>
      <c r="J1" s="17" t="s">
        <v>106</v>
      </c>
      <c r="K1" s="17" t="s">
        <v>107</v>
      </c>
      <c r="L1" s="17" t="s">
        <v>21</v>
      </c>
      <c r="M1" s="17" t="s">
        <v>67</v>
      </c>
      <c r="N1" s="17" t="s">
        <v>220</v>
      </c>
      <c r="O1" s="17" t="s">
        <v>93</v>
      </c>
      <c r="P1" s="17" t="s">
        <v>94</v>
      </c>
      <c r="Q1" s="17" t="s">
        <v>95</v>
      </c>
      <c r="R1" s="17" t="s">
        <v>45</v>
      </c>
      <c r="S1" s="17" t="s">
        <v>96</v>
      </c>
      <c r="T1" s="17" t="s">
        <v>125</v>
      </c>
      <c r="U1" s="17" t="s">
        <v>272</v>
      </c>
      <c r="V1" s="17" t="s">
        <v>142</v>
      </c>
      <c r="W1" s="17" t="s">
        <v>143</v>
      </c>
      <c r="X1" s="16" t="s">
        <v>149</v>
      </c>
      <c r="Y1" s="16" t="s">
        <v>146</v>
      </c>
    </row>
    <row r="2" spans="1:25" x14ac:dyDescent="0.25">
      <c r="Y2">
        <f>IF(COUNTIF($L$2:Table28[[#This Row],[ID]],Table28[[#This Row],[ID]])=1,1,0)</f>
        <v>0</v>
      </c>
    </row>
    <row r="3" spans="1:25" x14ac:dyDescent="0.25">
      <c r="A3" s="33"/>
      <c r="B3" s="33"/>
      <c r="C3" s="33"/>
      <c r="D3" s="33"/>
      <c r="E3" s="33"/>
      <c r="F3" s="34"/>
      <c r="G3" s="34"/>
      <c r="H3" s="35"/>
      <c r="I3" s="35"/>
      <c r="J3" s="35"/>
      <c r="K3" s="35"/>
      <c r="L3" s="35"/>
      <c r="M3" s="35"/>
      <c r="N3" s="35"/>
      <c r="O3" s="35"/>
      <c r="P3" s="35"/>
      <c r="Q3" s="35"/>
      <c r="R3" s="35"/>
      <c r="S3" s="35"/>
      <c r="V3" s="35"/>
      <c r="W3" s="35"/>
      <c r="X3" s="33"/>
      <c r="Y3" s="33">
        <f>IF(COUNTIF($L$2:Table28[[#This Row],[ID]],Table28[[#This Row],[ID]])=1,1,0)</f>
        <v>0</v>
      </c>
    </row>
    <row r="4" spans="1:25" x14ac:dyDescent="0.25">
      <c r="A4" s="33"/>
      <c r="B4" s="33"/>
      <c r="C4" s="33"/>
      <c r="D4" s="33"/>
      <c r="E4" s="33"/>
      <c r="F4" s="34"/>
      <c r="G4" s="34"/>
      <c r="H4" s="35"/>
      <c r="I4" s="35"/>
      <c r="J4" s="35"/>
      <c r="K4" s="35"/>
      <c r="L4" s="35"/>
      <c r="M4" s="35"/>
      <c r="N4" s="35"/>
      <c r="O4" s="35"/>
      <c r="P4" s="35"/>
      <c r="Q4" s="35"/>
      <c r="R4" s="35"/>
      <c r="S4" s="35"/>
      <c r="V4" s="35"/>
      <c r="W4" s="35"/>
      <c r="X4" s="33"/>
      <c r="Y4" s="33">
        <f>IF(COUNTIF($L$2:Table28[[#This Row],[ID]],Table28[[#This Row],[ID]])=1,1,0)</f>
        <v>0</v>
      </c>
    </row>
  </sheetData>
  <conditionalFormatting sqref="B2:Y4">
    <cfRule type="expression" dxfId="10" priority="61">
      <formula>IF(#REF!&lt;0,TRUE,FALSE)</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EAAB00"/>
  </sheetPr>
  <dimension ref="A1:X80"/>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5.285156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17" width="9.140625" style="20"/>
    <col min="18" max="18" width="21.7109375" style="20" customWidth="1"/>
    <col min="19" max="19" width="21.140625" style="20" customWidth="1"/>
    <col min="20" max="21" width="10.28515625" style="20" customWidth="1"/>
    <col min="22" max="22" width="16.85546875" style="20" customWidth="1"/>
    <col min="23" max="23" width="8.140625" bestFit="1" customWidth="1"/>
  </cols>
  <sheetData>
    <row r="1" spans="1:24" x14ac:dyDescent="0.25">
      <c r="A1" t="s">
        <v>151</v>
      </c>
      <c r="B1" s="21" t="s">
        <v>103</v>
      </c>
      <c r="C1" t="s">
        <v>16</v>
      </c>
      <c r="D1" t="s">
        <v>17</v>
      </c>
      <c r="E1" t="s">
        <v>150</v>
      </c>
      <c r="F1" s="3" t="s">
        <v>19</v>
      </c>
      <c r="G1" s="3" t="s">
        <v>20</v>
      </c>
      <c r="H1" s="20" t="s">
        <v>18</v>
      </c>
      <c r="I1" s="20" t="s">
        <v>105</v>
      </c>
      <c r="J1" s="20" t="s">
        <v>106</v>
      </c>
      <c r="K1" s="20" t="s">
        <v>107</v>
      </c>
      <c r="L1" s="20" t="s">
        <v>21</v>
      </c>
      <c r="M1" s="20" t="s">
        <v>87</v>
      </c>
      <c r="N1" s="20" t="s">
        <v>97</v>
      </c>
      <c r="O1" s="20" t="s">
        <v>98</v>
      </c>
      <c r="P1" s="20" t="s">
        <v>99</v>
      </c>
      <c r="Q1" s="20" t="s">
        <v>202</v>
      </c>
      <c r="R1" s="20" t="s">
        <v>100</v>
      </c>
      <c r="S1" s="20" t="s">
        <v>43</v>
      </c>
      <c r="T1" s="20" t="s">
        <v>125</v>
      </c>
      <c r="U1" s="20" t="s">
        <v>272</v>
      </c>
      <c r="V1" s="20" t="s">
        <v>126</v>
      </c>
      <c r="W1" t="s">
        <v>149</v>
      </c>
      <c r="X1" t="s">
        <v>146</v>
      </c>
    </row>
    <row r="2" spans="1:24" x14ac:dyDescent="0.25">
      <c r="A2" t="s">
        <v>277</v>
      </c>
      <c r="B2" t="s">
        <v>330</v>
      </c>
      <c r="C2" t="s">
        <v>331</v>
      </c>
      <c r="D2" t="s">
        <v>280</v>
      </c>
      <c r="E2" t="s">
        <v>281</v>
      </c>
      <c r="F2" s="3">
        <v>43101</v>
      </c>
      <c r="G2" s="3">
        <v>43465</v>
      </c>
      <c r="H2" s="20" t="s">
        <v>332</v>
      </c>
      <c r="I2" s="20" t="s">
        <v>333</v>
      </c>
      <c r="J2" s="20" t="s">
        <v>334</v>
      </c>
      <c r="K2" s="20" t="s">
        <v>335</v>
      </c>
      <c r="L2" s="20" t="s">
        <v>6377</v>
      </c>
      <c r="M2" s="20" t="s">
        <v>6378</v>
      </c>
      <c r="N2" s="20" t="s">
        <v>6379</v>
      </c>
      <c r="O2" s="20" t="s">
        <v>6380</v>
      </c>
      <c r="P2" s="20" t="s">
        <v>276</v>
      </c>
      <c r="Q2" s="20" t="s">
        <v>6381</v>
      </c>
      <c r="R2" s="20" t="s">
        <v>6382</v>
      </c>
      <c r="S2" s="20" t="s">
        <v>6383</v>
      </c>
      <c r="V2" s="20" t="s">
        <v>6384</v>
      </c>
      <c r="X2">
        <f>IF(COUNTIF($L$2:Table29[[#This Row],[ID]],Table29[[#This Row],[ID]])=1,1,0)</f>
        <v>1</v>
      </c>
    </row>
    <row r="3" spans="1:24" x14ac:dyDescent="0.25">
      <c r="A3" s="33" t="s">
        <v>277</v>
      </c>
      <c r="B3" s="33" t="s">
        <v>330</v>
      </c>
      <c r="C3" s="33" t="s">
        <v>331</v>
      </c>
      <c r="D3" s="33" t="s">
        <v>280</v>
      </c>
      <c r="E3" s="33" t="s">
        <v>281</v>
      </c>
      <c r="F3" s="34">
        <v>43101</v>
      </c>
      <c r="G3" s="34">
        <v>43465</v>
      </c>
      <c r="H3" s="35" t="s">
        <v>332</v>
      </c>
      <c r="I3" s="35" t="s">
        <v>333</v>
      </c>
      <c r="J3" s="35" t="s">
        <v>334</v>
      </c>
      <c r="K3" s="35" t="s">
        <v>335</v>
      </c>
      <c r="L3" s="35" t="s">
        <v>6385</v>
      </c>
      <c r="M3" s="35" t="s">
        <v>6378</v>
      </c>
      <c r="N3" s="35" t="s">
        <v>6386</v>
      </c>
      <c r="O3" s="35" t="s">
        <v>6380</v>
      </c>
      <c r="P3" s="35" t="s">
        <v>276</v>
      </c>
      <c r="Q3" s="35" t="s">
        <v>6381</v>
      </c>
      <c r="R3" s="35" t="s">
        <v>6387</v>
      </c>
      <c r="S3" s="35" t="s">
        <v>6388</v>
      </c>
      <c r="V3" s="35" t="s">
        <v>6389</v>
      </c>
      <c r="W3" s="33"/>
      <c r="X3" s="36">
        <f>IF(COUNTIF($L$2:Table29[[#This Row],[ID]],Table29[[#This Row],[ID]])=1,1,0)</f>
        <v>1</v>
      </c>
    </row>
    <row r="4" spans="1:24" x14ac:dyDescent="0.25">
      <c r="A4" s="33" t="s">
        <v>277</v>
      </c>
      <c r="B4" s="33" t="s">
        <v>330</v>
      </c>
      <c r="C4" s="33" t="s">
        <v>331</v>
      </c>
      <c r="D4" s="33" t="s">
        <v>280</v>
      </c>
      <c r="E4" s="33" t="s">
        <v>281</v>
      </c>
      <c r="F4" s="34">
        <v>43101</v>
      </c>
      <c r="G4" s="34">
        <v>43465</v>
      </c>
      <c r="H4" s="35" t="s">
        <v>332</v>
      </c>
      <c r="I4" s="35" t="s">
        <v>333</v>
      </c>
      <c r="J4" s="35" t="s">
        <v>334</v>
      </c>
      <c r="K4" s="35" t="s">
        <v>335</v>
      </c>
      <c r="L4" s="35" t="s">
        <v>6390</v>
      </c>
      <c r="M4" s="35" t="s">
        <v>6391</v>
      </c>
      <c r="N4" s="35" t="s">
        <v>6392</v>
      </c>
      <c r="O4" s="35" t="s">
        <v>6393</v>
      </c>
      <c r="P4" s="35" t="s">
        <v>276</v>
      </c>
      <c r="Q4" s="35" t="s">
        <v>6381</v>
      </c>
      <c r="R4" s="35" t="s">
        <v>6394</v>
      </c>
      <c r="S4" s="35" t="s">
        <v>6395</v>
      </c>
      <c r="V4" s="35"/>
      <c r="W4" s="33"/>
      <c r="X4" s="36">
        <f>IF(COUNTIF($L$2:Table29[[#This Row],[ID]],Table29[[#This Row],[ID]])=1,1,0)</f>
        <v>1</v>
      </c>
    </row>
    <row r="5" spans="1:24" x14ac:dyDescent="0.25">
      <c r="A5" s="33" t="s">
        <v>277</v>
      </c>
      <c r="B5" s="33" t="s">
        <v>533</v>
      </c>
      <c r="C5" s="33" t="s">
        <v>534</v>
      </c>
      <c r="D5" s="33" t="s">
        <v>280</v>
      </c>
      <c r="E5" s="33" t="s">
        <v>281</v>
      </c>
      <c r="F5" s="34">
        <v>43101</v>
      </c>
      <c r="G5" s="34">
        <v>43465</v>
      </c>
      <c r="H5" s="35" t="s">
        <v>535</v>
      </c>
      <c r="I5" s="35" t="s">
        <v>536</v>
      </c>
      <c r="J5" s="35" t="s">
        <v>537</v>
      </c>
      <c r="K5" s="35" t="s">
        <v>538</v>
      </c>
      <c r="L5" s="35" t="s">
        <v>6396</v>
      </c>
      <c r="M5" s="35" t="s">
        <v>6397</v>
      </c>
      <c r="N5" s="35" t="s">
        <v>6398</v>
      </c>
      <c r="O5" s="35" t="s">
        <v>6399</v>
      </c>
      <c r="P5" s="35" t="s">
        <v>276</v>
      </c>
      <c r="Q5" s="35" t="s">
        <v>6400</v>
      </c>
      <c r="R5" s="35" t="s">
        <v>6401</v>
      </c>
      <c r="S5" s="35" t="s">
        <v>6402</v>
      </c>
      <c r="V5" s="35"/>
      <c r="W5" s="33"/>
      <c r="X5" s="36">
        <f>IF(COUNTIF($L$2:Table29[[#This Row],[ID]],Table29[[#This Row],[ID]])=1,1,0)</f>
        <v>1</v>
      </c>
    </row>
    <row r="6" spans="1:24" x14ac:dyDescent="0.25">
      <c r="A6" s="33" t="s">
        <v>277</v>
      </c>
      <c r="B6" s="33" t="s">
        <v>533</v>
      </c>
      <c r="C6" s="33" t="s">
        <v>534</v>
      </c>
      <c r="D6" s="33" t="s">
        <v>280</v>
      </c>
      <c r="E6" s="33" t="s">
        <v>281</v>
      </c>
      <c r="F6" s="34">
        <v>43101</v>
      </c>
      <c r="G6" s="34">
        <v>43465</v>
      </c>
      <c r="H6" s="35" t="s">
        <v>535</v>
      </c>
      <c r="I6" s="35" t="s">
        <v>536</v>
      </c>
      <c r="J6" s="35" t="s">
        <v>537</v>
      </c>
      <c r="K6" s="35" t="s">
        <v>538</v>
      </c>
      <c r="L6" s="35" t="s">
        <v>6403</v>
      </c>
      <c r="M6" s="35" t="s">
        <v>6397</v>
      </c>
      <c r="N6" s="35" t="s">
        <v>6404</v>
      </c>
      <c r="O6" s="35" t="s">
        <v>6399</v>
      </c>
      <c r="P6" s="35" t="s">
        <v>276</v>
      </c>
      <c r="Q6" s="35" t="s">
        <v>6400</v>
      </c>
      <c r="R6" s="35" t="s">
        <v>6404</v>
      </c>
      <c r="S6" s="35" t="s">
        <v>6402</v>
      </c>
      <c r="V6" s="35"/>
      <c r="W6" s="33"/>
      <c r="X6" s="36">
        <f>IF(COUNTIF($L$2:Table29[[#This Row],[ID]],Table29[[#This Row],[ID]])=1,1,0)</f>
        <v>1</v>
      </c>
    </row>
    <row r="7" spans="1:24" x14ac:dyDescent="0.25">
      <c r="A7" s="33" t="s">
        <v>277</v>
      </c>
      <c r="B7" s="33" t="s">
        <v>533</v>
      </c>
      <c r="C7" s="33" t="s">
        <v>534</v>
      </c>
      <c r="D7" s="33" t="s">
        <v>280</v>
      </c>
      <c r="E7" s="33" t="s">
        <v>281</v>
      </c>
      <c r="F7" s="34">
        <v>43101</v>
      </c>
      <c r="G7" s="34">
        <v>43465</v>
      </c>
      <c r="H7" s="35" t="s">
        <v>535</v>
      </c>
      <c r="I7" s="35" t="s">
        <v>536</v>
      </c>
      <c r="J7" s="35" t="s">
        <v>537</v>
      </c>
      <c r="K7" s="35" t="s">
        <v>538</v>
      </c>
      <c r="L7" s="35" t="s">
        <v>6405</v>
      </c>
      <c r="M7" s="35" t="s">
        <v>6397</v>
      </c>
      <c r="N7" s="35" t="s">
        <v>6406</v>
      </c>
      <c r="O7" s="35" t="s">
        <v>6393</v>
      </c>
      <c r="P7" s="35" t="s">
        <v>276</v>
      </c>
      <c r="Q7" s="35" t="s">
        <v>6400</v>
      </c>
      <c r="R7" s="35" t="s">
        <v>6406</v>
      </c>
      <c r="S7" s="35" t="s">
        <v>6407</v>
      </c>
      <c r="V7" s="35"/>
      <c r="W7" s="33"/>
      <c r="X7" s="36">
        <f>IF(COUNTIF($L$2:Table29[[#This Row],[ID]],Table29[[#This Row],[ID]])=1,1,0)</f>
        <v>1</v>
      </c>
    </row>
    <row r="8" spans="1:24" x14ac:dyDescent="0.25">
      <c r="A8" s="33" t="s">
        <v>277</v>
      </c>
      <c r="B8" s="33" t="s">
        <v>533</v>
      </c>
      <c r="C8" s="33" t="s">
        <v>534</v>
      </c>
      <c r="D8" s="33" t="s">
        <v>280</v>
      </c>
      <c r="E8" s="33" t="s">
        <v>281</v>
      </c>
      <c r="F8" s="34">
        <v>43101</v>
      </c>
      <c r="G8" s="34">
        <v>43465</v>
      </c>
      <c r="H8" s="35" t="s">
        <v>535</v>
      </c>
      <c r="I8" s="35" t="s">
        <v>536</v>
      </c>
      <c r="J8" s="35" t="s">
        <v>537</v>
      </c>
      <c r="K8" s="35" t="s">
        <v>538</v>
      </c>
      <c r="L8" s="35" t="s">
        <v>6408</v>
      </c>
      <c r="M8" s="35" t="s">
        <v>6397</v>
      </c>
      <c r="N8" s="35" t="s">
        <v>6409</v>
      </c>
      <c r="O8" s="35" t="s">
        <v>6399</v>
      </c>
      <c r="P8" s="35" t="s">
        <v>276</v>
      </c>
      <c r="Q8" s="35" t="s">
        <v>6400</v>
      </c>
      <c r="R8" s="35" t="s">
        <v>6409</v>
      </c>
      <c r="S8" s="35" t="s">
        <v>6410</v>
      </c>
      <c r="V8" s="35"/>
      <c r="W8" s="33"/>
      <c r="X8" s="36">
        <f>IF(COUNTIF($L$2:Table29[[#This Row],[ID]],Table29[[#This Row],[ID]])=1,1,0)</f>
        <v>1</v>
      </c>
    </row>
    <row r="9" spans="1:24" x14ac:dyDescent="0.25">
      <c r="A9" s="33" t="s">
        <v>277</v>
      </c>
      <c r="B9" s="33" t="s">
        <v>533</v>
      </c>
      <c r="C9" s="33" t="s">
        <v>534</v>
      </c>
      <c r="D9" s="33" t="s">
        <v>280</v>
      </c>
      <c r="E9" s="33" t="s">
        <v>281</v>
      </c>
      <c r="F9" s="34">
        <v>43101</v>
      </c>
      <c r="G9" s="34">
        <v>43465</v>
      </c>
      <c r="H9" s="35" t="s">
        <v>535</v>
      </c>
      <c r="I9" s="35" t="s">
        <v>536</v>
      </c>
      <c r="J9" s="35" t="s">
        <v>537</v>
      </c>
      <c r="K9" s="35" t="s">
        <v>538</v>
      </c>
      <c r="L9" s="35" t="s">
        <v>6411</v>
      </c>
      <c r="M9" s="35" t="s">
        <v>6397</v>
      </c>
      <c r="N9" s="35" t="s">
        <v>6412</v>
      </c>
      <c r="O9" s="35" t="s">
        <v>6380</v>
      </c>
      <c r="P9" s="35" t="s">
        <v>276</v>
      </c>
      <c r="Q9" s="35" t="s">
        <v>6400</v>
      </c>
      <c r="R9" s="35" t="s">
        <v>6413</v>
      </c>
      <c r="S9" s="35" t="s">
        <v>6402</v>
      </c>
      <c r="V9" s="35"/>
      <c r="W9" s="33"/>
      <c r="X9" s="36">
        <f>IF(COUNTIF($L$2:Table29[[#This Row],[ID]],Table29[[#This Row],[ID]])=1,1,0)</f>
        <v>1</v>
      </c>
    </row>
    <row r="10" spans="1:24" x14ac:dyDescent="0.25">
      <c r="A10" s="33" t="s">
        <v>277</v>
      </c>
      <c r="B10" s="33" t="s">
        <v>703</v>
      </c>
      <c r="C10" s="33" t="s">
        <v>704</v>
      </c>
      <c r="D10" s="33" t="s">
        <v>280</v>
      </c>
      <c r="E10" s="33" t="s">
        <v>281</v>
      </c>
      <c r="F10" s="34">
        <v>43101</v>
      </c>
      <c r="G10" s="34">
        <v>43465</v>
      </c>
      <c r="H10" s="35" t="s">
        <v>705</v>
      </c>
      <c r="I10" s="35" t="s">
        <v>706</v>
      </c>
      <c r="J10" s="35" t="s">
        <v>707</v>
      </c>
      <c r="K10" s="35" t="s">
        <v>708</v>
      </c>
      <c r="L10" s="35" t="s">
        <v>6414</v>
      </c>
      <c r="M10" s="35" t="s">
        <v>6378</v>
      </c>
      <c r="N10" s="35" t="s">
        <v>6415</v>
      </c>
      <c r="O10" s="35" t="s">
        <v>6393</v>
      </c>
      <c r="P10" s="35" t="s">
        <v>276</v>
      </c>
      <c r="Q10" s="35" t="s">
        <v>6416</v>
      </c>
      <c r="R10" s="35" t="s">
        <v>6417</v>
      </c>
      <c r="S10" s="35" t="s">
        <v>201</v>
      </c>
      <c r="V10" s="35" t="s">
        <v>6418</v>
      </c>
      <c r="W10" s="33"/>
      <c r="X10" s="36">
        <f>IF(COUNTIF($L$2:Table29[[#This Row],[ID]],Table29[[#This Row],[ID]])=1,1,0)</f>
        <v>1</v>
      </c>
    </row>
    <row r="11" spans="1:24" x14ac:dyDescent="0.25">
      <c r="A11" s="33" t="s">
        <v>277</v>
      </c>
      <c r="B11" s="33" t="s">
        <v>703</v>
      </c>
      <c r="C11" s="33" t="s">
        <v>704</v>
      </c>
      <c r="D11" s="33" t="s">
        <v>280</v>
      </c>
      <c r="E11" s="33" t="s">
        <v>281</v>
      </c>
      <c r="F11" s="34">
        <v>43101</v>
      </c>
      <c r="G11" s="34">
        <v>43465</v>
      </c>
      <c r="H11" s="35" t="s">
        <v>705</v>
      </c>
      <c r="I11" s="35" t="s">
        <v>706</v>
      </c>
      <c r="J11" s="35" t="s">
        <v>707</v>
      </c>
      <c r="K11" s="35" t="s">
        <v>708</v>
      </c>
      <c r="L11" s="35" t="s">
        <v>6419</v>
      </c>
      <c r="M11" s="35" t="s">
        <v>6378</v>
      </c>
      <c r="N11" s="35" t="s">
        <v>6420</v>
      </c>
      <c r="O11" s="35" t="s">
        <v>6380</v>
      </c>
      <c r="P11" s="35" t="s">
        <v>276</v>
      </c>
      <c r="Q11" s="35" t="s">
        <v>6421</v>
      </c>
      <c r="R11" s="35" t="s">
        <v>6422</v>
      </c>
      <c r="S11" s="35" t="s">
        <v>6423</v>
      </c>
      <c r="V11" s="35" t="s">
        <v>5323</v>
      </c>
      <c r="W11" s="33"/>
      <c r="X11" s="36">
        <f>IF(COUNTIF($L$2:Table29[[#This Row],[ID]],Table29[[#This Row],[ID]])=1,1,0)</f>
        <v>1</v>
      </c>
    </row>
    <row r="12" spans="1:24" x14ac:dyDescent="0.25">
      <c r="A12" s="33" t="s">
        <v>277</v>
      </c>
      <c r="B12" s="33" t="s">
        <v>760</v>
      </c>
      <c r="C12" s="33" t="s">
        <v>761</v>
      </c>
      <c r="D12" s="33" t="s">
        <v>280</v>
      </c>
      <c r="E12" s="33" t="s">
        <v>281</v>
      </c>
      <c r="F12" s="34">
        <v>43101</v>
      </c>
      <c r="G12" s="34">
        <v>43465</v>
      </c>
      <c r="H12" s="35" t="s">
        <v>762</v>
      </c>
      <c r="I12" s="35" t="s">
        <v>763</v>
      </c>
      <c r="J12" s="35" t="s">
        <v>764</v>
      </c>
      <c r="K12" s="35" t="s">
        <v>765</v>
      </c>
      <c r="L12" s="35" t="s">
        <v>6424</v>
      </c>
      <c r="M12" s="35" t="s">
        <v>6397</v>
      </c>
      <c r="N12" s="35" t="s">
        <v>6425</v>
      </c>
      <c r="O12" s="35" t="s">
        <v>6393</v>
      </c>
      <c r="P12" s="35" t="s">
        <v>276</v>
      </c>
      <c r="Q12" s="35" t="s">
        <v>6426</v>
      </c>
      <c r="R12" s="35" t="s">
        <v>6427</v>
      </c>
      <c r="S12" s="35" t="s">
        <v>4770</v>
      </c>
      <c r="V12" s="35"/>
      <c r="W12" s="33"/>
      <c r="X12" s="36">
        <f>IF(COUNTIF($L$2:Table29[[#This Row],[ID]],Table29[[#This Row],[ID]])=1,1,0)</f>
        <v>1</v>
      </c>
    </row>
    <row r="13" spans="1:24" x14ac:dyDescent="0.25">
      <c r="A13" s="33" t="s">
        <v>277</v>
      </c>
      <c r="B13" s="33" t="s">
        <v>1008</v>
      </c>
      <c r="C13" s="33" t="s">
        <v>1009</v>
      </c>
      <c r="D13" s="33" t="s">
        <v>280</v>
      </c>
      <c r="E13" s="33" t="s">
        <v>281</v>
      </c>
      <c r="F13" s="34">
        <v>43101</v>
      </c>
      <c r="G13" s="34">
        <v>43465</v>
      </c>
      <c r="H13" s="35" t="s">
        <v>1010</v>
      </c>
      <c r="I13" s="35" t="s">
        <v>1011</v>
      </c>
      <c r="J13" s="35" t="s">
        <v>1012</v>
      </c>
      <c r="K13" s="35" t="s">
        <v>1013</v>
      </c>
      <c r="L13" s="35" t="s">
        <v>6428</v>
      </c>
      <c r="M13" s="35" t="s">
        <v>6378</v>
      </c>
      <c r="N13" s="35" t="s">
        <v>6429</v>
      </c>
      <c r="O13" s="35" t="s">
        <v>6393</v>
      </c>
      <c r="P13" s="35" t="s">
        <v>276</v>
      </c>
      <c r="Q13" s="35" t="s">
        <v>6430</v>
      </c>
      <c r="R13" s="35" t="s">
        <v>6431</v>
      </c>
      <c r="S13" s="35" t="s">
        <v>6375</v>
      </c>
      <c r="V13" s="35"/>
      <c r="W13" s="33"/>
      <c r="X13" s="36">
        <f>IF(COUNTIF($L$2:Table29[[#This Row],[ID]],Table29[[#This Row],[ID]])=1,1,0)</f>
        <v>1</v>
      </c>
    </row>
    <row r="14" spans="1:24" x14ac:dyDescent="0.25">
      <c r="A14" s="33" t="s">
        <v>277</v>
      </c>
      <c r="B14" s="33" t="s">
        <v>1043</v>
      </c>
      <c r="C14" s="33" t="s">
        <v>1044</v>
      </c>
      <c r="D14" s="33" t="s">
        <v>280</v>
      </c>
      <c r="E14" s="33" t="s">
        <v>281</v>
      </c>
      <c r="F14" s="34">
        <v>43101</v>
      </c>
      <c r="G14" s="34">
        <v>43465</v>
      </c>
      <c r="H14" s="35" t="s">
        <v>1045</v>
      </c>
      <c r="I14" s="35" t="s">
        <v>1046</v>
      </c>
      <c r="J14" s="35" t="s">
        <v>1047</v>
      </c>
      <c r="K14" s="35" t="s">
        <v>1048</v>
      </c>
      <c r="L14" s="35" t="s">
        <v>6432</v>
      </c>
      <c r="M14" s="35" t="s">
        <v>6378</v>
      </c>
      <c r="N14" s="35" t="s">
        <v>6433</v>
      </c>
      <c r="O14" s="35" t="s">
        <v>6380</v>
      </c>
      <c r="P14" s="35" t="s">
        <v>507</v>
      </c>
      <c r="Q14" s="35" t="s">
        <v>6434</v>
      </c>
      <c r="R14" s="35" t="s">
        <v>6435</v>
      </c>
      <c r="S14" s="35" t="s">
        <v>6436</v>
      </c>
      <c r="V14" s="35"/>
      <c r="W14" s="33"/>
      <c r="X14" s="36">
        <f>IF(COUNTIF($L$2:Table29[[#This Row],[ID]],Table29[[#This Row],[ID]])=1,1,0)</f>
        <v>1</v>
      </c>
    </row>
    <row r="15" spans="1:24" x14ac:dyDescent="0.25">
      <c r="A15" s="33" t="s">
        <v>277</v>
      </c>
      <c r="B15" s="33" t="s">
        <v>1043</v>
      </c>
      <c r="C15" s="33" t="s">
        <v>1044</v>
      </c>
      <c r="D15" s="33" t="s">
        <v>280</v>
      </c>
      <c r="E15" s="33" t="s">
        <v>281</v>
      </c>
      <c r="F15" s="34">
        <v>43101</v>
      </c>
      <c r="G15" s="34">
        <v>43465</v>
      </c>
      <c r="H15" s="35" t="s">
        <v>1045</v>
      </c>
      <c r="I15" s="35" t="s">
        <v>1046</v>
      </c>
      <c r="J15" s="35" t="s">
        <v>1047</v>
      </c>
      <c r="K15" s="35" t="s">
        <v>1048</v>
      </c>
      <c r="L15" s="35" t="s">
        <v>6437</v>
      </c>
      <c r="M15" s="35" t="s">
        <v>6378</v>
      </c>
      <c r="N15" s="35" t="s">
        <v>6438</v>
      </c>
      <c r="O15" s="35" t="s">
        <v>6380</v>
      </c>
      <c r="P15" s="35" t="s">
        <v>507</v>
      </c>
      <c r="Q15" s="35" t="s">
        <v>6439</v>
      </c>
      <c r="R15" s="35" t="s">
        <v>6440</v>
      </c>
      <c r="S15" s="35" t="s">
        <v>6441</v>
      </c>
      <c r="V15" s="35" t="s">
        <v>6442</v>
      </c>
      <c r="W15" s="33"/>
      <c r="X15" s="36">
        <f>IF(COUNTIF($L$2:Table29[[#This Row],[ID]],Table29[[#This Row],[ID]])=1,1,0)</f>
        <v>1</v>
      </c>
    </row>
    <row r="16" spans="1:24" x14ac:dyDescent="0.25">
      <c r="A16" s="33" t="s">
        <v>277</v>
      </c>
      <c r="B16" s="33" t="s">
        <v>1073</v>
      </c>
      <c r="C16" s="33" t="s">
        <v>1074</v>
      </c>
      <c r="D16" s="33" t="s">
        <v>280</v>
      </c>
      <c r="E16" s="33" t="s">
        <v>281</v>
      </c>
      <c r="F16" s="34">
        <v>43101</v>
      </c>
      <c r="G16" s="34">
        <v>43465</v>
      </c>
      <c r="H16" s="35" t="s">
        <v>1075</v>
      </c>
      <c r="I16" s="35" t="s">
        <v>1076</v>
      </c>
      <c r="J16" s="35" t="s">
        <v>1077</v>
      </c>
      <c r="K16" s="35" t="s">
        <v>1078</v>
      </c>
      <c r="L16" s="35" t="s">
        <v>6443</v>
      </c>
      <c r="M16" s="35" t="s">
        <v>6444</v>
      </c>
      <c r="N16" s="35" t="s">
        <v>6445</v>
      </c>
      <c r="O16" s="35" t="s">
        <v>6393</v>
      </c>
      <c r="P16" s="35" t="s">
        <v>276</v>
      </c>
      <c r="Q16" s="35"/>
      <c r="R16" s="35" t="s">
        <v>6446</v>
      </c>
      <c r="S16" s="35" t="s">
        <v>4926</v>
      </c>
      <c r="V16" s="35"/>
      <c r="W16" s="33"/>
      <c r="X16" s="36">
        <f>IF(COUNTIF($L$2:Table29[[#This Row],[ID]],Table29[[#This Row],[ID]])=1,1,0)</f>
        <v>1</v>
      </c>
    </row>
    <row r="17" spans="1:24" x14ac:dyDescent="0.25">
      <c r="A17" s="33" t="s">
        <v>277</v>
      </c>
      <c r="B17" s="33" t="s">
        <v>1500</v>
      </c>
      <c r="C17" s="33" t="s">
        <v>1501</v>
      </c>
      <c r="D17" s="33" t="s">
        <v>280</v>
      </c>
      <c r="E17" s="33" t="s">
        <v>281</v>
      </c>
      <c r="F17" s="34">
        <v>43101</v>
      </c>
      <c r="G17" s="34">
        <v>43465</v>
      </c>
      <c r="H17" s="35" t="s">
        <v>1502</v>
      </c>
      <c r="I17" s="35" t="s">
        <v>1503</v>
      </c>
      <c r="J17" s="35" t="s">
        <v>1504</v>
      </c>
      <c r="K17" s="35" t="s">
        <v>1505</v>
      </c>
      <c r="L17" s="35" t="s">
        <v>6447</v>
      </c>
      <c r="M17" s="35" t="s">
        <v>6444</v>
      </c>
      <c r="N17" s="35" t="s">
        <v>6448</v>
      </c>
      <c r="O17" s="35" t="s">
        <v>6393</v>
      </c>
      <c r="P17" s="35" t="s">
        <v>276</v>
      </c>
      <c r="Q17" s="35" t="s">
        <v>6449</v>
      </c>
      <c r="R17" s="35" t="s">
        <v>6450</v>
      </c>
      <c r="S17" s="35" t="s">
        <v>6451</v>
      </c>
      <c r="V17" s="35"/>
      <c r="W17" s="33"/>
      <c r="X17" s="36">
        <f>IF(COUNTIF($L$2:Table29[[#This Row],[ID]],Table29[[#This Row],[ID]])=1,1,0)</f>
        <v>1</v>
      </c>
    </row>
    <row r="18" spans="1:24" x14ac:dyDescent="0.25">
      <c r="A18" s="33" t="s">
        <v>277</v>
      </c>
      <c r="B18" s="33" t="s">
        <v>1500</v>
      </c>
      <c r="C18" s="33" t="s">
        <v>1501</v>
      </c>
      <c r="D18" s="33" t="s">
        <v>280</v>
      </c>
      <c r="E18" s="33" t="s">
        <v>281</v>
      </c>
      <c r="F18" s="34">
        <v>43101</v>
      </c>
      <c r="G18" s="34">
        <v>43465</v>
      </c>
      <c r="H18" s="35" t="s">
        <v>1502</v>
      </c>
      <c r="I18" s="35" t="s">
        <v>1503</v>
      </c>
      <c r="J18" s="35" t="s">
        <v>1504</v>
      </c>
      <c r="K18" s="35" t="s">
        <v>1505</v>
      </c>
      <c r="L18" s="35" t="s">
        <v>6452</v>
      </c>
      <c r="M18" s="35" t="s">
        <v>6378</v>
      </c>
      <c r="N18" s="35" t="s">
        <v>6453</v>
      </c>
      <c r="O18" s="35" t="s">
        <v>6393</v>
      </c>
      <c r="P18" s="35" t="s">
        <v>276</v>
      </c>
      <c r="Q18" s="35" t="s">
        <v>6449</v>
      </c>
      <c r="R18" s="35" t="s">
        <v>6453</v>
      </c>
      <c r="S18" s="35" t="s">
        <v>6451</v>
      </c>
      <c r="V18" s="35"/>
      <c r="W18" s="33"/>
      <c r="X18" s="36">
        <f>IF(COUNTIF($L$2:Table29[[#This Row],[ID]],Table29[[#This Row],[ID]])=1,1,0)</f>
        <v>1</v>
      </c>
    </row>
    <row r="19" spans="1:24" x14ac:dyDescent="0.25">
      <c r="A19" s="33" t="s">
        <v>277</v>
      </c>
      <c r="B19" s="33" t="s">
        <v>1500</v>
      </c>
      <c r="C19" s="33" t="s">
        <v>1501</v>
      </c>
      <c r="D19" s="33" t="s">
        <v>280</v>
      </c>
      <c r="E19" s="33" t="s">
        <v>281</v>
      </c>
      <c r="F19" s="34">
        <v>43101</v>
      </c>
      <c r="G19" s="34">
        <v>43465</v>
      </c>
      <c r="H19" s="35" t="s">
        <v>1502</v>
      </c>
      <c r="I19" s="35" t="s">
        <v>1503</v>
      </c>
      <c r="J19" s="35" t="s">
        <v>1504</v>
      </c>
      <c r="K19" s="35" t="s">
        <v>1505</v>
      </c>
      <c r="L19" s="35" t="s">
        <v>6454</v>
      </c>
      <c r="M19" s="35" t="s">
        <v>6378</v>
      </c>
      <c r="N19" s="35" t="s">
        <v>6455</v>
      </c>
      <c r="O19" s="35" t="s">
        <v>6393</v>
      </c>
      <c r="P19" s="35" t="s">
        <v>276</v>
      </c>
      <c r="Q19" s="35" t="s">
        <v>6449</v>
      </c>
      <c r="R19" s="35" t="s">
        <v>6455</v>
      </c>
      <c r="S19" s="35" t="s">
        <v>6451</v>
      </c>
      <c r="V19" s="35"/>
      <c r="W19" s="33"/>
      <c r="X19" s="36">
        <f>IF(COUNTIF($L$2:Table29[[#This Row],[ID]],Table29[[#This Row],[ID]])=1,1,0)</f>
        <v>1</v>
      </c>
    </row>
    <row r="20" spans="1:24" x14ac:dyDescent="0.25">
      <c r="A20" s="33" t="s">
        <v>277</v>
      </c>
      <c r="B20" s="33" t="s">
        <v>1500</v>
      </c>
      <c r="C20" s="33" t="s">
        <v>1501</v>
      </c>
      <c r="D20" s="33" t="s">
        <v>280</v>
      </c>
      <c r="E20" s="33" t="s">
        <v>281</v>
      </c>
      <c r="F20" s="34">
        <v>43101</v>
      </c>
      <c r="G20" s="34">
        <v>43465</v>
      </c>
      <c r="H20" s="35" t="s">
        <v>1502</v>
      </c>
      <c r="I20" s="35" t="s">
        <v>1503</v>
      </c>
      <c r="J20" s="35" t="s">
        <v>1504</v>
      </c>
      <c r="K20" s="35" t="s">
        <v>1505</v>
      </c>
      <c r="L20" s="35" t="s">
        <v>6456</v>
      </c>
      <c r="M20" s="35" t="s">
        <v>6444</v>
      </c>
      <c r="N20" s="35" t="s">
        <v>6457</v>
      </c>
      <c r="O20" s="35" t="s">
        <v>6380</v>
      </c>
      <c r="P20" s="35" t="s">
        <v>276</v>
      </c>
      <c r="Q20" s="35" t="s">
        <v>6449</v>
      </c>
      <c r="R20" s="35" t="s">
        <v>6457</v>
      </c>
      <c r="S20" s="35" t="s">
        <v>6451</v>
      </c>
      <c r="V20" s="35"/>
      <c r="W20" s="33"/>
      <c r="X20" s="36">
        <f>IF(COUNTIF($L$2:Table29[[#This Row],[ID]],Table29[[#This Row],[ID]])=1,1,0)</f>
        <v>1</v>
      </c>
    </row>
    <row r="21" spans="1:24" x14ac:dyDescent="0.25">
      <c r="A21" s="33" t="s">
        <v>277</v>
      </c>
      <c r="B21" s="33" t="s">
        <v>1500</v>
      </c>
      <c r="C21" s="33" t="s">
        <v>1501</v>
      </c>
      <c r="D21" s="33" t="s">
        <v>280</v>
      </c>
      <c r="E21" s="33" t="s">
        <v>281</v>
      </c>
      <c r="F21" s="34">
        <v>43101</v>
      </c>
      <c r="G21" s="34">
        <v>43465</v>
      </c>
      <c r="H21" s="35" t="s">
        <v>1502</v>
      </c>
      <c r="I21" s="35" t="s">
        <v>1503</v>
      </c>
      <c r="J21" s="35" t="s">
        <v>1504</v>
      </c>
      <c r="K21" s="35" t="s">
        <v>1505</v>
      </c>
      <c r="L21" s="35" t="s">
        <v>6458</v>
      </c>
      <c r="M21" s="35" t="s">
        <v>6444</v>
      </c>
      <c r="N21" s="35" t="s">
        <v>6459</v>
      </c>
      <c r="O21" s="35" t="s">
        <v>6399</v>
      </c>
      <c r="P21" s="35" t="s">
        <v>276</v>
      </c>
      <c r="Q21" s="35" t="s">
        <v>6449</v>
      </c>
      <c r="R21" s="35" t="s">
        <v>6459</v>
      </c>
      <c r="S21" s="35" t="s">
        <v>6451</v>
      </c>
      <c r="V21" s="35"/>
      <c r="W21" s="33"/>
      <c r="X21" s="36">
        <f>IF(COUNTIF($L$2:Table29[[#This Row],[ID]],Table29[[#This Row],[ID]])=1,1,0)</f>
        <v>1</v>
      </c>
    </row>
    <row r="22" spans="1:24" x14ac:dyDescent="0.25">
      <c r="A22" s="33" t="s">
        <v>277</v>
      </c>
      <c r="B22" s="33" t="s">
        <v>1500</v>
      </c>
      <c r="C22" s="33" t="s">
        <v>1501</v>
      </c>
      <c r="D22" s="33" t="s">
        <v>280</v>
      </c>
      <c r="E22" s="33" t="s">
        <v>281</v>
      </c>
      <c r="F22" s="34">
        <v>43101</v>
      </c>
      <c r="G22" s="34">
        <v>43465</v>
      </c>
      <c r="H22" s="35" t="s">
        <v>1502</v>
      </c>
      <c r="I22" s="35" t="s">
        <v>1503</v>
      </c>
      <c r="J22" s="35" t="s">
        <v>1504</v>
      </c>
      <c r="K22" s="35" t="s">
        <v>1505</v>
      </c>
      <c r="L22" s="35" t="s">
        <v>6460</v>
      </c>
      <c r="M22" s="35" t="s">
        <v>6444</v>
      </c>
      <c r="N22" s="35" t="s">
        <v>6461</v>
      </c>
      <c r="O22" s="35" t="s">
        <v>6393</v>
      </c>
      <c r="P22" s="35" t="s">
        <v>276</v>
      </c>
      <c r="Q22" s="35" t="s">
        <v>6449</v>
      </c>
      <c r="R22" s="35" t="s">
        <v>6461</v>
      </c>
      <c r="S22" s="35" t="s">
        <v>6451</v>
      </c>
      <c r="V22" s="35"/>
      <c r="W22" s="33"/>
      <c r="X22" s="36">
        <f>IF(COUNTIF($L$2:Table29[[#This Row],[ID]],Table29[[#This Row],[ID]])=1,1,0)</f>
        <v>1</v>
      </c>
    </row>
    <row r="23" spans="1:24" x14ac:dyDescent="0.25">
      <c r="A23" s="33" t="s">
        <v>277</v>
      </c>
      <c r="B23" s="33" t="s">
        <v>1500</v>
      </c>
      <c r="C23" s="33" t="s">
        <v>1501</v>
      </c>
      <c r="D23" s="33" t="s">
        <v>280</v>
      </c>
      <c r="E23" s="33" t="s">
        <v>281</v>
      </c>
      <c r="F23" s="34">
        <v>43101</v>
      </c>
      <c r="G23" s="34">
        <v>43465</v>
      </c>
      <c r="H23" s="35" t="s">
        <v>1502</v>
      </c>
      <c r="I23" s="35" t="s">
        <v>1503</v>
      </c>
      <c r="J23" s="35" t="s">
        <v>1504</v>
      </c>
      <c r="K23" s="35" t="s">
        <v>1505</v>
      </c>
      <c r="L23" s="35" t="s">
        <v>6462</v>
      </c>
      <c r="M23" s="35" t="s">
        <v>6444</v>
      </c>
      <c r="N23" s="35" t="s">
        <v>6463</v>
      </c>
      <c r="O23" s="35" t="s">
        <v>6393</v>
      </c>
      <c r="P23" s="35" t="s">
        <v>276</v>
      </c>
      <c r="Q23" s="35" t="s">
        <v>6449</v>
      </c>
      <c r="R23" s="35" t="s">
        <v>6464</v>
      </c>
      <c r="S23" s="35" t="s">
        <v>6451</v>
      </c>
      <c r="V23" s="35"/>
      <c r="W23" s="33"/>
      <c r="X23" s="36">
        <f>IF(COUNTIF($L$2:Table29[[#This Row],[ID]],Table29[[#This Row],[ID]])=1,1,0)</f>
        <v>1</v>
      </c>
    </row>
    <row r="24" spans="1:24" x14ac:dyDescent="0.25">
      <c r="A24" s="33" t="s">
        <v>277</v>
      </c>
      <c r="B24" s="33" t="s">
        <v>1500</v>
      </c>
      <c r="C24" s="33" t="s">
        <v>1501</v>
      </c>
      <c r="D24" s="33" t="s">
        <v>280</v>
      </c>
      <c r="E24" s="33" t="s">
        <v>281</v>
      </c>
      <c r="F24" s="34">
        <v>43101</v>
      </c>
      <c r="G24" s="34">
        <v>43465</v>
      </c>
      <c r="H24" s="35" t="s">
        <v>1502</v>
      </c>
      <c r="I24" s="35" t="s">
        <v>1503</v>
      </c>
      <c r="J24" s="35" t="s">
        <v>1504</v>
      </c>
      <c r="K24" s="35" t="s">
        <v>1505</v>
      </c>
      <c r="L24" s="35" t="s">
        <v>6465</v>
      </c>
      <c r="M24" s="35" t="s">
        <v>6444</v>
      </c>
      <c r="N24" s="35" t="s">
        <v>6466</v>
      </c>
      <c r="O24" s="35" t="s">
        <v>6393</v>
      </c>
      <c r="P24" s="35" t="s">
        <v>276</v>
      </c>
      <c r="Q24" s="35" t="s">
        <v>6449</v>
      </c>
      <c r="R24" s="35" t="s">
        <v>6466</v>
      </c>
      <c r="S24" s="35" t="s">
        <v>6451</v>
      </c>
      <c r="V24" s="35"/>
      <c r="W24" s="33"/>
      <c r="X24" s="36">
        <f>IF(COUNTIF($L$2:Table29[[#This Row],[ID]],Table29[[#This Row],[ID]])=1,1,0)</f>
        <v>1</v>
      </c>
    </row>
    <row r="25" spans="1:24" x14ac:dyDescent="0.25">
      <c r="A25" s="33" t="s">
        <v>277</v>
      </c>
      <c r="B25" s="33" t="s">
        <v>1500</v>
      </c>
      <c r="C25" s="33" t="s">
        <v>1501</v>
      </c>
      <c r="D25" s="33" t="s">
        <v>280</v>
      </c>
      <c r="E25" s="33" t="s">
        <v>281</v>
      </c>
      <c r="F25" s="34">
        <v>43101</v>
      </c>
      <c r="G25" s="34">
        <v>43465</v>
      </c>
      <c r="H25" s="35" t="s">
        <v>1502</v>
      </c>
      <c r="I25" s="35" t="s">
        <v>1503</v>
      </c>
      <c r="J25" s="35" t="s">
        <v>1504</v>
      </c>
      <c r="K25" s="35" t="s">
        <v>1505</v>
      </c>
      <c r="L25" s="35" t="s">
        <v>6467</v>
      </c>
      <c r="M25" s="35" t="s">
        <v>6444</v>
      </c>
      <c r="N25" s="35" t="s">
        <v>6468</v>
      </c>
      <c r="O25" s="35" t="s">
        <v>6380</v>
      </c>
      <c r="P25" s="35" t="s">
        <v>276</v>
      </c>
      <c r="Q25" s="35" t="s">
        <v>6449</v>
      </c>
      <c r="R25" s="35" t="s">
        <v>6468</v>
      </c>
      <c r="S25" s="35" t="s">
        <v>6451</v>
      </c>
      <c r="V25" s="35"/>
      <c r="W25" s="33"/>
      <c r="X25" s="36">
        <f>IF(COUNTIF($L$2:Table29[[#This Row],[ID]],Table29[[#This Row],[ID]])=1,1,0)</f>
        <v>1</v>
      </c>
    </row>
    <row r="26" spans="1:24" x14ac:dyDescent="0.25">
      <c r="A26" s="33" t="s">
        <v>277</v>
      </c>
      <c r="B26" s="33" t="s">
        <v>1500</v>
      </c>
      <c r="C26" s="33" t="s">
        <v>1501</v>
      </c>
      <c r="D26" s="33" t="s">
        <v>280</v>
      </c>
      <c r="E26" s="33" t="s">
        <v>281</v>
      </c>
      <c r="F26" s="34">
        <v>43101</v>
      </c>
      <c r="G26" s="34">
        <v>43465</v>
      </c>
      <c r="H26" s="35" t="s">
        <v>1502</v>
      </c>
      <c r="I26" s="35" t="s">
        <v>1503</v>
      </c>
      <c r="J26" s="35" t="s">
        <v>1504</v>
      </c>
      <c r="K26" s="35" t="s">
        <v>1505</v>
      </c>
      <c r="L26" s="35" t="s">
        <v>6469</v>
      </c>
      <c r="M26" s="35" t="s">
        <v>6444</v>
      </c>
      <c r="N26" s="35" t="s">
        <v>6470</v>
      </c>
      <c r="O26" s="35" t="s">
        <v>6393</v>
      </c>
      <c r="P26" s="35" t="s">
        <v>276</v>
      </c>
      <c r="Q26" s="35" t="s">
        <v>6449</v>
      </c>
      <c r="R26" s="35" t="s">
        <v>6470</v>
      </c>
      <c r="S26" s="35" t="s">
        <v>6451</v>
      </c>
      <c r="V26" s="35"/>
      <c r="W26" s="33"/>
      <c r="X26" s="36">
        <f>IF(COUNTIF($L$2:Table29[[#This Row],[ID]],Table29[[#This Row],[ID]])=1,1,0)</f>
        <v>1</v>
      </c>
    </row>
    <row r="27" spans="1:24" x14ac:dyDescent="0.25">
      <c r="A27" s="33" t="s">
        <v>277</v>
      </c>
      <c r="B27" s="33" t="s">
        <v>1500</v>
      </c>
      <c r="C27" s="33" t="s">
        <v>1501</v>
      </c>
      <c r="D27" s="33" t="s">
        <v>280</v>
      </c>
      <c r="E27" s="33" t="s">
        <v>281</v>
      </c>
      <c r="F27" s="34">
        <v>43101</v>
      </c>
      <c r="G27" s="34">
        <v>43465</v>
      </c>
      <c r="H27" s="35" t="s">
        <v>1502</v>
      </c>
      <c r="I27" s="35" t="s">
        <v>1503</v>
      </c>
      <c r="J27" s="35" t="s">
        <v>1504</v>
      </c>
      <c r="K27" s="35" t="s">
        <v>1505</v>
      </c>
      <c r="L27" s="35" t="s">
        <v>6471</v>
      </c>
      <c r="M27" s="35" t="s">
        <v>6378</v>
      </c>
      <c r="N27" s="35" t="s">
        <v>6472</v>
      </c>
      <c r="O27" s="35" t="s">
        <v>6399</v>
      </c>
      <c r="P27" s="35" t="s">
        <v>276</v>
      </c>
      <c r="Q27" s="35" t="s">
        <v>6449</v>
      </c>
      <c r="R27" s="35" t="s">
        <v>6473</v>
      </c>
      <c r="S27" s="35" t="s">
        <v>6451</v>
      </c>
      <c r="V27" s="35"/>
      <c r="W27" s="33"/>
      <c r="X27" s="36">
        <f>IF(COUNTIF($L$2:Table29[[#This Row],[ID]],Table29[[#This Row],[ID]])=1,1,0)</f>
        <v>1</v>
      </c>
    </row>
    <row r="28" spans="1:24" x14ac:dyDescent="0.25">
      <c r="A28" s="33" t="s">
        <v>277</v>
      </c>
      <c r="B28" s="33" t="s">
        <v>1500</v>
      </c>
      <c r="C28" s="33" t="s">
        <v>1501</v>
      </c>
      <c r="D28" s="33" t="s">
        <v>280</v>
      </c>
      <c r="E28" s="33" t="s">
        <v>281</v>
      </c>
      <c r="F28" s="34">
        <v>43101</v>
      </c>
      <c r="G28" s="34">
        <v>43465</v>
      </c>
      <c r="H28" s="35" t="s">
        <v>1502</v>
      </c>
      <c r="I28" s="35" t="s">
        <v>1503</v>
      </c>
      <c r="J28" s="35" t="s">
        <v>1504</v>
      </c>
      <c r="K28" s="35" t="s">
        <v>1505</v>
      </c>
      <c r="L28" s="35" t="s">
        <v>6474</v>
      </c>
      <c r="M28" s="35" t="s">
        <v>6444</v>
      </c>
      <c r="N28" s="35" t="s">
        <v>6475</v>
      </c>
      <c r="O28" s="35" t="s">
        <v>6393</v>
      </c>
      <c r="P28" s="35" t="s">
        <v>276</v>
      </c>
      <c r="Q28" s="35" t="s">
        <v>6449</v>
      </c>
      <c r="R28" s="35" t="s">
        <v>6475</v>
      </c>
      <c r="S28" s="35" t="s">
        <v>6451</v>
      </c>
      <c r="V28" s="35"/>
      <c r="W28" s="33"/>
      <c r="X28" s="36">
        <f>IF(COUNTIF($L$2:Table29[[#This Row],[ID]],Table29[[#This Row],[ID]])=1,1,0)</f>
        <v>1</v>
      </c>
    </row>
    <row r="29" spans="1:24" x14ac:dyDescent="0.25">
      <c r="A29" s="33" t="s">
        <v>277</v>
      </c>
      <c r="B29" s="33" t="s">
        <v>1500</v>
      </c>
      <c r="C29" s="33" t="s">
        <v>1501</v>
      </c>
      <c r="D29" s="33" t="s">
        <v>280</v>
      </c>
      <c r="E29" s="33" t="s">
        <v>281</v>
      </c>
      <c r="F29" s="34">
        <v>43101</v>
      </c>
      <c r="G29" s="34">
        <v>43465</v>
      </c>
      <c r="H29" s="35" t="s">
        <v>1502</v>
      </c>
      <c r="I29" s="35" t="s">
        <v>1503</v>
      </c>
      <c r="J29" s="35" t="s">
        <v>1504</v>
      </c>
      <c r="K29" s="35" t="s">
        <v>1505</v>
      </c>
      <c r="L29" s="35" t="s">
        <v>6476</v>
      </c>
      <c r="M29" s="35" t="s">
        <v>6444</v>
      </c>
      <c r="N29" s="35" t="s">
        <v>6477</v>
      </c>
      <c r="O29" s="35" t="s">
        <v>6399</v>
      </c>
      <c r="P29" s="35" t="s">
        <v>507</v>
      </c>
      <c r="Q29" s="35" t="s">
        <v>6449</v>
      </c>
      <c r="R29" s="35" t="s">
        <v>6477</v>
      </c>
      <c r="S29" s="35" t="s">
        <v>6451</v>
      </c>
      <c r="V29" s="35"/>
      <c r="W29" s="33"/>
      <c r="X29" s="36">
        <f>IF(COUNTIF($L$2:Table29[[#This Row],[ID]],Table29[[#This Row],[ID]])=1,1,0)</f>
        <v>1</v>
      </c>
    </row>
    <row r="30" spans="1:24" x14ac:dyDescent="0.25">
      <c r="A30" s="33" t="s">
        <v>277</v>
      </c>
      <c r="B30" s="33" t="s">
        <v>1500</v>
      </c>
      <c r="C30" s="33" t="s">
        <v>1501</v>
      </c>
      <c r="D30" s="33" t="s">
        <v>280</v>
      </c>
      <c r="E30" s="33" t="s">
        <v>281</v>
      </c>
      <c r="F30" s="34">
        <v>43101</v>
      </c>
      <c r="G30" s="34">
        <v>43465</v>
      </c>
      <c r="H30" s="35" t="s">
        <v>1502</v>
      </c>
      <c r="I30" s="35" t="s">
        <v>1503</v>
      </c>
      <c r="J30" s="35" t="s">
        <v>1504</v>
      </c>
      <c r="K30" s="35" t="s">
        <v>1505</v>
      </c>
      <c r="L30" s="35" t="s">
        <v>6478</v>
      </c>
      <c r="M30" s="35" t="s">
        <v>6444</v>
      </c>
      <c r="N30" s="35" t="s">
        <v>6479</v>
      </c>
      <c r="O30" s="35" t="s">
        <v>6393</v>
      </c>
      <c r="P30" s="35" t="s">
        <v>507</v>
      </c>
      <c r="Q30" s="35" t="s">
        <v>6449</v>
      </c>
      <c r="R30" s="35" t="s">
        <v>6479</v>
      </c>
      <c r="S30" s="35" t="s">
        <v>6451</v>
      </c>
      <c r="V30" s="35"/>
      <c r="W30" s="33"/>
      <c r="X30" s="36">
        <f>IF(COUNTIF($L$2:Table29[[#This Row],[ID]],Table29[[#This Row],[ID]])=1,1,0)</f>
        <v>1</v>
      </c>
    </row>
    <row r="31" spans="1:24" x14ac:dyDescent="0.25">
      <c r="A31" s="33" t="s">
        <v>277</v>
      </c>
      <c r="B31" s="33" t="s">
        <v>1500</v>
      </c>
      <c r="C31" s="33" t="s">
        <v>1501</v>
      </c>
      <c r="D31" s="33" t="s">
        <v>280</v>
      </c>
      <c r="E31" s="33" t="s">
        <v>281</v>
      </c>
      <c r="F31" s="34">
        <v>43101</v>
      </c>
      <c r="G31" s="34">
        <v>43465</v>
      </c>
      <c r="H31" s="35" t="s">
        <v>1502</v>
      </c>
      <c r="I31" s="35" t="s">
        <v>1503</v>
      </c>
      <c r="J31" s="35" t="s">
        <v>1504</v>
      </c>
      <c r="K31" s="35" t="s">
        <v>1505</v>
      </c>
      <c r="L31" s="35" t="s">
        <v>6480</v>
      </c>
      <c r="M31" s="35" t="s">
        <v>6444</v>
      </c>
      <c r="N31" s="35" t="s">
        <v>6481</v>
      </c>
      <c r="O31" s="35" t="s">
        <v>6393</v>
      </c>
      <c r="P31" s="35" t="s">
        <v>507</v>
      </c>
      <c r="Q31" s="35" t="s">
        <v>6449</v>
      </c>
      <c r="R31" s="35" t="s">
        <v>6481</v>
      </c>
      <c r="S31" s="35" t="s">
        <v>6451</v>
      </c>
      <c r="V31" s="35"/>
      <c r="W31" s="33"/>
      <c r="X31" s="36">
        <f>IF(COUNTIF($L$2:Table29[[#This Row],[ID]],Table29[[#This Row],[ID]])=1,1,0)</f>
        <v>1</v>
      </c>
    </row>
    <row r="32" spans="1:24" x14ac:dyDescent="0.25">
      <c r="A32" s="33" t="s">
        <v>277</v>
      </c>
      <c r="B32" s="33" t="s">
        <v>1500</v>
      </c>
      <c r="C32" s="33" t="s">
        <v>1501</v>
      </c>
      <c r="D32" s="33" t="s">
        <v>280</v>
      </c>
      <c r="E32" s="33" t="s">
        <v>281</v>
      </c>
      <c r="F32" s="34">
        <v>43101</v>
      </c>
      <c r="G32" s="34">
        <v>43465</v>
      </c>
      <c r="H32" s="35" t="s">
        <v>1502</v>
      </c>
      <c r="I32" s="35" t="s">
        <v>1503</v>
      </c>
      <c r="J32" s="35" t="s">
        <v>1504</v>
      </c>
      <c r="K32" s="35" t="s">
        <v>1505</v>
      </c>
      <c r="L32" s="35" t="s">
        <v>6482</v>
      </c>
      <c r="M32" s="35" t="s">
        <v>6444</v>
      </c>
      <c r="N32" s="35" t="s">
        <v>6483</v>
      </c>
      <c r="O32" s="35" t="s">
        <v>6393</v>
      </c>
      <c r="P32" s="35" t="s">
        <v>276</v>
      </c>
      <c r="Q32" s="35" t="s">
        <v>6449</v>
      </c>
      <c r="R32" s="35" t="s">
        <v>6483</v>
      </c>
      <c r="S32" s="35" t="s">
        <v>6451</v>
      </c>
      <c r="V32" s="35"/>
      <c r="W32" s="33"/>
      <c r="X32" s="36">
        <f>IF(COUNTIF($L$2:Table29[[#This Row],[ID]],Table29[[#This Row],[ID]])=1,1,0)</f>
        <v>1</v>
      </c>
    </row>
    <row r="33" spans="1:24" x14ac:dyDescent="0.25">
      <c r="A33" s="33" t="s">
        <v>277</v>
      </c>
      <c r="B33" s="33" t="s">
        <v>1500</v>
      </c>
      <c r="C33" s="33" t="s">
        <v>1501</v>
      </c>
      <c r="D33" s="33" t="s">
        <v>280</v>
      </c>
      <c r="E33" s="33" t="s">
        <v>281</v>
      </c>
      <c r="F33" s="34">
        <v>43101</v>
      </c>
      <c r="G33" s="34">
        <v>43465</v>
      </c>
      <c r="H33" s="35" t="s">
        <v>1502</v>
      </c>
      <c r="I33" s="35" t="s">
        <v>1503</v>
      </c>
      <c r="J33" s="35" t="s">
        <v>1504</v>
      </c>
      <c r="K33" s="35" t="s">
        <v>1505</v>
      </c>
      <c r="L33" s="35" t="s">
        <v>6484</v>
      </c>
      <c r="M33" s="35" t="s">
        <v>6444</v>
      </c>
      <c r="N33" s="35" t="s">
        <v>6485</v>
      </c>
      <c r="O33" s="35" t="s">
        <v>6380</v>
      </c>
      <c r="P33" s="35" t="s">
        <v>276</v>
      </c>
      <c r="Q33" s="35" t="s">
        <v>6449</v>
      </c>
      <c r="R33" s="35" t="s">
        <v>6485</v>
      </c>
      <c r="S33" s="35" t="s">
        <v>6451</v>
      </c>
      <c r="V33" s="35"/>
      <c r="W33" s="33"/>
      <c r="X33" s="36">
        <f>IF(COUNTIF($L$2:Table29[[#This Row],[ID]],Table29[[#This Row],[ID]])=1,1,0)</f>
        <v>1</v>
      </c>
    </row>
    <row r="34" spans="1:24" x14ac:dyDescent="0.25">
      <c r="A34" s="33" t="s">
        <v>277</v>
      </c>
      <c r="B34" s="33" t="s">
        <v>1500</v>
      </c>
      <c r="C34" s="33" t="s">
        <v>1501</v>
      </c>
      <c r="D34" s="33" t="s">
        <v>280</v>
      </c>
      <c r="E34" s="33" t="s">
        <v>281</v>
      </c>
      <c r="F34" s="34">
        <v>43101</v>
      </c>
      <c r="G34" s="34">
        <v>43465</v>
      </c>
      <c r="H34" s="35" t="s">
        <v>1502</v>
      </c>
      <c r="I34" s="35" t="s">
        <v>1503</v>
      </c>
      <c r="J34" s="35" t="s">
        <v>1504</v>
      </c>
      <c r="K34" s="35" t="s">
        <v>1505</v>
      </c>
      <c r="L34" s="35" t="s">
        <v>6486</v>
      </c>
      <c r="M34" s="35" t="s">
        <v>6397</v>
      </c>
      <c r="N34" s="35" t="s">
        <v>6487</v>
      </c>
      <c r="O34" s="35" t="s">
        <v>6393</v>
      </c>
      <c r="P34" s="35" t="s">
        <v>276</v>
      </c>
      <c r="Q34" s="35" t="s">
        <v>6449</v>
      </c>
      <c r="R34" s="35" t="s">
        <v>6487</v>
      </c>
      <c r="S34" s="35" t="s">
        <v>6451</v>
      </c>
      <c r="V34" s="35"/>
      <c r="W34" s="33"/>
      <c r="X34" s="36">
        <f>IF(COUNTIF($L$2:Table29[[#This Row],[ID]],Table29[[#This Row],[ID]])=1,1,0)</f>
        <v>1</v>
      </c>
    </row>
    <row r="35" spans="1:24" x14ac:dyDescent="0.25">
      <c r="A35" s="33" t="s">
        <v>277</v>
      </c>
      <c r="B35" s="33" t="s">
        <v>1592</v>
      </c>
      <c r="C35" s="33" t="s">
        <v>1593</v>
      </c>
      <c r="D35" s="33" t="s">
        <v>280</v>
      </c>
      <c r="E35" s="33" t="s">
        <v>281</v>
      </c>
      <c r="F35" s="34">
        <v>43101</v>
      </c>
      <c r="G35" s="34">
        <v>43465</v>
      </c>
      <c r="H35" s="35" t="s">
        <v>1594</v>
      </c>
      <c r="I35" s="35" t="s">
        <v>1595</v>
      </c>
      <c r="J35" s="35" t="s">
        <v>1596</v>
      </c>
      <c r="K35" s="35" t="s">
        <v>1597</v>
      </c>
      <c r="L35" s="35" t="s">
        <v>6488</v>
      </c>
      <c r="M35" s="35" t="s">
        <v>6444</v>
      </c>
      <c r="N35" s="35" t="s">
        <v>6489</v>
      </c>
      <c r="O35" s="35" t="s">
        <v>6393</v>
      </c>
      <c r="P35" s="35" t="s">
        <v>276</v>
      </c>
      <c r="Q35" s="35" t="s">
        <v>6490</v>
      </c>
      <c r="R35" s="35" t="s">
        <v>6491</v>
      </c>
      <c r="S35" s="35" t="s">
        <v>6492</v>
      </c>
      <c r="V35" s="35"/>
      <c r="W35" s="33"/>
      <c r="X35" s="36">
        <f>IF(COUNTIF($L$2:Table29[[#This Row],[ID]],Table29[[#This Row],[ID]])=1,1,0)</f>
        <v>1</v>
      </c>
    </row>
    <row r="36" spans="1:24" x14ac:dyDescent="0.25">
      <c r="A36" s="33" t="s">
        <v>277</v>
      </c>
      <c r="B36" s="33" t="s">
        <v>1592</v>
      </c>
      <c r="C36" s="33" t="s">
        <v>1593</v>
      </c>
      <c r="D36" s="33" t="s">
        <v>280</v>
      </c>
      <c r="E36" s="33" t="s">
        <v>281</v>
      </c>
      <c r="F36" s="34">
        <v>43101</v>
      </c>
      <c r="G36" s="34">
        <v>43465</v>
      </c>
      <c r="H36" s="35" t="s">
        <v>1594</v>
      </c>
      <c r="I36" s="35" t="s">
        <v>1595</v>
      </c>
      <c r="J36" s="35" t="s">
        <v>1596</v>
      </c>
      <c r="K36" s="35" t="s">
        <v>1597</v>
      </c>
      <c r="L36" s="35" t="s">
        <v>6493</v>
      </c>
      <c r="M36" s="35" t="s">
        <v>6444</v>
      </c>
      <c r="N36" s="35" t="s">
        <v>6494</v>
      </c>
      <c r="O36" s="35" t="s">
        <v>6393</v>
      </c>
      <c r="P36" s="35" t="s">
        <v>259</v>
      </c>
      <c r="Q36" s="35" t="s">
        <v>6495</v>
      </c>
      <c r="R36" s="35" t="s">
        <v>6496</v>
      </c>
      <c r="S36" s="35" t="s">
        <v>6492</v>
      </c>
      <c r="V36" s="35" t="s">
        <v>6497</v>
      </c>
      <c r="W36" s="33"/>
      <c r="X36" s="36">
        <f>IF(COUNTIF($L$2:Table29[[#This Row],[ID]],Table29[[#This Row],[ID]])=1,1,0)</f>
        <v>1</v>
      </c>
    </row>
    <row r="37" spans="1:24" x14ac:dyDescent="0.25">
      <c r="A37" s="33" t="s">
        <v>277</v>
      </c>
      <c r="B37" s="33" t="s">
        <v>1592</v>
      </c>
      <c r="C37" s="33" t="s">
        <v>1593</v>
      </c>
      <c r="D37" s="33" t="s">
        <v>280</v>
      </c>
      <c r="E37" s="33" t="s">
        <v>281</v>
      </c>
      <c r="F37" s="34">
        <v>43101</v>
      </c>
      <c r="G37" s="34">
        <v>43465</v>
      </c>
      <c r="H37" s="35" t="s">
        <v>1594</v>
      </c>
      <c r="I37" s="35" t="s">
        <v>1595</v>
      </c>
      <c r="J37" s="35" t="s">
        <v>1596</v>
      </c>
      <c r="K37" s="35" t="s">
        <v>1597</v>
      </c>
      <c r="L37" s="35" t="s">
        <v>6498</v>
      </c>
      <c r="M37" s="35" t="s">
        <v>6444</v>
      </c>
      <c r="N37" s="35" t="s">
        <v>6499</v>
      </c>
      <c r="O37" s="35" t="s">
        <v>6393</v>
      </c>
      <c r="P37" s="35" t="s">
        <v>276</v>
      </c>
      <c r="Q37" s="35" t="s">
        <v>6500</v>
      </c>
      <c r="R37" s="35" t="s">
        <v>6499</v>
      </c>
      <c r="S37" s="35" t="s">
        <v>6492</v>
      </c>
      <c r="V37" s="35"/>
      <c r="W37" s="33"/>
      <c r="X37" s="36">
        <f>IF(COUNTIF($L$2:Table29[[#This Row],[ID]],Table29[[#This Row],[ID]])=1,1,0)</f>
        <v>1</v>
      </c>
    </row>
    <row r="38" spans="1:24" x14ac:dyDescent="0.25">
      <c r="A38" s="33" t="s">
        <v>277</v>
      </c>
      <c r="B38" s="33" t="s">
        <v>1592</v>
      </c>
      <c r="C38" s="33" t="s">
        <v>1593</v>
      </c>
      <c r="D38" s="33" t="s">
        <v>280</v>
      </c>
      <c r="E38" s="33" t="s">
        <v>281</v>
      </c>
      <c r="F38" s="34">
        <v>43101</v>
      </c>
      <c r="G38" s="34">
        <v>43465</v>
      </c>
      <c r="H38" s="35" t="s">
        <v>1594</v>
      </c>
      <c r="I38" s="35" t="s">
        <v>1595</v>
      </c>
      <c r="J38" s="35" t="s">
        <v>1596</v>
      </c>
      <c r="K38" s="35" t="s">
        <v>1597</v>
      </c>
      <c r="L38" s="35" t="s">
        <v>6501</v>
      </c>
      <c r="M38" s="35" t="s">
        <v>6378</v>
      </c>
      <c r="N38" s="35" t="s">
        <v>6502</v>
      </c>
      <c r="O38" s="35" t="s">
        <v>6393</v>
      </c>
      <c r="P38" s="35" t="s">
        <v>507</v>
      </c>
      <c r="Q38" s="35" t="s">
        <v>6503</v>
      </c>
      <c r="R38" s="35" t="s">
        <v>6504</v>
      </c>
      <c r="S38" s="35" t="s">
        <v>6505</v>
      </c>
      <c r="V38" s="35"/>
      <c r="W38" s="33"/>
      <c r="X38" s="36">
        <f>IF(COUNTIF($L$2:Table29[[#This Row],[ID]],Table29[[#This Row],[ID]])=1,1,0)</f>
        <v>1</v>
      </c>
    </row>
    <row r="39" spans="1:24" x14ac:dyDescent="0.25">
      <c r="A39" s="33" t="s">
        <v>277</v>
      </c>
      <c r="B39" s="33" t="s">
        <v>1592</v>
      </c>
      <c r="C39" s="33" t="s">
        <v>1593</v>
      </c>
      <c r="D39" s="33" t="s">
        <v>280</v>
      </c>
      <c r="E39" s="33" t="s">
        <v>281</v>
      </c>
      <c r="F39" s="34">
        <v>43101</v>
      </c>
      <c r="G39" s="34">
        <v>43465</v>
      </c>
      <c r="H39" s="35" t="s">
        <v>1594</v>
      </c>
      <c r="I39" s="35" t="s">
        <v>1595</v>
      </c>
      <c r="J39" s="35" t="s">
        <v>1596</v>
      </c>
      <c r="K39" s="35" t="s">
        <v>1597</v>
      </c>
      <c r="L39" s="35" t="s">
        <v>6506</v>
      </c>
      <c r="M39" s="35" t="s">
        <v>6444</v>
      </c>
      <c r="N39" s="35" t="s">
        <v>6507</v>
      </c>
      <c r="O39" s="35" t="s">
        <v>6393</v>
      </c>
      <c r="P39" s="35" t="s">
        <v>276</v>
      </c>
      <c r="Q39" s="35" t="s">
        <v>6503</v>
      </c>
      <c r="R39" s="35" t="s">
        <v>6508</v>
      </c>
      <c r="S39" s="35" t="s">
        <v>6492</v>
      </c>
      <c r="V39" s="35"/>
      <c r="W39" s="33"/>
      <c r="X39" s="36">
        <f>IF(COUNTIF($L$2:Table29[[#This Row],[ID]],Table29[[#This Row],[ID]])=1,1,0)</f>
        <v>1</v>
      </c>
    </row>
    <row r="40" spans="1:24" x14ac:dyDescent="0.25">
      <c r="A40" s="33" t="s">
        <v>277</v>
      </c>
      <c r="B40" s="33" t="s">
        <v>1592</v>
      </c>
      <c r="C40" s="33" t="s">
        <v>1593</v>
      </c>
      <c r="D40" s="33" t="s">
        <v>280</v>
      </c>
      <c r="E40" s="33" t="s">
        <v>281</v>
      </c>
      <c r="F40" s="34">
        <v>43101</v>
      </c>
      <c r="G40" s="34">
        <v>43465</v>
      </c>
      <c r="H40" s="35" t="s">
        <v>1594</v>
      </c>
      <c r="I40" s="35" t="s">
        <v>1595</v>
      </c>
      <c r="J40" s="35" t="s">
        <v>1596</v>
      </c>
      <c r="K40" s="35" t="s">
        <v>1597</v>
      </c>
      <c r="L40" s="35" t="s">
        <v>6509</v>
      </c>
      <c r="M40" s="35" t="s">
        <v>6444</v>
      </c>
      <c r="N40" s="35" t="s">
        <v>6510</v>
      </c>
      <c r="O40" s="35" t="s">
        <v>6393</v>
      </c>
      <c r="P40" s="35" t="s">
        <v>276</v>
      </c>
      <c r="Q40" s="35" t="s">
        <v>6500</v>
      </c>
      <c r="R40" s="35" t="s">
        <v>6511</v>
      </c>
      <c r="S40" s="35" t="s">
        <v>6492</v>
      </c>
      <c r="V40" s="35"/>
      <c r="W40" s="33"/>
      <c r="X40" s="36">
        <f>IF(COUNTIF($L$2:Table29[[#This Row],[ID]],Table29[[#This Row],[ID]])=1,1,0)</f>
        <v>1</v>
      </c>
    </row>
    <row r="41" spans="1:24" x14ac:dyDescent="0.25">
      <c r="A41" s="33" t="s">
        <v>277</v>
      </c>
      <c r="B41" s="33" t="s">
        <v>1592</v>
      </c>
      <c r="C41" s="33" t="s">
        <v>1593</v>
      </c>
      <c r="D41" s="33" t="s">
        <v>280</v>
      </c>
      <c r="E41" s="33" t="s">
        <v>281</v>
      </c>
      <c r="F41" s="34">
        <v>43101</v>
      </c>
      <c r="G41" s="34">
        <v>43465</v>
      </c>
      <c r="H41" s="35" t="s">
        <v>1594</v>
      </c>
      <c r="I41" s="35" t="s">
        <v>1595</v>
      </c>
      <c r="J41" s="35" t="s">
        <v>1596</v>
      </c>
      <c r="K41" s="35" t="s">
        <v>1597</v>
      </c>
      <c r="L41" s="35" t="s">
        <v>6512</v>
      </c>
      <c r="M41" s="35" t="s">
        <v>6513</v>
      </c>
      <c r="N41" s="35" t="s">
        <v>6514</v>
      </c>
      <c r="O41" s="35" t="s">
        <v>6393</v>
      </c>
      <c r="P41" s="35" t="s">
        <v>507</v>
      </c>
      <c r="Q41" s="35" t="s">
        <v>6500</v>
      </c>
      <c r="R41" s="35" t="s">
        <v>6514</v>
      </c>
      <c r="S41" s="35" t="s">
        <v>6492</v>
      </c>
      <c r="V41" s="35"/>
      <c r="W41" s="33"/>
      <c r="X41" s="36">
        <f>IF(COUNTIF($L$2:Table29[[#This Row],[ID]],Table29[[#This Row],[ID]])=1,1,0)</f>
        <v>1</v>
      </c>
    </row>
    <row r="42" spans="1:24" x14ac:dyDescent="0.25">
      <c r="A42" s="33" t="s">
        <v>277</v>
      </c>
      <c r="B42" s="33" t="s">
        <v>1652</v>
      </c>
      <c r="C42" s="33" t="s">
        <v>1653</v>
      </c>
      <c r="D42" s="33" t="s">
        <v>280</v>
      </c>
      <c r="E42" s="33" t="s">
        <v>281</v>
      </c>
      <c r="F42" s="34">
        <v>43101</v>
      </c>
      <c r="G42" s="34">
        <v>43465</v>
      </c>
      <c r="H42" s="35" t="s">
        <v>1654</v>
      </c>
      <c r="I42" s="35" t="s">
        <v>1655</v>
      </c>
      <c r="J42" s="35" t="s">
        <v>1656</v>
      </c>
      <c r="K42" s="35" t="s">
        <v>1657</v>
      </c>
      <c r="L42" s="35" t="s">
        <v>6515</v>
      </c>
      <c r="M42" s="35" t="s">
        <v>6444</v>
      </c>
      <c r="N42" s="35" t="s">
        <v>6516</v>
      </c>
      <c r="O42" s="35" t="s">
        <v>6380</v>
      </c>
      <c r="P42" s="35" t="s">
        <v>259</v>
      </c>
      <c r="Q42" s="35" t="s">
        <v>6517</v>
      </c>
      <c r="R42" s="35" t="s">
        <v>6518</v>
      </c>
      <c r="S42" s="35" t="s">
        <v>6519</v>
      </c>
      <c r="V42" s="35"/>
      <c r="W42" s="33"/>
      <c r="X42" s="36">
        <f>IF(COUNTIF($L$2:Table29[[#This Row],[ID]],Table29[[#This Row],[ID]])=1,1,0)</f>
        <v>1</v>
      </c>
    </row>
    <row r="43" spans="1:24" x14ac:dyDescent="0.25">
      <c r="A43" s="33" t="s">
        <v>277</v>
      </c>
      <c r="B43" s="33" t="s">
        <v>1652</v>
      </c>
      <c r="C43" s="33" t="s">
        <v>1653</v>
      </c>
      <c r="D43" s="33" t="s">
        <v>280</v>
      </c>
      <c r="E43" s="33" t="s">
        <v>281</v>
      </c>
      <c r="F43" s="34">
        <v>43101</v>
      </c>
      <c r="G43" s="34">
        <v>43465</v>
      </c>
      <c r="H43" s="35" t="s">
        <v>1654</v>
      </c>
      <c r="I43" s="35" t="s">
        <v>1655</v>
      </c>
      <c r="J43" s="35" t="s">
        <v>1656</v>
      </c>
      <c r="K43" s="35" t="s">
        <v>1657</v>
      </c>
      <c r="L43" s="35" t="s">
        <v>6520</v>
      </c>
      <c r="M43" s="35" t="s">
        <v>6397</v>
      </c>
      <c r="N43" s="35" t="s">
        <v>6521</v>
      </c>
      <c r="O43" s="35" t="s">
        <v>6393</v>
      </c>
      <c r="P43" s="35" t="s">
        <v>276</v>
      </c>
      <c r="Q43" s="35" t="s">
        <v>6522</v>
      </c>
      <c r="R43" s="35" t="s">
        <v>6523</v>
      </c>
      <c r="S43" s="35" t="s">
        <v>6524</v>
      </c>
      <c r="V43" s="35"/>
      <c r="W43" s="33"/>
      <c r="X43" s="36">
        <f>IF(COUNTIF($L$2:Table29[[#This Row],[ID]],Table29[[#This Row],[ID]])=1,1,0)</f>
        <v>1</v>
      </c>
    </row>
    <row r="44" spans="1:24" x14ac:dyDescent="0.25">
      <c r="A44" s="33" t="s">
        <v>277</v>
      </c>
      <c r="B44" s="33" t="s">
        <v>1788</v>
      </c>
      <c r="C44" s="33" t="s">
        <v>1789</v>
      </c>
      <c r="D44" s="33" t="s">
        <v>280</v>
      </c>
      <c r="E44" s="33" t="s">
        <v>281</v>
      </c>
      <c r="F44" s="34">
        <v>43101</v>
      </c>
      <c r="G44" s="34">
        <v>43465</v>
      </c>
      <c r="H44" s="35" t="s">
        <v>1790</v>
      </c>
      <c r="I44" s="35" t="s">
        <v>1791</v>
      </c>
      <c r="J44" s="35" t="s">
        <v>1792</v>
      </c>
      <c r="K44" s="35" t="s">
        <v>1793</v>
      </c>
      <c r="L44" s="35" t="s">
        <v>6525</v>
      </c>
      <c r="M44" s="35" t="s">
        <v>6526</v>
      </c>
      <c r="N44" s="35" t="s">
        <v>6527</v>
      </c>
      <c r="O44" s="35" t="s">
        <v>6380</v>
      </c>
      <c r="P44" s="35" t="s">
        <v>276</v>
      </c>
      <c r="Q44" s="35"/>
      <c r="R44" s="35" t="s">
        <v>6528</v>
      </c>
      <c r="S44" s="35" t="s">
        <v>6529</v>
      </c>
      <c r="V44" s="35" t="s">
        <v>6530</v>
      </c>
      <c r="W44" s="33"/>
      <c r="X44" s="36">
        <f>IF(COUNTIF($L$2:Table29[[#This Row],[ID]],Table29[[#This Row],[ID]])=1,1,0)</f>
        <v>1</v>
      </c>
    </row>
    <row r="45" spans="1:24" x14ac:dyDescent="0.25">
      <c r="A45" s="33" t="s">
        <v>277</v>
      </c>
      <c r="B45" s="33" t="s">
        <v>1884</v>
      </c>
      <c r="C45" s="33" t="s">
        <v>1885</v>
      </c>
      <c r="D45" s="33" t="s">
        <v>280</v>
      </c>
      <c r="E45" s="33" t="s">
        <v>281</v>
      </c>
      <c r="F45" s="34">
        <v>43101</v>
      </c>
      <c r="G45" s="34">
        <v>43465</v>
      </c>
      <c r="H45" s="35" t="s">
        <v>1886</v>
      </c>
      <c r="I45" s="35" t="s">
        <v>1887</v>
      </c>
      <c r="J45" s="35" t="s">
        <v>1888</v>
      </c>
      <c r="K45" s="35" t="s">
        <v>1889</v>
      </c>
      <c r="L45" s="35" t="s">
        <v>6531</v>
      </c>
      <c r="M45" s="35" t="s">
        <v>6378</v>
      </c>
      <c r="N45" s="35" t="s">
        <v>6532</v>
      </c>
      <c r="O45" s="35" t="s">
        <v>6393</v>
      </c>
      <c r="P45" s="35" t="s">
        <v>276</v>
      </c>
      <c r="Q45" s="35" t="s">
        <v>6533</v>
      </c>
      <c r="R45" s="35" t="s">
        <v>6534</v>
      </c>
      <c r="S45" s="35" t="s">
        <v>6535</v>
      </c>
      <c r="V45" s="35" t="s">
        <v>6536</v>
      </c>
      <c r="W45" s="33"/>
      <c r="X45" s="36">
        <f>IF(COUNTIF($L$2:Table29[[#This Row],[ID]],Table29[[#This Row],[ID]])=1,1,0)</f>
        <v>1</v>
      </c>
    </row>
    <row r="46" spans="1:24" x14ac:dyDescent="0.25">
      <c r="A46" s="33" t="s">
        <v>277</v>
      </c>
      <c r="B46" s="33" t="s">
        <v>1884</v>
      </c>
      <c r="C46" s="33" t="s">
        <v>1885</v>
      </c>
      <c r="D46" s="33" t="s">
        <v>280</v>
      </c>
      <c r="E46" s="33" t="s">
        <v>281</v>
      </c>
      <c r="F46" s="34">
        <v>43101</v>
      </c>
      <c r="G46" s="34">
        <v>43465</v>
      </c>
      <c r="H46" s="35" t="s">
        <v>1886</v>
      </c>
      <c r="I46" s="35" t="s">
        <v>1887</v>
      </c>
      <c r="J46" s="35" t="s">
        <v>1888</v>
      </c>
      <c r="K46" s="35" t="s">
        <v>1889</v>
      </c>
      <c r="L46" s="35" t="s">
        <v>6537</v>
      </c>
      <c r="M46" s="35" t="s">
        <v>6378</v>
      </c>
      <c r="N46" s="35" t="s">
        <v>6538</v>
      </c>
      <c r="O46" s="35" t="s">
        <v>6380</v>
      </c>
      <c r="P46" s="35" t="s">
        <v>276</v>
      </c>
      <c r="Q46" s="35" t="s">
        <v>6539</v>
      </c>
      <c r="R46" s="35" t="s">
        <v>6540</v>
      </c>
      <c r="S46" s="35" t="s">
        <v>6541</v>
      </c>
      <c r="V46" s="35"/>
      <c r="W46" s="33"/>
      <c r="X46" s="36">
        <f>IF(COUNTIF($L$2:Table29[[#This Row],[ID]],Table29[[#This Row],[ID]])=1,1,0)</f>
        <v>1</v>
      </c>
    </row>
    <row r="47" spans="1:24" x14ac:dyDescent="0.25">
      <c r="A47" s="33" t="s">
        <v>277</v>
      </c>
      <c r="B47" s="33" t="s">
        <v>1884</v>
      </c>
      <c r="C47" s="33" t="s">
        <v>1885</v>
      </c>
      <c r="D47" s="33" t="s">
        <v>280</v>
      </c>
      <c r="E47" s="33" t="s">
        <v>281</v>
      </c>
      <c r="F47" s="34">
        <v>43101</v>
      </c>
      <c r="G47" s="34">
        <v>43465</v>
      </c>
      <c r="H47" s="35" t="s">
        <v>1886</v>
      </c>
      <c r="I47" s="35" t="s">
        <v>1887</v>
      </c>
      <c r="J47" s="35" t="s">
        <v>1888</v>
      </c>
      <c r="K47" s="35" t="s">
        <v>1889</v>
      </c>
      <c r="L47" s="35" t="s">
        <v>6542</v>
      </c>
      <c r="M47" s="35" t="s">
        <v>6378</v>
      </c>
      <c r="N47" s="35" t="s">
        <v>6543</v>
      </c>
      <c r="O47" s="35" t="s">
        <v>6380</v>
      </c>
      <c r="P47" s="35" t="s">
        <v>276</v>
      </c>
      <c r="Q47" s="35" t="s">
        <v>6539</v>
      </c>
      <c r="R47" s="35" t="s">
        <v>6544</v>
      </c>
      <c r="S47" s="35" t="s">
        <v>6545</v>
      </c>
      <c r="V47" s="35" t="s">
        <v>6546</v>
      </c>
      <c r="W47" s="33"/>
      <c r="X47" s="36">
        <f>IF(COUNTIF($L$2:Table29[[#This Row],[ID]],Table29[[#This Row],[ID]])=1,1,0)</f>
        <v>1</v>
      </c>
    </row>
    <row r="48" spans="1:24" x14ac:dyDescent="0.25">
      <c r="A48" s="33" t="s">
        <v>277</v>
      </c>
      <c r="B48" s="33" t="s">
        <v>1884</v>
      </c>
      <c r="C48" s="33" t="s">
        <v>1885</v>
      </c>
      <c r="D48" s="33" t="s">
        <v>280</v>
      </c>
      <c r="E48" s="33" t="s">
        <v>281</v>
      </c>
      <c r="F48" s="34">
        <v>43101</v>
      </c>
      <c r="G48" s="34">
        <v>43465</v>
      </c>
      <c r="H48" s="35" t="s">
        <v>1886</v>
      </c>
      <c r="I48" s="35" t="s">
        <v>1887</v>
      </c>
      <c r="J48" s="35" t="s">
        <v>1888</v>
      </c>
      <c r="K48" s="35" t="s">
        <v>1889</v>
      </c>
      <c r="L48" s="35" t="s">
        <v>6547</v>
      </c>
      <c r="M48" s="35" t="s">
        <v>6378</v>
      </c>
      <c r="N48" s="35" t="s">
        <v>6548</v>
      </c>
      <c r="O48" s="35" t="s">
        <v>6380</v>
      </c>
      <c r="P48" s="35" t="s">
        <v>276</v>
      </c>
      <c r="Q48" s="35" t="s">
        <v>6539</v>
      </c>
      <c r="R48" s="35" t="s">
        <v>6549</v>
      </c>
      <c r="S48" s="35" t="s">
        <v>6550</v>
      </c>
      <c r="V48" s="35" t="s">
        <v>6551</v>
      </c>
      <c r="W48" s="33"/>
      <c r="X48" s="36">
        <f>IF(COUNTIF($L$2:Table29[[#This Row],[ID]],Table29[[#This Row],[ID]])=1,1,0)</f>
        <v>1</v>
      </c>
    </row>
    <row r="49" spans="1:24" x14ac:dyDescent="0.25">
      <c r="A49" s="33" t="s">
        <v>277</v>
      </c>
      <c r="B49" s="33" t="s">
        <v>2235</v>
      </c>
      <c r="C49" s="33" t="s">
        <v>2236</v>
      </c>
      <c r="D49" s="33" t="s">
        <v>280</v>
      </c>
      <c r="E49" s="33" t="s">
        <v>281</v>
      </c>
      <c r="F49" s="34">
        <v>43101</v>
      </c>
      <c r="G49" s="34">
        <v>43465</v>
      </c>
      <c r="H49" s="35" t="s">
        <v>2237</v>
      </c>
      <c r="I49" s="35" t="s">
        <v>2238</v>
      </c>
      <c r="J49" s="35" t="s">
        <v>2239</v>
      </c>
      <c r="K49" s="35" t="s">
        <v>2240</v>
      </c>
      <c r="L49" s="35" t="s">
        <v>6552</v>
      </c>
      <c r="M49" s="35" t="s">
        <v>6444</v>
      </c>
      <c r="N49" s="35" t="s">
        <v>6553</v>
      </c>
      <c r="O49" s="35" t="s">
        <v>6393</v>
      </c>
      <c r="P49" s="35" t="s">
        <v>259</v>
      </c>
      <c r="Q49" s="35" t="s">
        <v>6554</v>
      </c>
      <c r="R49" s="35" t="s">
        <v>6553</v>
      </c>
      <c r="S49" s="35" t="s">
        <v>6555</v>
      </c>
      <c r="V49" s="35"/>
      <c r="W49" s="33"/>
      <c r="X49" s="36">
        <f>IF(COUNTIF($L$2:Table29[[#This Row],[ID]],Table29[[#This Row],[ID]])=1,1,0)</f>
        <v>1</v>
      </c>
    </row>
    <row r="50" spans="1:24" x14ac:dyDescent="0.25">
      <c r="A50" s="33" t="s">
        <v>277</v>
      </c>
      <c r="B50" s="33" t="s">
        <v>2235</v>
      </c>
      <c r="C50" s="33" t="s">
        <v>2236</v>
      </c>
      <c r="D50" s="33" t="s">
        <v>280</v>
      </c>
      <c r="E50" s="33" t="s">
        <v>281</v>
      </c>
      <c r="F50" s="34">
        <v>43101</v>
      </c>
      <c r="G50" s="34">
        <v>43465</v>
      </c>
      <c r="H50" s="35" t="s">
        <v>2237</v>
      </c>
      <c r="I50" s="35" t="s">
        <v>2238</v>
      </c>
      <c r="J50" s="35" t="s">
        <v>2239</v>
      </c>
      <c r="K50" s="35" t="s">
        <v>2240</v>
      </c>
      <c r="L50" s="35" t="s">
        <v>6556</v>
      </c>
      <c r="M50" s="35" t="s">
        <v>6444</v>
      </c>
      <c r="N50" s="35" t="s">
        <v>6557</v>
      </c>
      <c r="O50" s="35" t="s">
        <v>6393</v>
      </c>
      <c r="P50" s="35" t="s">
        <v>276</v>
      </c>
      <c r="Q50" s="35" t="s">
        <v>6554</v>
      </c>
      <c r="R50" s="35" t="s">
        <v>6557</v>
      </c>
      <c r="S50" s="35" t="s">
        <v>6558</v>
      </c>
      <c r="V50" s="35" t="s">
        <v>6559</v>
      </c>
      <c r="W50" s="33"/>
      <c r="X50" s="36">
        <f>IF(COUNTIF($L$2:Table29[[#This Row],[ID]],Table29[[#This Row],[ID]])=1,1,0)</f>
        <v>1</v>
      </c>
    </row>
    <row r="51" spans="1:24" x14ac:dyDescent="0.25">
      <c r="A51" s="33" t="s">
        <v>277</v>
      </c>
      <c r="B51" s="33" t="s">
        <v>2235</v>
      </c>
      <c r="C51" s="33" t="s">
        <v>2236</v>
      </c>
      <c r="D51" s="33" t="s">
        <v>280</v>
      </c>
      <c r="E51" s="33" t="s">
        <v>281</v>
      </c>
      <c r="F51" s="34">
        <v>43101</v>
      </c>
      <c r="G51" s="34">
        <v>43465</v>
      </c>
      <c r="H51" s="35" t="s">
        <v>2237</v>
      </c>
      <c r="I51" s="35" t="s">
        <v>2238</v>
      </c>
      <c r="J51" s="35" t="s">
        <v>2239</v>
      </c>
      <c r="K51" s="35" t="s">
        <v>2240</v>
      </c>
      <c r="L51" s="35" t="s">
        <v>6560</v>
      </c>
      <c r="M51" s="35" t="s">
        <v>6561</v>
      </c>
      <c r="N51" s="35" t="s">
        <v>6562</v>
      </c>
      <c r="O51" s="35" t="s">
        <v>6399</v>
      </c>
      <c r="P51" s="35" t="s">
        <v>276</v>
      </c>
      <c r="Q51" s="35" t="s">
        <v>6554</v>
      </c>
      <c r="R51" s="35" t="s">
        <v>6562</v>
      </c>
      <c r="S51" s="35" t="s">
        <v>6563</v>
      </c>
      <c r="V51" s="35" t="s">
        <v>6564</v>
      </c>
      <c r="W51" s="33"/>
      <c r="X51" s="36">
        <f>IF(COUNTIF($L$2:Table29[[#This Row],[ID]],Table29[[#This Row],[ID]])=1,1,0)</f>
        <v>1</v>
      </c>
    </row>
    <row r="52" spans="1:24" x14ac:dyDescent="0.25">
      <c r="A52" s="33" t="s">
        <v>277</v>
      </c>
      <c r="B52" s="33" t="s">
        <v>2418</v>
      </c>
      <c r="C52" s="33" t="s">
        <v>2419</v>
      </c>
      <c r="D52" s="33" t="s">
        <v>280</v>
      </c>
      <c r="E52" s="33" t="s">
        <v>281</v>
      </c>
      <c r="F52" s="34">
        <v>43101</v>
      </c>
      <c r="G52" s="34">
        <v>43465</v>
      </c>
      <c r="H52" s="35" t="s">
        <v>2420</v>
      </c>
      <c r="I52" s="35" t="s">
        <v>2421</v>
      </c>
      <c r="J52" s="35" t="s">
        <v>2422</v>
      </c>
      <c r="K52" s="35" t="s">
        <v>2423</v>
      </c>
      <c r="L52" s="35" t="s">
        <v>6565</v>
      </c>
      <c r="M52" s="35" t="s">
        <v>6378</v>
      </c>
      <c r="N52" s="35" t="s">
        <v>6566</v>
      </c>
      <c r="O52" s="35" t="s">
        <v>6393</v>
      </c>
      <c r="P52" s="35" t="s">
        <v>276</v>
      </c>
      <c r="Q52" s="35" t="s">
        <v>6567</v>
      </c>
      <c r="R52" s="35" t="s">
        <v>6568</v>
      </c>
      <c r="S52" s="35" t="s">
        <v>6569</v>
      </c>
      <c r="V52" s="35"/>
      <c r="W52" s="33"/>
      <c r="X52" s="36">
        <f>IF(COUNTIF($L$2:Table29[[#This Row],[ID]],Table29[[#This Row],[ID]])=1,1,0)</f>
        <v>1</v>
      </c>
    </row>
    <row r="53" spans="1:24" x14ac:dyDescent="0.25">
      <c r="A53" s="33" t="s">
        <v>277</v>
      </c>
      <c r="B53" s="33" t="s">
        <v>2418</v>
      </c>
      <c r="C53" s="33" t="s">
        <v>2419</v>
      </c>
      <c r="D53" s="33" t="s">
        <v>280</v>
      </c>
      <c r="E53" s="33" t="s">
        <v>281</v>
      </c>
      <c r="F53" s="34">
        <v>43101</v>
      </c>
      <c r="G53" s="34">
        <v>43465</v>
      </c>
      <c r="H53" s="35" t="s">
        <v>2420</v>
      </c>
      <c r="I53" s="35" t="s">
        <v>2421</v>
      </c>
      <c r="J53" s="35" t="s">
        <v>2422</v>
      </c>
      <c r="K53" s="35" t="s">
        <v>2423</v>
      </c>
      <c r="L53" s="35" t="s">
        <v>6570</v>
      </c>
      <c r="M53" s="35" t="s">
        <v>6444</v>
      </c>
      <c r="N53" s="35" t="s">
        <v>6571</v>
      </c>
      <c r="O53" s="35" t="s">
        <v>6393</v>
      </c>
      <c r="P53" s="35" t="s">
        <v>276</v>
      </c>
      <c r="Q53" s="35" t="s">
        <v>6567</v>
      </c>
      <c r="R53" s="35" t="s">
        <v>6572</v>
      </c>
      <c r="S53" s="35" t="s">
        <v>6573</v>
      </c>
      <c r="V53" s="35"/>
      <c r="W53" s="33"/>
      <c r="X53" s="36">
        <f>IF(COUNTIF($L$2:Table29[[#This Row],[ID]],Table29[[#This Row],[ID]])=1,1,0)</f>
        <v>1</v>
      </c>
    </row>
    <row r="54" spans="1:24" x14ac:dyDescent="0.25">
      <c r="A54" s="33" t="s">
        <v>277</v>
      </c>
      <c r="B54" s="33" t="s">
        <v>2418</v>
      </c>
      <c r="C54" s="33" t="s">
        <v>2419</v>
      </c>
      <c r="D54" s="33" t="s">
        <v>280</v>
      </c>
      <c r="E54" s="33" t="s">
        <v>281</v>
      </c>
      <c r="F54" s="34">
        <v>43101</v>
      </c>
      <c r="G54" s="34">
        <v>43465</v>
      </c>
      <c r="H54" s="35" t="s">
        <v>2420</v>
      </c>
      <c r="I54" s="35" t="s">
        <v>2421</v>
      </c>
      <c r="J54" s="35" t="s">
        <v>2422</v>
      </c>
      <c r="K54" s="35" t="s">
        <v>2423</v>
      </c>
      <c r="L54" s="35" t="s">
        <v>6574</v>
      </c>
      <c r="M54" s="35" t="s">
        <v>6444</v>
      </c>
      <c r="N54" s="35" t="s">
        <v>6575</v>
      </c>
      <c r="O54" s="35" t="s">
        <v>6393</v>
      </c>
      <c r="P54" s="35" t="s">
        <v>276</v>
      </c>
      <c r="Q54" s="35" t="s">
        <v>6567</v>
      </c>
      <c r="R54" s="35" t="s">
        <v>6576</v>
      </c>
      <c r="S54" s="35" t="s">
        <v>6577</v>
      </c>
      <c r="V54" s="35"/>
      <c r="W54" s="33"/>
      <c r="X54" s="36">
        <f>IF(COUNTIF($L$2:Table29[[#This Row],[ID]],Table29[[#This Row],[ID]])=1,1,0)</f>
        <v>1</v>
      </c>
    </row>
    <row r="55" spans="1:24" x14ac:dyDescent="0.25">
      <c r="A55" s="33" t="s">
        <v>277</v>
      </c>
      <c r="B55" s="33" t="s">
        <v>2418</v>
      </c>
      <c r="C55" s="33" t="s">
        <v>2419</v>
      </c>
      <c r="D55" s="33" t="s">
        <v>280</v>
      </c>
      <c r="E55" s="33" t="s">
        <v>281</v>
      </c>
      <c r="F55" s="34">
        <v>43101</v>
      </c>
      <c r="G55" s="34">
        <v>43465</v>
      </c>
      <c r="H55" s="35" t="s">
        <v>2420</v>
      </c>
      <c r="I55" s="35" t="s">
        <v>2421</v>
      </c>
      <c r="J55" s="35" t="s">
        <v>2422</v>
      </c>
      <c r="K55" s="35" t="s">
        <v>2423</v>
      </c>
      <c r="L55" s="35" t="s">
        <v>6578</v>
      </c>
      <c r="M55" s="35" t="s">
        <v>6378</v>
      </c>
      <c r="N55" s="35" t="s">
        <v>6579</v>
      </c>
      <c r="O55" s="35" t="s">
        <v>6393</v>
      </c>
      <c r="P55" s="35" t="s">
        <v>276</v>
      </c>
      <c r="Q55" s="35" t="s">
        <v>6567</v>
      </c>
      <c r="R55" s="35" t="s">
        <v>6580</v>
      </c>
      <c r="S55" s="35" t="s">
        <v>6581</v>
      </c>
      <c r="V55" s="35"/>
      <c r="W55" s="33"/>
      <c r="X55" s="36">
        <f>IF(COUNTIF($L$2:Table29[[#This Row],[ID]],Table29[[#This Row],[ID]])=1,1,0)</f>
        <v>1</v>
      </c>
    </row>
    <row r="56" spans="1:24" x14ac:dyDescent="0.25">
      <c r="A56" s="33" t="s">
        <v>277</v>
      </c>
      <c r="B56" s="33" t="s">
        <v>2418</v>
      </c>
      <c r="C56" s="33" t="s">
        <v>2419</v>
      </c>
      <c r="D56" s="33" t="s">
        <v>280</v>
      </c>
      <c r="E56" s="33" t="s">
        <v>281</v>
      </c>
      <c r="F56" s="34">
        <v>43101</v>
      </c>
      <c r="G56" s="34">
        <v>43465</v>
      </c>
      <c r="H56" s="35" t="s">
        <v>2420</v>
      </c>
      <c r="I56" s="35" t="s">
        <v>2421</v>
      </c>
      <c r="J56" s="35" t="s">
        <v>2422</v>
      </c>
      <c r="K56" s="35" t="s">
        <v>2423</v>
      </c>
      <c r="L56" s="35" t="s">
        <v>6582</v>
      </c>
      <c r="M56" s="35" t="s">
        <v>6391</v>
      </c>
      <c r="N56" s="35" t="s">
        <v>6583</v>
      </c>
      <c r="O56" s="35" t="s">
        <v>6393</v>
      </c>
      <c r="P56" s="35" t="s">
        <v>276</v>
      </c>
      <c r="Q56" s="35" t="s">
        <v>6567</v>
      </c>
      <c r="R56" s="35" t="s">
        <v>6584</v>
      </c>
      <c r="S56" s="35" t="s">
        <v>6585</v>
      </c>
      <c r="V56" s="35"/>
      <c r="W56" s="33"/>
      <c r="X56" s="36">
        <f>IF(COUNTIF($L$2:Table29[[#This Row],[ID]],Table29[[#This Row],[ID]])=1,1,0)</f>
        <v>1</v>
      </c>
    </row>
    <row r="57" spans="1:24" x14ac:dyDescent="0.25">
      <c r="A57" s="33" t="s">
        <v>277</v>
      </c>
      <c r="B57" s="33" t="s">
        <v>2418</v>
      </c>
      <c r="C57" s="33" t="s">
        <v>2419</v>
      </c>
      <c r="D57" s="33" t="s">
        <v>280</v>
      </c>
      <c r="E57" s="33" t="s">
        <v>281</v>
      </c>
      <c r="F57" s="34">
        <v>43101</v>
      </c>
      <c r="G57" s="34">
        <v>43465</v>
      </c>
      <c r="H57" s="35" t="s">
        <v>2420</v>
      </c>
      <c r="I57" s="35" t="s">
        <v>2421</v>
      </c>
      <c r="J57" s="35" t="s">
        <v>2422</v>
      </c>
      <c r="K57" s="35" t="s">
        <v>2423</v>
      </c>
      <c r="L57" s="35" t="s">
        <v>6586</v>
      </c>
      <c r="M57" s="35" t="s">
        <v>6587</v>
      </c>
      <c r="N57" s="35" t="s">
        <v>6588</v>
      </c>
      <c r="O57" s="35" t="s">
        <v>6380</v>
      </c>
      <c r="P57" s="35" t="s">
        <v>276</v>
      </c>
      <c r="Q57" s="35" t="s">
        <v>6567</v>
      </c>
      <c r="R57" s="35" t="s">
        <v>6589</v>
      </c>
      <c r="S57" s="35" t="s">
        <v>6590</v>
      </c>
      <c r="V57" s="35"/>
      <c r="W57" s="33"/>
      <c r="X57" s="36">
        <f>IF(COUNTIF($L$2:Table29[[#This Row],[ID]],Table29[[#This Row],[ID]])=1,1,0)</f>
        <v>1</v>
      </c>
    </row>
    <row r="58" spans="1:24" x14ac:dyDescent="0.25">
      <c r="A58" s="33" t="s">
        <v>277</v>
      </c>
      <c r="B58" s="33" t="s">
        <v>2418</v>
      </c>
      <c r="C58" s="33" t="s">
        <v>2419</v>
      </c>
      <c r="D58" s="33" t="s">
        <v>280</v>
      </c>
      <c r="E58" s="33" t="s">
        <v>281</v>
      </c>
      <c r="F58" s="34">
        <v>43101</v>
      </c>
      <c r="G58" s="34">
        <v>43465</v>
      </c>
      <c r="H58" s="35" t="s">
        <v>2420</v>
      </c>
      <c r="I58" s="35" t="s">
        <v>2421</v>
      </c>
      <c r="J58" s="35" t="s">
        <v>2422</v>
      </c>
      <c r="K58" s="35" t="s">
        <v>2423</v>
      </c>
      <c r="L58" s="35" t="s">
        <v>6591</v>
      </c>
      <c r="M58" s="35" t="s">
        <v>6444</v>
      </c>
      <c r="N58" s="35" t="s">
        <v>6592</v>
      </c>
      <c r="O58" s="35" t="s">
        <v>6393</v>
      </c>
      <c r="P58" s="35" t="s">
        <v>276</v>
      </c>
      <c r="Q58" s="35" t="s">
        <v>6567</v>
      </c>
      <c r="R58" s="35" t="s">
        <v>6593</v>
      </c>
      <c r="S58" s="35" t="s">
        <v>6594</v>
      </c>
      <c r="V58" s="35"/>
      <c r="W58" s="33"/>
      <c r="X58" s="36">
        <f>IF(COUNTIF($L$2:Table29[[#This Row],[ID]],Table29[[#This Row],[ID]])=1,1,0)</f>
        <v>1</v>
      </c>
    </row>
    <row r="59" spans="1:24" x14ac:dyDescent="0.25">
      <c r="A59" s="33" t="s">
        <v>277</v>
      </c>
      <c r="B59" s="33" t="s">
        <v>2418</v>
      </c>
      <c r="C59" s="33" t="s">
        <v>2419</v>
      </c>
      <c r="D59" s="33" t="s">
        <v>280</v>
      </c>
      <c r="E59" s="33" t="s">
        <v>281</v>
      </c>
      <c r="F59" s="34">
        <v>43101</v>
      </c>
      <c r="G59" s="34">
        <v>43465</v>
      </c>
      <c r="H59" s="35" t="s">
        <v>2420</v>
      </c>
      <c r="I59" s="35" t="s">
        <v>2421</v>
      </c>
      <c r="J59" s="35" t="s">
        <v>2422</v>
      </c>
      <c r="K59" s="35" t="s">
        <v>2423</v>
      </c>
      <c r="L59" s="35" t="s">
        <v>6595</v>
      </c>
      <c r="M59" s="35" t="s">
        <v>6444</v>
      </c>
      <c r="N59" s="35" t="s">
        <v>6596</v>
      </c>
      <c r="O59" s="35" t="s">
        <v>6380</v>
      </c>
      <c r="P59" s="35" t="s">
        <v>212</v>
      </c>
      <c r="Q59" s="35" t="s">
        <v>6567</v>
      </c>
      <c r="R59" s="35" t="s">
        <v>6597</v>
      </c>
      <c r="S59" s="35" t="s">
        <v>6598</v>
      </c>
      <c r="V59" s="35"/>
      <c r="W59" s="33"/>
      <c r="X59" s="36">
        <f>IF(COUNTIF($L$2:Table29[[#This Row],[ID]],Table29[[#This Row],[ID]])=1,1,0)</f>
        <v>1</v>
      </c>
    </row>
    <row r="60" spans="1:24" x14ac:dyDescent="0.25">
      <c r="A60" s="33" t="s">
        <v>277</v>
      </c>
      <c r="B60" s="33" t="s">
        <v>3044</v>
      </c>
      <c r="C60" s="33" t="s">
        <v>3045</v>
      </c>
      <c r="D60" s="33" t="s">
        <v>280</v>
      </c>
      <c r="E60" s="33" t="s">
        <v>281</v>
      </c>
      <c r="F60" s="34">
        <v>43101</v>
      </c>
      <c r="G60" s="34">
        <v>43465</v>
      </c>
      <c r="H60" s="35" t="s">
        <v>3046</v>
      </c>
      <c r="I60" s="35" t="s">
        <v>3047</v>
      </c>
      <c r="J60" s="35" t="s">
        <v>3048</v>
      </c>
      <c r="K60" s="35" t="s">
        <v>3049</v>
      </c>
      <c r="L60" s="35" t="s">
        <v>6599</v>
      </c>
      <c r="M60" s="35" t="s">
        <v>6513</v>
      </c>
      <c r="N60" s="35" t="s">
        <v>6600</v>
      </c>
      <c r="O60" s="35" t="s">
        <v>6393</v>
      </c>
      <c r="P60" s="35" t="s">
        <v>507</v>
      </c>
      <c r="Q60" s="35" t="s">
        <v>6601</v>
      </c>
      <c r="R60" s="35" t="s">
        <v>6602</v>
      </c>
      <c r="S60" s="35" t="s">
        <v>6603</v>
      </c>
      <c r="V60" s="35"/>
      <c r="W60" s="33"/>
      <c r="X60" s="36">
        <f>IF(COUNTIF($L$2:Table29[[#This Row],[ID]],Table29[[#This Row],[ID]])=1,1,0)</f>
        <v>1</v>
      </c>
    </row>
    <row r="61" spans="1:24" x14ac:dyDescent="0.25">
      <c r="A61" s="33" t="s">
        <v>277</v>
      </c>
      <c r="B61" s="33" t="s">
        <v>3044</v>
      </c>
      <c r="C61" s="33" t="s">
        <v>3045</v>
      </c>
      <c r="D61" s="33" t="s">
        <v>280</v>
      </c>
      <c r="E61" s="33" t="s">
        <v>281</v>
      </c>
      <c r="F61" s="34">
        <v>43101</v>
      </c>
      <c r="G61" s="34">
        <v>43465</v>
      </c>
      <c r="H61" s="35" t="s">
        <v>3046</v>
      </c>
      <c r="I61" s="35" t="s">
        <v>3047</v>
      </c>
      <c r="J61" s="35" t="s">
        <v>3048</v>
      </c>
      <c r="K61" s="35" t="s">
        <v>3049</v>
      </c>
      <c r="L61" s="35" t="s">
        <v>6604</v>
      </c>
      <c r="M61" s="35" t="s">
        <v>6526</v>
      </c>
      <c r="N61" s="35" t="s">
        <v>6605</v>
      </c>
      <c r="O61" s="35" t="s">
        <v>6380</v>
      </c>
      <c r="P61" s="35" t="s">
        <v>507</v>
      </c>
      <c r="Q61" s="35" t="s">
        <v>6601</v>
      </c>
      <c r="R61" s="35" t="s">
        <v>6606</v>
      </c>
      <c r="S61" s="35" t="s">
        <v>6607</v>
      </c>
      <c r="V61" s="35"/>
      <c r="W61" s="33"/>
      <c r="X61" s="36">
        <f>IF(COUNTIF($L$2:Table29[[#This Row],[ID]],Table29[[#This Row],[ID]])=1,1,0)</f>
        <v>1</v>
      </c>
    </row>
    <row r="62" spans="1:24" x14ac:dyDescent="0.25">
      <c r="A62" s="33" t="s">
        <v>277</v>
      </c>
      <c r="B62" s="33" t="s">
        <v>3044</v>
      </c>
      <c r="C62" s="33" t="s">
        <v>3045</v>
      </c>
      <c r="D62" s="33" t="s">
        <v>280</v>
      </c>
      <c r="E62" s="33" t="s">
        <v>281</v>
      </c>
      <c r="F62" s="34">
        <v>43101</v>
      </c>
      <c r="G62" s="34">
        <v>43465</v>
      </c>
      <c r="H62" s="35" t="s">
        <v>3046</v>
      </c>
      <c r="I62" s="35" t="s">
        <v>3047</v>
      </c>
      <c r="J62" s="35" t="s">
        <v>3048</v>
      </c>
      <c r="K62" s="35" t="s">
        <v>3049</v>
      </c>
      <c r="L62" s="35" t="s">
        <v>6608</v>
      </c>
      <c r="M62" s="35" t="s">
        <v>6397</v>
      </c>
      <c r="N62" s="35" t="s">
        <v>6609</v>
      </c>
      <c r="O62" s="35" t="s">
        <v>6393</v>
      </c>
      <c r="P62" s="35" t="s">
        <v>276</v>
      </c>
      <c r="Q62" s="35" t="s">
        <v>6601</v>
      </c>
      <c r="R62" s="35" t="s">
        <v>6610</v>
      </c>
      <c r="S62" s="35" t="s">
        <v>6611</v>
      </c>
      <c r="V62" s="35"/>
      <c r="W62" s="33"/>
      <c r="X62" s="36">
        <f>IF(COUNTIF($L$2:Table29[[#This Row],[ID]],Table29[[#This Row],[ID]])=1,1,0)</f>
        <v>1</v>
      </c>
    </row>
    <row r="63" spans="1:24" x14ac:dyDescent="0.25">
      <c r="A63" s="33" t="s">
        <v>277</v>
      </c>
      <c r="B63" s="33" t="s">
        <v>3044</v>
      </c>
      <c r="C63" s="33" t="s">
        <v>3045</v>
      </c>
      <c r="D63" s="33" t="s">
        <v>280</v>
      </c>
      <c r="E63" s="33" t="s">
        <v>281</v>
      </c>
      <c r="F63" s="34">
        <v>43101</v>
      </c>
      <c r="G63" s="34">
        <v>43465</v>
      </c>
      <c r="H63" s="35" t="s">
        <v>3046</v>
      </c>
      <c r="I63" s="35" t="s">
        <v>3047</v>
      </c>
      <c r="J63" s="35" t="s">
        <v>3048</v>
      </c>
      <c r="K63" s="35" t="s">
        <v>3049</v>
      </c>
      <c r="L63" s="35" t="s">
        <v>6612</v>
      </c>
      <c r="M63" s="35" t="s">
        <v>6444</v>
      </c>
      <c r="N63" s="35" t="s">
        <v>6613</v>
      </c>
      <c r="O63" s="35" t="s">
        <v>6393</v>
      </c>
      <c r="P63" s="35" t="s">
        <v>276</v>
      </c>
      <c r="Q63" s="35" t="s">
        <v>6614</v>
      </c>
      <c r="R63" s="35" t="s">
        <v>6615</v>
      </c>
      <c r="S63" s="35" t="s">
        <v>6616</v>
      </c>
      <c r="V63" s="35" t="s">
        <v>6617</v>
      </c>
      <c r="W63" s="33"/>
      <c r="X63" s="36">
        <f>IF(COUNTIF($L$2:Table29[[#This Row],[ID]],Table29[[#This Row],[ID]])=1,1,0)</f>
        <v>1</v>
      </c>
    </row>
    <row r="64" spans="1:24" x14ac:dyDescent="0.25">
      <c r="A64" s="33" t="s">
        <v>277</v>
      </c>
      <c r="B64" s="33" t="s">
        <v>3044</v>
      </c>
      <c r="C64" s="33" t="s">
        <v>3045</v>
      </c>
      <c r="D64" s="33" t="s">
        <v>280</v>
      </c>
      <c r="E64" s="33" t="s">
        <v>281</v>
      </c>
      <c r="F64" s="34">
        <v>43101</v>
      </c>
      <c r="G64" s="34">
        <v>43465</v>
      </c>
      <c r="H64" s="35" t="s">
        <v>3046</v>
      </c>
      <c r="I64" s="35" t="s">
        <v>3047</v>
      </c>
      <c r="J64" s="35" t="s">
        <v>3048</v>
      </c>
      <c r="K64" s="35" t="s">
        <v>3049</v>
      </c>
      <c r="L64" s="35" t="s">
        <v>6618</v>
      </c>
      <c r="M64" s="35" t="s">
        <v>6397</v>
      </c>
      <c r="N64" s="35" t="s">
        <v>6619</v>
      </c>
      <c r="O64" s="35" t="s">
        <v>6393</v>
      </c>
      <c r="P64" s="35" t="s">
        <v>276</v>
      </c>
      <c r="Q64" s="35" t="s">
        <v>6620</v>
      </c>
      <c r="R64" s="35" t="s">
        <v>6621</v>
      </c>
      <c r="S64" s="35" t="s">
        <v>6622</v>
      </c>
      <c r="V64" s="35"/>
      <c r="W64" s="33"/>
      <c r="X64" s="36">
        <f>IF(COUNTIF($L$2:Table29[[#This Row],[ID]],Table29[[#This Row],[ID]])=1,1,0)</f>
        <v>1</v>
      </c>
    </row>
    <row r="65" spans="1:24" x14ac:dyDescent="0.25">
      <c r="A65" s="33" t="s">
        <v>277</v>
      </c>
      <c r="B65" s="33" t="s">
        <v>3044</v>
      </c>
      <c r="C65" s="33" t="s">
        <v>3045</v>
      </c>
      <c r="D65" s="33" t="s">
        <v>280</v>
      </c>
      <c r="E65" s="33" t="s">
        <v>281</v>
      </c>
      <c r="F65" s="34">
        <v>43101</v>
      </c>
      <c r="G65" s="34">
        <v>43465</v>
      </c>
      <c r="H65" s="35" t="s">
        <v>3046</v>
      </c>
      <c r="I65" s="35" t="s">
        <v>3047</v>
      </c>
      <c r="J65" s="35" t="s">
        <v>3048</v>
      </c>
      <c r="K65" s="35" t="s">
        <v>3049</v>
      </c>
      <c r="L65" s="35" t="s">
        <v>6623</v>
      </c>
      <c r="M65" s="35" t="s">
        <v>6444</v>
      </c>
      <c r="N65" s="35" t="s">
        <v>6624</v>
      </c>
      <c r="O65" s="35" t="s">
        <v>6393</v>
      </c>
      <c r="P65" s="35" t="s">
        <v>276</v>
      </c>
      <c r="Q65" s="35" t="s">
        <v>6601</v>
      </c>
      <c r="R65" s="35" t="s">
        <v>6625</v>
      </c>
      <c r="S65" s="35" t="s">
        <v>6626</v>
      </c>
      <c r="V65" s="35"/>
      <c r="W65" s="33"/>
      <c r="X65" s="36">
        <f>IF(COUNTIF($L$2:Table29[[#This Row],[ID]],Table29[[#This Row],[ID]])=1,1,0)</f>
        <v>1</v>
      </c>
    </row>
    <row r="66" spans="1:24" x14ac:dyDescent="0.25">
      <c r="A66" s="33" t="s">
        <v>277</v>
      </c>
      <c r="B66" s="33" t="s">
        <v>3044</v>
      </c>
      <c r="C66" s="33" t="s">
        <v>3045</v>
      </c>
      <c r="D66" s="33" t="s">
        <v>280</v>
      </c>
      <c r="E66" s="33" t="s">
        <v>281</v>
      </c>
      <c r="F66" s="34">
        <v>43101</v>
      </c>
      <c r="G66" s="34">
        <v>43465</v>
      </c>
      <c r="H66" s="35" t="s">
        <v>3046</v>
      </c>
      <c r="I66" s="35" t="s">
        <v>3047</v>
      </c>
      <c r="J66" s="35" t="s">
        <v>3048</v>
      </c>
      <c r="K66" s="35" t="s">
        <v>3049</v>
      </c>
      <c r="L66" s="35" t="s">
        <v>6627</v>
      </c>
      <c r="M66" s="35" t="s">
        <v>6526</v>
      </c>
      <c r="N66" s="35" t="s">
        <v>6628</v>
      </c>
      <c r="O66" s="35" t="s">
        <v>6393</v>
      </c>
      <c r="P66" s="35" t="s">
        <v>276</v>
      </c>
      <c r="Q66" s="35" t="s">
        <v>6629</v>
      </c>
      <c r="R66" s="35" t="s">
        <v>6630</v>
      </c>
      <c r="S66" s="35" t="s">
        <v>6631</v>
      </c>
      <c r="V66" s="35"/>
      <c r="W66" s="33"/>
      <c r="X66" s="36">
        <f>IF(COUNTIF($L$2:Table29[[#This Row],[ID]],Table29[[#This Row],[ID]])=1,1,0)</f>
        <v>1</v>
      </c>
    </row>
    <row r="67" spans="1:24" x14ac:dyDescent="0.25">
      <c r="A67" s="33" t="s">
        <v>277</v>
      </c>
      <c r="B67" s="33" t="s">
        <v>3044</v>
      </c>
      <c r="C67" s="33" t="s">
        <v>3045</v>
      </c>
      <c r="D67" s="33" t="s">
        <v>280</v>
      </c>
      <c r="E67" s="33" t="s">
        <v>281</v>
      </c>
      <c r="F67" s="34">
        <v>43101</v>
      </c>
      <c r="G67" s="34">
        <v>43465</v>
      </c>
      <c r="H67" s="35" t="s">
        <v>3046</v>
      </c>
      <c r="I67" s="35" t="s">
        <v>3047</v>
      </c>
      <c r="J67" s="35" t="s">
        <v>3048</v>
      </c>
      <c r="K67" s="35" t="s">
        <v>3049</v>
      </c>
      <c r="L67" s="35" t="s">
        <v>6632</v>
      </c>
      <c r="M67" s="35" t="s">
        <v>6526</v>
      </c>
      <c r="N67" s="35" t="s">
        <v>6633</v>
      </c>
      <c r="O67" s="35" t="s">
        <v>6380</v>
      </c>
      <c r="P67" s="35" t="s">
        <v>276</v>
      </c>
      <c r="Q67" s="35" t="s">
        <v>6634</v>
      </c>
      <c r="R67" s="35" t="s">
        <v>6635</v>
      </c>
      <c r="S67" s="35" t="s">
        <v>6636</v>
      </c>
      <c r="V67" s="35" t="s">
        <v>6637</v>
      </c>
      <c r="W67" s="33"/>
      <c r="X67" s="36">
        <f>IF(COUNTIF($L$2:Table29[[#This Row],[ID]],Table29[[#This Row],[ID]])=1,1,0)</f>
        <v>1</v>
      </c>
    </row>
    <row r="68" spans="1:24" x14ac:dyDescent="0.25">
      <c r="A68" s="33" t="s">
        <v>277</v>
      </c>
      <c r="B68" s="33" t="s">
        <v>3044</v>
      </c>
      <c r="C68" s="33" t="s">
        <v>3045</v>
      </c>
      <c r="D68" s="33" t="s">
        <v>280</v>
      </c>
      <c r="E68" s="33" t="s">
        <v>281</v>
      </c>
      <c r="F68" s="34">
        <v>43101</v>
      </c>
      <c r="G68" s="34">
        <v>43465</v>
      </c>
      <c r="H68" s="35" t="s">
        <v>3046</v>
      </c>
      <c r="I68" s="35" t="s">
        <v>3047</v>
      </c>
      <c r="J68" s="35" t="s">
        <v>3048</v>
      </c>
      <c r="K68" s="35" t="s">
        <v>3049</v>
      </c>
      <c r="L68" s="35" t="s">
        <v>6638</v>
      </c>
      <c r="M68" s="35" t="s">
        <v>6526</v>
      </c>
      <c r="N68" s="35" t="s">
        <v>6639</v>
      </c>
      <c r="O68" s="35" t="s">
        <v>6393</v>
      </c>
      <c r="P68" s="35" t="s">
        <v>276</v>
      </c>
      <c r="Q68" s="35" t="s">
        <v>6640</v>
      </c>
      <c r="R68" s="35" t="s">
        <v>6641</v>
      </c>
      <c r="S68" s="35" t="s">
        <v>6642</v>
      </c>
      <c r="V68" s="35" t="s">
        <v>6643</v>
      </c>
      <c r="W68" s="33"/>
      <c r="X68" s="36">
        <f>IF(COUNTIF($L$2:Table29[[#This Row],[ID]],Table29[[#This Row],[ID]])=1,1,0)</f>
        <v>1</v>
      </c>
    </row>
    <row r="69" spans="1:24" x14ac:dyDescent="0.25">
      <c r="A69" s="33" t="s">
        <v>277</v>
      </c>
      <c r="B69" s="33" t="s">
        <v>3044</v>
      </c>
      <c r="C69" s="33" t="s">
        <v>3045</v>
      </c>
      <c r="D69" s="33" t="s">
        <v>280</v>
      </c>
      <c r="E69" s="33" t="s">
        <v>281</v>
      </c>
      <c r="F69" s="34">
        <v>43101</v>
      </c>
      <c r="G69" s="34">
        <v>43465</v>
      </c>
      <c r="H69" s="35" t="s">
        <v>3046</v>
      </c>
      <c r="I69" s="35" t="s">
        <v>3047</v>
      </c>
      <c r="J69" s="35" t="s">
        <v>3048</v>
      </c>
      <c r="K69" s="35" t="s">
        <v>3049</v>
      </c>
      <c r="L69" s="35" t="s">
        <v>6644</v>
      </c>
      <c r="M69" s="35" t="s">
        <v>6526</v>
      </c>
      <c r="N69" s="35" t="s">
        <v>6645</v>
      </c>
      <c r="O69" s="35" t="s">
        <v>6380</v>
      </c>
      <c r="P69" s="35" t="s">
        <v>276</v>
      </c>
      <c r="Q69" s="35" t="s">
        <v>6629</v>
      </c>
      <c r="R69" s="35" t="s">
        <v>6646</v>
      </c>
      <c r="S69" s="35" t="s">
        <v>6647</v>
      </c>
      <c r="V69" s="35"/>
      <c r="W69" s="33"/>
      <c r="X69" s="36">
        <f>IF(COUNTIF($L$2:Table29[[#This Row],[ID]],Table29[[#This Row],[ID]])=1,1,0)</f>
        <v>1</v>
      </c>
    </row>
    <row r="70" spans="1:24" x14ac:dyDescent="0.25">
      <c r="A70" s="33" t="s">
        <v>277</v>
      </c>
      <c r="B70" s="33" t="s">
        <v>3044</v>
      </c>
      <c r="C70" s="33" t="s">
        <v>3045</v>
      </c>
      <c r="D70" s="33" t="s">
        <v>280</v>
      </c>
      <c r="E70" s="33" t="s">
        <v>281</v>
      </c>
      <c r="F70" s="34">
        <v>43101</v>
      </c>
      <c r="G70" s="34">
        <v>43465</v>
      </c>
      <c r="H70" s="35" t="s">
        <v>3046</v>
      </c>
      <c r="I70" s="35" t="s">
        <v>3047</v>
      </c>
      <c r="J70" s="35" t="s">
        <v>3048</v>
      </c>
      <c r="K70" s="35" t="s">
        <v>3049</v>
      </c>
      <c r="L70" s="35" t="s">
        <v>6648</v>
      </c>
      <c r="M70" s="35" t="s">
        <v>6526</v>
      </c>
      <c r="N70" s="35" t="s">
        <v>6649</v>
      </c>
      <c r="O70" s="35" t="s">
        <v>6380</v>
      </c>
      <c r="P70" s="35" t="s">
        <v>276</v>
      </c>
      <c r="Q70" s="35" t="s">
        <v>6650</v>
      </c>
      <c r="R70" s="35" t="s">
        <v>6651</v>
      </c>
      <c r="S70" s="35" t="s">
        <v>6636</v>
      </c>
      <c r="V70" s="35" t="s">
        <v>6652</v>
      </c>
      <c r="W70" s="33"/>
      <c r="X70" s="36">
        <f>IF(COUNTIF($L$2:Table29[[#This Row],[ID]],Table29[[#This Row],[ID]])=1,1,0)</f>
        <v>1</v>
      </c>
    </row>
    <row r="71" spans="1:24" x14ac:dyDescent="0.25">
      <c r="A71" s="33" t="s">
        <v>277</v>
      </c>
      <c r="B71" s="33" t="s">
        <v>3044</v>
      </c>
      <c r="C71" s="33" t="s">
        <v>3045</v>
      </c>
      <c r="D71" s="33" t="s">
        <v>280</v>
      </c>
      <c r="E71" s="33" t="s">
        <v>281</v>
      </c>
      <c r="F71" s="34">
        <v>43101</v>
      </c>
      <c r="G71" s="34">
        <v>43465</v>
      </c>
      <c r="H71" s="35" t="s">
        <v>3046</v>
      </c>
      <c r="I71" s="35" t="s">
        <v>3047</v>
      </c>
      <c r="J71" s="35" t="s">
        <v>3048</v>
      </c>
      <c r="K71" s="35" t="s">
        <v>3049</v>
      </c>
      <c r="L71" s="35" t="s">
        <v>6653</v>
      </c>
      <c r="M71" s="35" t="s">
        <v>6397</v>
      </c>
      <c r="N71" s="35" t="s">
        <v>6654</v>
      </c>
      <c r="O71" s="35" t="s">
        <v>6393</v>
      </c>
      <c r="P71" s="35" t="s">
        <v>276</v>
      </c>
      <c r="Q71" s="35" t="s">
        <v>6655</v>
      </c>
      <c r="R71" s="35" t="s">
        <v>6656</v>
      </c>
      <c r="S71" s="35" t="s">
        <v>6657</v>
      </c>
      <c r="V71" s="35" t="s">
        <v>6658</v>
      </c>
      <c r="W71" s="33"/>
      <c r="X71" s="36">
        <f>IF(COUNTIF($L$2:Table29[[#This Row],[ID]],Table29[[#This Row],[ID]])=1,1,0)</f>
        <v>1</v>
      </c>
    </row>
    <row r="72" spans="1:24" x14ac:dyDescent="0.25">
      <c r="A72" s="33" t="s">
        <v>277</v>
      </c>
      <c r="B72" s="33" t="s">
        <v>3044</v>
      </c>
      <c r="C72" s="33" t="s">
        <v>3045</v>
      </c>
      <c r="D72" s="33" t="s">
        <v>280</v>
      </c>
      <c r="E72" s="33" t="s">
        <v>281</v>
      </c>
      <c r="F72" s="34">
        <v>43101</v>
      </c>
      <c r="G72" s="34">
        <v>43465</v>
      </c>
      <c r="H72" s="35" t="s">
        <v>3046</v>
      </c>
      <c r="I72" s="35" t="s">
        <v>3047</v>
      </c>
      <c r="J72" s="35" t="s">
        <v>3048</v>
      </c>
      <c r="K72" s="35" t="s">
        <v>3049</v>
      </c>
      <c r="L72" s="35" t="s">
        <v>6659</v>
      </c>
      <c r="M72" s="35" t="s">
        <v>6378</v>
      </c>
      <c r="N72" s="35" t="s">
        <v>6660</v>
      </c>
      <c r="O72" s="35" t="s">
        <v>6393</v>
      </c>
      <c r="P72" s="35" t="s">
        <v>276</v>
      </c>
      <c r="Q72" s="35" t="s">
        <v>6661</v>
      </c>
      <c r="R72" s="35" t="s">
        <v>6662</v>
      </c>
      <c r="S72" s="35" t="s">
        <v>6663</v>
      </c>
      <c r="V72" s="35" t="s">
        <v>6664</v>
      </c>
      <c r="W72" s="33"/>
      <c r="X72" s="36">
        <f>IF(COUNTIF($L$2:Table29[[#This Row],[ID]],Table29[[#This Row],[ID]])=1,1,0)</f>
        <v>1</v>
      </c>
    </row>
    <row r="73" spans="1:24" x14ac:dyDescent="0.25">
      <c r="A73" s="33" t="s">
        <v>277</v>
      </c>
      <c r="B73" s="33" t="s">
        <v>3044</v>
      </c>
      <c r="C73" s="33" t="s">
        <v>3045</v>
      </c>
      <c r="D73" s="33" t="s">
        <v>280</v>
      </c>
      <c r="E73" s="33" t="s">
        <v>281</v>
      </c>
      <c r="F73" s="34">
        <v>43101</v>
      </c>
      <c r="G73" s="34">
        <v>43465</v>
      </c>
      <c r="H73" s="35" t="s">
        <v>3046</v>
      </c>
      <c r="I73" s="35" t="s">
        <v>3047</v>
      </c>
      <c r="J73" s="35" t="s">
        <v>3048</v>
      </c>
      <c r="K73" s="35" t="s">
        <v>3049</v>
      </c>
      <c r="L73" s="35" t="s">
        <v>6665</v>
      </c>
      <c r="M73" s="35" t="s">
        <v>6666</v>
      </c>
      <c r="N73" s="35" t="s">
        <v>6667</v>
      </c>
      <c r="O73" s="35" t="s">
        <v>6380</v>
      </c>
      <c r="P73" s="35" t="s">
        <v>276</v>
      </c>
      <c r="Q73" s="35" t="s">
        <v>6668</v>
      </c>
      <c r="R73" s="35" t="s">
        <v>6669</v>
      </c>
      <c r="S73" s="35" t="s">
        <v>6657</v>
      </c>
      <c r="V73" s="35"/>
      <c r="W73" s="33"/>
      <c r="X73" s="36">
        <f>IF(COUNTIF($L$2:Table29[[#This Row],[ID]],Table29[[#This Row],[ID]])=1,1,0)</f>
        <v>1</v>
      </c>
    </row>
    <row r="74" spans="1:24" x14ac:dyDescent="0.25">
      <c r="A74" s="33" t="s">
        <v>277</v>
      </c>
      <c r="B74" s="33" t="s">
        <v>3044</v>
      </c>
      <c r="C74" s="33" t="s">
        <v>3045</v>
      </c>
      <c r="D74" s="33" t="s">
        <v>280</v>
      </c>
      <c r="E74" s="33" t="s">
        <v>281</v>
      </c>
      <c r="F74" s="34">
        <v>43101</v>
      </c>
      <c r="G74" s="34">
        <v>43465</v>
      </c>
      <c r="H74" s="35" t="s">
        <v>3046</v>
      </c>
      <c r="I74" s="35" t="s">
        <v>3047</v>
      </c>
      <c r="J74" s="35" t="s">
        <v>3048</v>
      </c>
      <c r="K74" s="35" t="s">
        <v>3049</v>
      </c>
      <c r="L74" s="35" t="s">
        <v>6670</v>
      </c>
      <c r="M74" s="35" t="s">
        <v>6397</v>
      </c>
      <c r="N74" s="35" t="s">
        <v>6671</v>
      </c>
      <c r="O74" s="35" t="s">
        <v>6393</v>
      </c>
      <c r="P74" s="35" t="s">
        <v>276</v>
      </c>
      <c r="Q74" s="35" t="s">
        <v>6668</v>
      </c>
      <c r="R74" s="35" t="s">
        <v>6672</v>
      </c>
      <c r="S74" s="35" t="s">
        <v>6657</v>
      </c>
      <c r="V74" s="35" t="s">
        <v>6658</v>
      </c>
      <c r="W74" s="33"/>
      <c r="X74" s="36">
        <f>IF(COUNTIF($L$2:Table29[[#This Row],[ID]],Table29[[#This Row],[ID]])=1,1,0)</f>
        <v>1</v>
      </c>
    </row>
    <row r="75" spans="1:24" x14ac:dyDescent="0.25">
      <c r="A75" s="33" t="s">
        <v>277</v>
      </c>
      <c r="B75" s="33" t="s">
        <v>3044</v>
      </c>
      <c r="C75" s="33" t="s">
        <v>3045</v>
      </c>
      <c r="D75" s="33" t="s">
        <v>280</v>
      </c>
      <c r="E75" s="33" t="s">
        <v>281</v>
      </c>
      <c r="F75" s="34">
        <v>43101</v>
      </c>
      <c r="G75" s="34">
        <v>43465</v>
      </c>
      <c r="H75" s="35" t="s">
        <v>3046</v>
      </c>
      <c r="I75" s="35" t="s">
        <v>3047</v>
      </c>
      <c r="J75" s="35" t="s">
        <v>3048</v>
      </c>
      <c r="K75" s="35" t="s">
        <v>3049</v>
      </c>
      <c r="L75" s="35" t="s">
        <v>6673</v>
      </c>
      <c r="M75" s="35" t="s">
        <v>6526</v>
      </c>
      <c r="N75" s="35" t="s">
        <v>6674</v>
      </c>
      <c r="O75" s="35" t="s">
        <v>6380</v>
      </c>
      <c r="P75" s="35" t="s">
        <v>276</v>
      </c>
      <c r="Q75" s="35" t="s">
        <v>6668</v>
      </c>
      <c r="R75" s="35" t="s">
        <v>6675</v>
      </c>
      <c r="S75" s="35" t="s">
        <v>6657</v>
      </c>
      <c r="V75" s="35"/>
      <c r="W75" s="33"/>
      <c r="X75" s="36">
        <f>IF(COUNTIF($L$2:Table29[[#This Row],[ID]],Table29[[#This Row],[ID]])=1,1,0)</f>
        <v>1</v>
      </c>
    </row>
    <row r="76" spans="1:24" x14ac:dyDescent="0.25">
      <c r="A76" s="33" t="s">
        <v>277</v>
      </c>
      <c r="B76" s="33" t="s">
        <v>3044</v>
      </c>
      <c r="C76" s="33" t="s">
        <v>3045</v>
      </c>
      <c r="D76" s="33" t="s">
        <v>280</v>
      </c>
      <c r="E76" s="33" t="s">
        <v>281</v>
      </c>
      <c r="F76" s="34">
        <v>43101</v>
      </c>
      <c r="G76" s="34">
        <v>43465</v>
      </c>
      <c r="H76" s="35" t="s">
        <v>3046</v>
      </c>
      <c r="I76" s="35" t="s">
        <v>3047</v>
      </c>
      <c r="J76" s="35" t="s">
        <v>3048</v>
      </c>
      <c r="K76" s="35" t="s">
        <v>3049</v>
      </c>
      <c r="L76" s="35" t="s">
        <v>6676</v>
      </c>
      <c r="M76" s="35" t="s">
        <v>6677</v>
      </c>
      <c r="N76" s="35" t="s">
        <v>6678</v>
      </c>
      <c r="O76" s="35" t="s">
        <v>6399</v>
      </c>
      <c r="P76" s="35" t="s">
        <v>276</v>
      </c>
      <c r="Q76" s="35" t="s">
        <v>6601</v>
      </c>
      <c r="R76" s="35" t="s">
        <v>6679</v>
      </c>
      <c r="S76" s="35" t="s">
        <v>6680</v>
      </c>
      <c r="V76" s="35" t="s">
        <v>6681</v>
      </c>
      <c r="W76" s="33"/>
      <c r="X76" s="36">
        <f>IF(COUNTIF($L$2:Table29[[#This Row],[ID]],Table29[[#This Row],[ID]])=1,1,0)</f>
        <v>1</v>
      </c>
    </row>
    <row r="77" spans="1:24" x14ac:dyDescent="0.25">
      <c r="A77" s="33" t="s">
        <v>277</v>
      </c>
      <c r="B77" s="33" t="s">
        <v>3044</v>
      </c>
      <c r="C77" s="33" t="s">
        <v>3045</v>
      </c>
      <c r="D77" s="33" t="s">
        <v>280</v>
      </c>
      <c r="E77" s="33" t="s">
        <v>281</v>
      </c>
      <c r="F77" s="34">
        <v>43101</v>
      </c>
      <c r="G77" s="34">
        <v>43465</v>
      </c>
      <c r="H77" s="35" t="s">
        <v>3046</v>
      </c>
      <c r="I77" s="35" t="s">
        <v>3047</v>
      </c>
      <c r="J77" s="35" t="s">
        <v>3048</v>
      </c>
      <c r="K77" s="35" t="s">
        <v>3049</v>
      </c>
      <c r="L77" s="35" t="s">
        <v>6682</v>
      </c>
      <c r="M77" s="35" t="s">
        <v>6526</v>
      </c>
      <c r="N77" s="35" t="s">
        <v>6683</v>
      </c>
      <c r="O77" s="35" t="s">
        <v>6380</v>
      </c>
      <c r="P77" s="35" t="s">
        <v>276</v>
      </c>
      <c r="Q77" s="35" t="s">
        <v>6668</v>
      </c>
      <c r="R77" s="35" t="s">
        <v>6684</v>
      </c>
      <c r="S77" s="35" t="s">
        <v>6657</v>
      </c>
      <c r="V77" s="35"/>
      <c r="W77" s="33"/>
      <c r="X77" s="36">
        <f>IF(COUNTIF($L$2:Table29[[#This Row],[ID]],Table29[[#This Row],[ID]])=1,1,0)</f>
        <v>1</v>
      </c>
    </row>
    <row r="78" spans="1:24" x14ac:dyDescent="0.25">
      <c r="A78" s="33" t="s">
        <v>277</v>
      </c>
      <c r="B78" s="33" t="s">
        <v>3044</v>
      </c>
      <c r="C78" s="33" t="s">
        <v>3045</v>
      </c>
      <c r="D78" s="33" t="s">
        <v>280</v>
      </c>
      <c r="E78" s="33" t="s">
        <v>281</v>
      </c>
      <c r="F78" s="34">
        <v>43101</v>
      </c>
      <c r="G78" s="34">
        <v>43465</v>
      </c>
      <c r="H78" s="35" t="s">
        <v>3046</v>
      </c>
      <c r="I78" s="35" t="s">
        <v>3047</v>
      </c>
      <c r="J78" s="35" t="s">
        <v>3048</v>
      </c>
      <c r="K78" s="35" t="s">
        <v>3049</v>
      </c>
      <c r="L78" s="35" t="s">
        <v>6685</v>
      </c>
      <c r="M78" s="35" t="s">
        <v>6444</v>
      </c>
      <c r="N78" s="35" t="s">
        <v>6686</v>
      </c>
      <c r="O78" s="35" t="s">
        <v>6393</v>
      </c>
      <c r="P78" s="35" t="s">
        <v>276</v>
      </c>
      <c r="Q78" s="35" t="s">
        <v>6668</v>
      </c>
      <c r="R78" s="35" t="s">
        <v>6687</v>
      </c>
      <c r="S78" s="35" t="s">
        <v>6657</v>
      </c>
      <c r="V78" s="35"/>
      <c r="W78" s="33"/>
      <c r="X78" s="36">
        <f>IF(COUNTIF($L$2:Table29[[#This Row],[ID]],Table29[[#This Row],[ID]])=1,1,0)</f>
        <v>1</v>
      </c>
    </row>
    <row r="79" spans="1:24" x14ac:dyDescent="0.25">
      <c r="A79" s="33" t="s">
        <v>277</v>
      </c>
      <c r="B79" s="33" t="s">
        <v>3953</v>
      </c>
      <c r="C79" s="33" t="s">
        <v>3954</v>
      </c>
      <c r="D79" s="33" t="s">
        <v>280</v>
      </c>
      <c r="E79" s="33" t="s">
        <v>281</v>
      </c>
      <c r="F79" s="34">
        <v>43101</v>
      </c>
      <c r="G79" s="34">
        <v>43465</v>
      </c>
      <c r="H79" s="35" t="s">
        <v>3955</v>
      </c>
      <c r="I79" s="35" t="s">
        <v>3956</v>
      </c>
      <c r="J79" s="35" t="s">
        <v>3957</v>
      </c>
      <c r="K79" s="35" t="s">
        <v>3958</v>
      </c>
      <c r="L79" s="35" t="s">
        <v>6688</v>
      </c>
      <c r="M79" s="35" t="s">
        <v>6378</v>
      </c>
      <c r="N79" s="35" t="s">
        <v>6689</v>
      </c>
      <c r="O79" s="35" t="s">
        <v>6380</v>
      </c>
      <c r="P79" s="35" t="s">
        <v>276</v>
      </c>
      <c r="Q79" s="35" t="s">
        <v>6690</v>
      </c>
      <c r="R79" s="35" t="s">
        <v>6691</v>
      </c>
      <c r="S79" s="35" t="s">
        <v>6692</v>
      </c>
      <c r="V79" s="35" t="s">
        <v>6693</v>
      </c>
      <c r="W79" s="33"/>
      <c r="X79" s="36">
        <f>IF(COUNTIF($L$2:Table29[[#This Row],[ID]],Table29[[#This Row],[ID]])=1,1,0)</f>
        <v>1</v>
      </c>
    </row>
    <row r="80" spans="1:24" x14ac:dyDescent="0.25">
      <c r="A80" s="33" t="s">
        <v>277</v>
      </c>
      <c r="B80" s="33" t="s">
        <v>3953</v>
      </c>
      <c r="C80" s="33" t="s">
        <v>3954</v>
      </c>
      <c r="D80" s="33" t="s">
        <v>280</v>
      </c>
      <c r="E80" s="33" t="s">
        <v>281</v>
      </c>
      <c r="F80" s="34">
        <v>43101</v>
      </c>
      <c r="G80" s="34">
        <v>43465</v>
      </c>
      <c r="H80" s="35" t="s">
        <v>3955</v>
      </c>
      <c r="I80" s="35" t="s">
        <v>3956</v>
      </c>
      <c r="J80" s="35" t="s">
        <v>3957</v>
      </c>
      <c r="K80" s="35" t="s">
        <v>3958</v>
      </c>
      <c r="L80" s="35" t="s">
        <v>6694</v>
      </c>
      <c r="M80" s="35" t="s">
        <v>6378</v>
      </c>
      <c r="N80" s="35" t="s">
        <v>6695</v>
      </c>
      <c r="O80" s="35" t="s">
        <v>6380</v>
      </c>
      <c r="P80" s="35" t="s">
        <v>276</v>
      </c>
      <c r="Q80" s="35" t="s">
        <v>6690</v>
      </c>
      <c r="R80" s="35" t="s">
        <v>6696</v>
      </c>
      <c r="S80" s="35" t="s">
        <v>6697</v>
      </c>
      <c r="V80" s="35" t="s">
        <v>6698</v>
      </c>
      <c r="W80" s="33"/>
      <c r="X80" s="36">
        <f>IF(COUNTIF($L$2:Table29[[#This Row],[ID]],Table29[[#This Row],[ID]])=1,1,0)</f>
        <v>1</v>
      </c>
    </row>
  </sheetData>
  <conditionalFormatting sqref="B2:X80">
    <cfRule type="expression" dxfId="9" priority="62">
      <formula>IF(#REF!&lt;0,TRUE,FALSE)</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6983"/>
  </sheetPr>
  <dimension ref="A1:AA17"/>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4.42578125" bestFit="1" customWidth="1"/>
    <col min="6" max="6" width="12" style="3" bestFit="1" customWidth="1"/>
    <col min="7" max="7" width="11.140625" style="3" bestFit="1" customWidth="1"/>
    <col min="8" max="9" width="9.140625" style="20"/>
    <col min="10" max="10" width="11" style="20" customWidth="1"/>
    <col min="11" max="13" width="9.140625" style="20"/>
    <col min="14" max="18" width="12" style="20" customWidth="1"/>
    <col min="19" max="19" width="11" style="20" customWidth="1"/>
    <col min="20" max="20" width="9.140625" style="20"/>
    <col min="21" max="24" width="9.42578125" style="20" customWidth="1"/>
    <col min="25" max="25" width="15.5703125" style="20" customWidth="1"/>
    <col min="26" max="26" width="8.140625" style="20" bestFit="1" customWidth="1"/>
  </cols>
  <sheetData>
    <row r="1" spans="1:27" x14ac:dyDescent="0.25">
      <c r="A1" t="s">
        <v>151</v>
      </c>
      <c r="B1" s="21" t="s">
        <v>103</v>
      </c>
      <c r="C1" t="s">
        <v>16</v>
      </c>
      <c r="D1" t="s">
        <v>17</v>
      </c>
      <c r="E1" t="s">
        <v>150</v>
      </c>
      <c r="F1" s="3" t="s">
        <v>19</v>
      </c>
      <c r="G1" s="3" t="s">
        <v>20</v>
      </c>
      <c r="H1" s="20" t="s">
        <v>18</v>
      </c>
      <c r="I1" s="20" t="s">
        <v>105</v>
      </c>
      <c r="J1" s="20" t="s">
        <v>106</v>
      </c>
      <c r="K1" s="20" t="s">
        <v>107</v>
      </c>
      <c r="L1" s="20" t="s">
        <v>21</v>
      </c>
      <c r="M1" s="20" t="s">
        <v>128</v>
      </c>
      <c r="N1" s="20" t="s">
        <v>31</v>
      </c>
      <c r="O1" s="20" t="s">
        <v>32</v>
      </c>
      <c r="P1" s="20" t="s">
        <v>33</v>
      </c>
      <c r="Q1" s="20" t="s">
        <v>34</v>
      </c>
      <c r="R1" s="20" t="s">
        <v>35</v>
      </c>
      <c r="S1" s="20" t="s">
        <v>129</v>
      </c>
      <c r="T1" s="20" t="s">
        <v>130</v>
      </c>
      <c r="U1" s="20" t="s">
        <v>131</v>
      </c>
      <c r="V1" s="20" t="s">
        <v>43</v>
      </c>
      <c r="W1" s="20" t="s">
        <v>125</v>
      </c>
      <c r="X1" s="20" t="s">
        <v>272</v>
      </c>
      <c r="Y1" s="20" t="s">
        <v>126</v>
      </c>
      <c r="Z1" s="20" t="s">
        <v>149</v>
      </c>
      <c r="AA1" t="s">
        <v>146</v>
      </c>
    </row>
    <row r="2" spans="1:27" x14ac:dyDescent="0.25">
      <c r="A2" t="s">
        <v>277</v>
      </c>
      <c r="B2" t="s">
        <v>703</v>
      </c>
      <c r="C2" t="s">
        <v>704</v>
      </c>
      <c r="D2" t="s">
        <v>280</v>
      </c>
      <c r="E2" t="s">
        <v>281</v>
      </c>
      <c r="F2" s="3">
        <v>43101</v>
      </c>
      <c r="G2" s="3">
        <v>43465</v>
      </c>
      <c r="H2" s="20" t="s">
        <v>705</v>
      </c>
      <c r="I2" s="20" t="s">
        <v>706</v>
      </c>
      <c r="J2" s="20" t="s">
        <v>707</v>
      </c>
      <c r="K2" s="20" t="s">
        <v>708</v>
      </c>
      <c r="L2" s="20" t="s">
        <v>6699</v>
      </c>
      <c r="M2" s="20" t="s">
        <v>6700</v>
      </c>
      <c r="N2" s="20" t="s">
        <v>6701</v>
      </c>
      <c r="S2" s="20" t="s">
        <v>6702</v>
      </c>
      <c r="V2" s="20" t="s">
        <v>6703</v>
      </c>
      <c r="Y2" s="20" t="s">
        <v>6704</v>
      </c>
      <c r="AA2">
        <f>IF(COUNTIF($L$2:Table30[[#This Row],[ID]],Table30[[#This Row],[ID]])=1,1,0)</f>
        <v>1</v>
      </c>
    </row>
    <row r="3" spans="1:27" x14ac:dyDescent="0.25">
      <c r="A3" s="33" t="s">
        <v>277</v>
      </c>
      <c r="B3" s="33" t="s">
        <v>703</v>
      </c>
      <c r="C3" s="33" t="s">
        <v>704</v>
      </c>
      <c r="D3" s="33" t="s">
        <v>280</v>
      </c>
      <c r="E3" s="33" t="s">
        <v>281</v>
      </c>
      <c r="F3" s="34">
        <v>43101</v>
      </c>
      <c r="G3" s="34">
        <v>43465</v>
      </c>
      <c r="H3" s="35" t="s">
        <v>705</v>
      </c>
      <c r="I3" s="35" t="s">
        <v>706</v>
      </c>
      <c r="J3" s="35" t="s">
        <v>707</v>
      </c>
      <c r="K3" s="35" t="s">
        <v>708</v>
      </c>
      <c r="L3" s="35" t="s">
        <v>6705</v>
      </c>
      <c r="M3" s="35" t="s">
        <v>6706</v>
      </c>
      <c r="N3" s="35" t="s">
        <v>4419</v>
      </c>
      <c r="O3" s="35" t="s">
        <v>4610</v>
      </c>
      <c r="P3" s="35"/>
      <c r="Q3" s="35" t="s">
        <v>4197</v>
      </c>
      <c r="R3" s="35" t="s">
        <v>1236</v>
      </c>
      <c r="S3" s="35" t="s">
        <v>6707</v>
      </c>
      <c r="T3" s="35"/>
      <c r="U3" s="35"/>
      <c r="V3" s="35"/>
      <c r="Y3" s="35"/>
      <c r="AA3" s="36">
        <f>IF(COUNTIF($L$2:Table30[[#This Row],[ID]],Table30[[#This Row],[ID]])=1,1,0)</f>
        <v>1</v>
      </c>
    </row>
    <row r="4" spans="1:27" x14ac:dyDescent="0.25">
      <c r="A4" s="33" t="s">
        <v>277</v>
      </c>
      <c r="B4" s="33" t="s">
        <v>703</v>
      </c>
      <c r="C4" s="33" t="s">
        <v>704</v>
      </c>
      <c r="D4" s="33" t="s">
        <v>280</v>
      </c>
      <c r="E4" s="33" t="s">
        <v>281</v>
      </c>
      <c r="F4" s="34">
        <v>43101</v>
      </c>
      <c r="G4" s="34">
        <v>43465</v>
      </c>
      <c r="H4" s="35" t="s">
        <v>705</v>
      </c>
      <c r="I4" s="35" t="s">
        <v>706</v>
      </c>
      <c r="J4" s="35" t="s">
        <v>707</v>
      </c>
      <c r="K4" s="35" t="s">
        <v>708</v>
      </c>
      <c r="L4" s="35" t="s">
        <v>6708</v>
      </c>
      <c r="M4" s="35" t="s">
        <v>6706</v>
      </c>
      <c r="N4" s="35" t="s">
        <v>6709</v>
      </c>
      <c r="O4" s="35" t="s">
        <v>6710</v>
      </c>
      <c r="P4" s="35"/>
      <c r="Q4" s="35" t="s">
        <v>4197</v>
      </c>
      <c r="R4" s="35" t="s">
        <v>1236</v>
      </c>
      <c r="S4" s="35" t="s">
        <v>6711</v>
      </c>
      <c r="T4" s="35"/>
      <c r="U4" s="35"/>
      <c r="V4" s="35"/>
      <c r="Y4" s="35"/>
      <c r="AA4" s="36">
        <f>IF(COUNTIF($L$2:Table30[[#This Row],[ID]],Table30[[#This Row],[ID]])=1,1,0)</f>
        <v>1</v>
      </c>
    </row>
    <row r="5" spans="1:27" x14ac:dyDescent="0.25">
      <c r="A5" s="33" t="s">
        <v>277</v>
      </c>
      <c r="B5" s="33" t="s">
        <v>703</v>
      </c>
      <c r="C5" s="33" t="s">
        <v>704</v>
      </c>
      <c r="D5" s="33" t="s">
        <v>280</v>
      </c>
      <c r="E5" s="33" t="s">
        <v>281</v>
      </c>
      <c r="F5" s="34">
        <v>43101</v>
      </c>
      <c r="G5" s="34">
        <v>43465</v>
      </c>
      <c r="H5" s="35" t="s">
        <v>705</v>
      </c>
      <c r="I5" s="35" t="s">
        <v>706</v>
      </c>
      <c r="J5" s="35" t="s">
        <v>707</v>
      </c>
      <c r="K5" s="35" t="s">
        <v>708</v>
      </c>
      <c r="L5" s="35" t="s">
        <v>6712</v>
      </c>
      <c r="M5" s="35" t="s">
        <v>6706</v>
      </c>
      <c r="N5" s="35" t="s">
        <v>6713</v>
      </c>
      <c r="O5" s="35" t="s">
        <v>6714</v>
      </c>
      <c r="P5" s="35"/>
      <c r="Q5" s="35" t="s">
        <v>4197</v>
      </c>
      <c r="R5" s="35" t="s">
        <v>1236</v>
      </c>
      <c r="S5" s="35" t="s">
        <v>6711</v>
      </c>
      <c r="T5" s="35"/>
      <c r="U5" s="35"/>
      <c r="V5" s="35"/>
      <c r="Y5" s="35"/>
      <c r="AA5" s="36">
        <f>IF(COUNTIF($L$2:Table30[[#This Row],[ID]],Table30[[#This Row],[ID]])=1,1,0)</f>
        <v>1</v>
      </c>
    </row>
    <row r="6" spans="1:27" x14ac:dyDescent="0.25">
      <c r="A6" s="33" t="s">
        <v>277</v>
      </c>
      <c r="B6" s="33" t="s">
        <v>703</v>
      </c>
      <c r="C6" s="33" t="s">
        <v>704</v>
      </c>
      <c r="D6" s="33" t="s">
        <v>280</v>
      </c>
      <c r="E6" s="33" t="s">
        <v>281</v>
      </c>
      <c r="F6" s="34">
        <v>43101</v>
      </c>
      <c r="G6" s="34">
        <v>43465</v>
      </c>
      <c r="H6" s="35" t="s">
        <v>705</v>
      </c>
      <c r="I6" s="35" t="s">
        <v>706</v>
      </c>
      <c r="J6" s="35" t="s">
        <v>707</v>
      </c>
      <c r="K6" s="35" t="s">
        <v>708</v>
      </c>
      <c r="L6" s="35" t="s">
        <v>6715</v>
      </c>
      <c r="M6" s="35" t="s">
        <v>6706</v>
      </c>
      <c r="N6" s="35" t="s">
        <v>4411</v>
      </c>
      <c r="O6" s="35" t="s">
        <v>6716</v>
      </c>
      <c r="P6" s="35"/>
      <c r="Q6" s="35" t="s">
        <v>4197</v>
      </c>
      <c r="R6" s="35" t="s">
        <v>1236</v>
      </c>
      <c r="S6" s="35" t="s">
        <v>6711</v>
      </c>
      <c r="T6" s="35"/>
      <c r="U6" s="35"/>
      <c r="V6" s="35"/>
      <c r="Y6" s="35"/>
      <c r="AA6" s="36">
        <f>IF(COUNTIF($L$2:Table30[[#This Row],[ID]],Table30[[#This Row],[ID]])=1,1,0)</f>
        <v>1</v>
      </c>
    </row>
    <row r="7" spans="1:27" x14ac:dyDescent="0.25">
      <c r="A7" s="33" t="s">
        <v>277</v>
      </c>
      <c r="B7" s="33" t="s">
        <v>703</v>
      </c>
      <c r="C7" s="33" t="s">
        <v>704</v>
      </c>
      <c r="D7" s="33" t="s">
        <v>280</v>
      </c>
      <c r="E7" s="33" t="s">
        <v>281</v>
      </c>
      <c r="F7" s="34">
        <v>43101</v>
      </c>
      <c r="G7" s="34">
        <v>43465</v>
      </c>
      <c r="H7" s="35" t="s">
        <v>705</v>
      </c>
      <c r="I7" s="35" t="s">
        <v>706</v>
      </c>
      <c r="J7" s="35" t="s">
        <v>707</v>
      </c>
      <c r="K7" s="35" t="s">
        <v>708</v>
      </c>
      <c r="L7" s="35" t="s">
        <v>6717</v>
      </c>
      <c r="M7" s="35" t="s">
        <v>6706</v>
      </c>
      <c r="N7" s="35" t="s">
        <v>4523</v>
      </c>
      <c r="O7" s="35" t="s">
        <v>6718</v>
      </c>
      <c r="P7" s="35"/>
      <c r="Q7" s="35" t="s">
        <v>4197</v>
      </c>
      <c r="R7" s="35" t="s">
        <v>1236</v>
      </c>
      <c r="S7" s="35" t="s">
        <v>6707</v>
      </c>
      <c r="T7" s="35"/>
      <c r="U7" s="35"/>
      <c r="V7" s="35"/>
      <c r="Y7" s="35"/>
      <c r="AA7" s="36">
        <f>IF(COUNTIF($L$2:Table30[[#This Row],[ID]],Table30[[#This Row],[ID]])=1,1,0)</f>
        <v>1</v>
      </c>
    </row>
    <row r="8" spans="1:27" x14ac:dyDescent="0.25">
      <c r="A8" s="33" t="s">
        <v>277</v>
      </c>
      <c r="B8" s="33" t="s">
        <v>703</v>
      </c>
      <c r="C8" s="33" t="s">
        <v>704</v>
      </c>
      <c r="D8" s="33" t="s">
        <v>280</v>
      </c>
      <c r="E8" s="33" t="s">
        <v>281</v>
      </c>
      <c r="F8" s="34">
        <v>43101</v>
      </c>
      <c r="G8" s="34">
        <v>43465</v>
      </c>
      <c r="H8" s="35" t="s">
        <v>705</v>
      </c>
      <c r="I8" s="35" t="s">
        <v>706</v>
      </c>
      <c r="J8" s="35" t="s">
        <v>707</v>
      </c>
      <c r="K8" s="35" t="s">
        <v>708</v>
      </c>
      <c r="L8" s="35" t="s">
        <v>6719</v>
      </c>
      <c r="M8" s="35" t="s">
        <v>6706</v>
      </c>
      <c r="N8" s="35" t="s">
        <v>5143</v>
      </c>
      <c r="O8" s="35" t="s">
        <v>5144</v>
      </c>
      <c r="P8" s="35"/>
      <c r="Q8" s="35" t="s">
        <v>4197</v>
      </c>
      <c r="R8" s="35" t="s">
        <v>1236</v>
      </c>
      <c r="S8" s="35" t="s">
        <v>6711</v>
      </c>
      <c r="T8" s="35"/>
      <c r="U8" s="35"/>
      <c r="V8" s="35"/>
      <c r="Y8" s="35"/>
      <c r="AA8" s="36">
        <f>IF(COUNTIF($L$2:Table30[[#This Row],[ID]],Table30[[#This Row],[ID]])=1,1,0)</f>
        <v>1</v>
      </c>
    </row>
    <row r="9" spans="1:27" x14ac:dyDescent="0.25">
      <c r="A9" s="33" t="s">
        <v>277</v>
      </c>
      <c r="B9" s="33" t="s">
        <v>1043</v>
      </c>
      <c r="C9" s="33" t="s">
        <v>1044</v>
      </c>
      <c r="D9" s="33" t="s">
        <v>280</v>
      </c>
      <c r="E9" s="33" t="s">
        <v>281</v>
      </c>
      <c r="F9" s="34">
        <v>43101</v>
      </c>
      <c r="G9" s="34">
        <v>43465</v>
      </c>
      <c r="H9" s="35" t="s">
        <v>1045</v>
      </c>
      <c r="I9" s="35" t="s">
        <v>1046</v>
      </c>
      <c r="J9" s="35" t="s">
        <v>1047</v>
      </c>
      <c r="K9" s="35" t="s">
        <v>1048</v>
      </c>
      <c r="L9" s="35" t="s">
        <v>6720</v>
      </c>
      <c r="M9" s="35" t="s">
        <v>4392</v>
      </c>
      <c r="N9" s="35" t="s">
        <v>4392</v>
      </c>
      <c r="O9" s="35" t="s">
        <v>4393</v>
      </c>
      <c r="P9" s="35"/>
      <c r="Q9" s="35" t="s">
        <v>4176</v>
      </c>
      <c r="R9" s="35" t="s">
        <v>1236</v>
      </c>
      <c r="S9" s="35" t="s">
        <v>6721</v>
      </c>
      <c r="T9" s="35"/>
      <c r="U9" s="35"/>
      <c r="V9" s="35"/>
      <c r="Y9" s="35" t="s">
        <v>6722</v>
      </c>
      <c r="AA9" s="36">
        <f>IF(COUNTIF($L$2:Table30[[#This Row],[ID]],Table30[[#This Row],[ID]])=1,1,0)</f>
        <v>1</v>
      </c>
    </row>
    <row r="10" spans="1:27" x14ac:dyDescent="0.25">
      <c r="A10" s="33" t="s">
        <v>277</v>
      </c>
      <c r="B10" s="33" t="s">
        <v>1043</v>
      </c>
      <c r="C10" s="33" t="s">
        <v>1044</v>
      </c>
      <c r="D10" s="33" t="s">
        <v>280</v>
      </c>
      <c r="E10" s="33" t="s">
        <v>281</v>
      </c>
      <c r="F10" s="34">
        <v>43101</v>
      </c>
      <c r="G10" s="34">
        <v>43465</v>
      </c>
      <c r="H10" s="35" t="s">
        <v>1045</v>
      </c>
      <c r="I10" s="35" t="s">
        <v>1046</v>
      </c>
      <c r="J10" s="35" t="s">
        <v>1047</v>
      </c>
      <c r="K10" s="35" t="s">
        <v>1048</v>
      </c>
      <c r="L10" s="35" t="s">
        <v>6723</v>
      </c>
      <c r="M10" s="35" t="s">
        <v>6724</v>
      </c>
      <c r="N10" s="35" t="s">
        <v>6725</v>
      </c>
      <c r="O10" s="35"/>
      <c r="P10" s="35"/>
      <c r="Q10" s="35"/>
      <c r="R10" s="35"/>
      <c r="S10" s="35" t="s">
        <v>6726</v>
      </c>
      <c r="T10" s="35"/>
      <c r="U10" s="35"/>
      <c r="V10" s="35"/>
      <c r="Y10" s="35" t="s">
        <v>6727</v>
      </c>
      <c r="AA10" s="36">
        <f>IF(COUNTIF($L$2:Table30[[#This Row],[ID]],Table30[[#This Row],[ID]])=1,1,0)</f>
        <v>1</v>
      </c>
    </row>
    <row r="11" spans="1:27" x14ac:dyDescent="0.25">
      <c r="A11" s="33" t="s">
        <v>277</v>
      </c>
      <c r="B11" s="33" t="s">
        <v>1884</v>
      </c>
      <c r="C11" s="33" t="s">
        <v>1885</v>
      </c>
      <c r="D11" s="33" t="s">
        <v>280</v>
      </c>
      <c r="E11" s="33" t="s">
        <v>281</v>
      </c>
      <c r="F11" s="34">
        <v>43101</v>
      </c>
      <c r="G11" s="34">
        <v>43465</v>
      </c>
      <c r="H11" s="35" t="s">
        <v>1886</v>
      </c>
      <c r="I11" s="35" t="s">
        <v>1887</v>
      </c>
      <c r="J11" s="35" t="s">
        <v>1888</v>
      </c>
      <c r="K11" s="35" t="s">
        <v>1889</v>
      </c>
      <c r="L11" s="35" t="s">
        <v>6728</v>
      </c>
      <c r="M11" s="35" t="s">
        <v>6729</v>
      </c>
      <c r="N11" s="35" t="s">
        <v>4392</v>
      </c>
      <c r="O11" s="35" t="s">
        <v>4393</v>
      </c>
      <c r="P11" s="35"/>
      <c r="Q11" s="35" t="s">
        <v>4176</v>
      </c>
      <c r="R11" s="35" t="s">
        <v>1236</v>
      </c>
      <c r="S11" s="35" t="s">
        <v>6730</v>
      </c>
      <c r="T11" s="35"/>
      <c r="U11" s="35"/>
      <c r="V11" s="35" t="s">
        <v>6731</v>
      </c>
      <c r="Y11" s="35" t="s">
        <v>6732</v>
      </c>
      <c r="AA11" s="36">
        <f>IF(COUNTIF($L$2:Table30[[#This Row],[ID]],Table30[[#This Row],[ID]])=1,1,0)</f>
        <v>1</v>
      </c>
    </row>
    <row r="12" spans="1:27" x14ac:dyDescent="0.25">
      <c r="A12" s="33" t="s">
        <v>277</v>
      </c>
      <c r="B12" s="33" t="s">
        <v>3044</v>
      </c>
      <c r="C12" s="33" t="s">
        <v>3045</v>
      </c>
      <c r="D12" s="33" t="s">
        <v>280</v>
      </c>
      <c r="E12" s="33" t="s">
        <v>281</v>
      </c>
      <c r="F12" s="34">
        <v>43101</v>
      </c>
      <c r="G12" s="34">
        <v>43465</v>
      </c>
      <c r="H12" s="35" t="s">
        <v>3046</v>
      </c>
      <c r="I12" s="35" t="s">
        <v>3047</v>
      </c>
      <c r="J12" s="35" t="s">
        <v>3048</v>
      </c>
      <c r="K12" s="35" t="s">
        <v>3049</v>
      </c>
      <c r="L12" s="35" t="s">
        <v>6733</v>
      </c>
      <c r="M12" s="35" t="s">
        <v>6734</v>
      </c>
      <c r="N12" s="35" t="s">
        <v>6735</v>
      </c>
      <c r="O12" s="35" t="s">
        <v>6736</v>
      </c>
      <c r="P12" s="35"/>
      <c r="Q12" s="35" t="s">
        <v>4197</v>
      </c>
      <c r="R12" s="35" t="s">
        <v>1236</v>
      </c>
      <c r="S12" s="35" t="s">
        <v>6737</v>
      </c>
      <c r="T12" s="35"/>
      <c r="U12" s="35"/>
      <c r="V12" s="35"/>
      <c r="Y12" s="35" t="s">
        <v>6738</v>
      </c>
      <c r="AA12" s="36">
        <f>IF(COUNTIF($L$2:Table30[[#This Row],[ID]],Table30[[#This Row],[ID]])=1,1,0)</f>
        <v>1</v>
      </c>
    </row>
    <row r="13" spans="1:27" x14ac:dyDescent="0.25">
      <c r="A13" s="33" t="s">
        <v>277</v>
      </c>
      <c r="B13" s="33" t="s">
        <v>3044</v>
      </c>
      <c r="C13" s="33" t="s">
        <v>3045</v>
      </c>
      <c r="D13" s="33" t="s">
        <v>280</v>
      </c>
      <c r="E13" s="33" t="s">
        <v>281</v>
      </c>
      <c r="F13" s="34">
        <v>43101</v>
      </c>
      <c r="G13" s="34">
        <v>43465</v>
      </c>
      <c r="H13" s="35" t="s">
        <v>3046</v>
      </c>
      <c r="I13" s="35" t="s">
        <v>3047</v>
      </c>
      <c r="J13" s="35" t="s">
        <v>3048</v>
      </c>
      <c r="K13" s="35" t="s">
        <v>3049</v>
      </c>
      <c r="L13" s="35" t="s">
        <v>6739</v>
      </c>
      <c r="M13" s="35" t="s">
        <v>6740</v>
      </c>
      <c r="N13" s="35" t="s">
        <v>6741</v>
      </c>
      <c r="O13" s="35" t="s">
        <v>6742</v>
      </c>
      <c r="P13" s="35"/>
      <c r="Q13" s="35" t="s">
        <v>4162</v>
      </c>
      <c r="R13" s="35" t="s">
        <v>4333</v>
      </c>
      <c r="S13" s="35" t="s">
        <v>6743</v>
      </c>
      <c r="T13" s="35"/>
      <c r="U13" s="35"/>
      <c r="V13" s="35"/>
      <c r="Y13" s="35"/>
      <c r="AA13" s="36">
        <f>IF(COUNTIF($L$2:Table30[[#This Row],[ID]],Table30[[#This Row],[ID]])=1,1,0)</f>
        <v>1</v>
      </c>
    </row>
    <row r="14" spans="1:27" x14ac:dyDescent="0.25">
      <c r="A14" s="33" t="s">
        <v>277</v>
      </c>
      <c r="B14" s="33" t="s">
        <v>3044</v>
      </c>
      <c r="C14" s="33" t="s">
        <v>3045</v>
      </c>
      <c r="D14" s="33" t="s">
        <v>280</v>
      </c>
      <c r="E14" s="33" t="s">
        <v>281</v>
      </c>
      <c r="F14" s="34">
        <v>43101</v>
      </c>
      <c r="G14" s="34">
        <v>43465</v>
      </c>
      <c r="H14" s="35" t="s">
        <v>3046</v>
      </c>
      <c r="I14" s="35" t="s">
        <v>3047</v>
      </c>
      <c r="J14" s="35" t="s">
        <v>3048</v>
      </c>
      <c r="K14" s="35" t="s">
        <v>3049</v>
      </c>
      <c r="L14" s="35" t="s">
        <v>6744</v>
      </c>
      <c r="M14" s="35" t="s">
        <v>6745</v>
      </c>
      <c r="N14" s="35" t="s">
        <v>6746</v>
      </c>
      <c r="O14" s="35"/>
      <c r="P14" s="35"/>
      <c r="Q14" s="35"/>
      <c r="R14" s="35"/>
      <c r="S14" s="35" t="s">
        <v>6747</v>
      </c>
      <c r="T14" s="35"/>
      <c r="U14" s="35"/>
      <c r="V14" s="35"/>
      <c r="Y14" s="35"/>
      <c r="AA14" s="36">
        <f>IF(COUNTIF($L$2:Table30[[#This Row],[ID]],Table30[[#This Row],[ID]])=1,1,0)</f>
        <v>1</v>
      </c>
    </row>
    <row r="15" spans="1:27" x14ac:dyDescent="0.25">
      <c r="A15" s="33" t="s">
        <v>277</v>
      </c>
      <c r="B15" s="33" t="s">
        <v>3044</v>
      </c>
      <c r="C15" s="33" t="s">
        <v>3045</v>
      </c>
      <c r="D15" s="33" t="s">
        <v>280</v>
      </c>
      <c r="E15" s="33" t="s">
        <v>281</v>
      </c>
      <c r="F15" s="34">
        <v>43101</v>
      </c>
      <c r="G15" s="34">
        <v>43465</v>
      </c>
      <c r="H15" s="35" t="s">
        <v>3046</v>
      </c>
      <c r="I15" s="35" t="s">
        <v>3047</v>
      </c>
      <c r="J15" s="35" t="s">
        <v>3048</v>
      </c>
      <c r="K15" s="35" t="s">
        <v>3049</v>
      </c>
      <c r="L15" s="35" t="s">
        <v>6748</v>
      </c>
      <c r="M15" s="35" t="s">
        <v>6749</v>
      </c>
      <c r="N15" s="35" t="s">
        <v>6750</v>
      </c>
      <c r="O15" s="35" t="s">
        <v>6751</v>
      </c>
      <c r="P15" s="35"/>
      <c r="Q15" s="35" t="s">
        <v>4162</v>
      </c>
      <c r="R15" s="35" t="s">
        <v>4387</v>
      </c>
      <c r="S15" s="35" t="s">
        <v>6752</v>
      </c>
      <c r="T15" s="35"/>
      <c r="U15" s="35"/>
      <c r="V15" s="35"/>
      <c r="Y15" s="35"/>
      <c r="AA15" s="36">
        <f>IF(COUNTIF($L$2:Table30[[#This Row],[ID]],Table30[[#This Row],[ID]])=1,1,0)</f>
        <v>1</v>
      </c>
    </row>
    <row r="16" spans="1:27" x14ac:dyDescent="0.25">
      <c r="A16" s="33" t="s">
        <v>277</v>
      </c>
      <c r="B16" s="33" t="s">
        <v>3044</v>
      </c>
      <c r="C16" s="33" t="s">
        <v>3045</v>
      </c>
      <c r="D16" s="33" t="s">
        <v>280</v>
      </c>
      <c r="E16" s="33" t="s">
        <v>281</v>
      </c>
      <c r="F16" s="34">
        <v>43101</v>
      </c>
      <c r="G16" s="34">
        <v>43465</v>
      </c>
      <c r="H16" s="35" t="s">
        <v>3046</v>
      </c>
      <c r="I16" s="35" t="s">
        <v>3047</v>
      </c>
      <c r="J16" s="35" t="s">
        <v>3048</v>
      </c>
      <c r="K16" s="35" t="s">
        <v>3049</v>
      </c>
      <c r="L16" s="35" t="s">
        <v>6753</v>
      </c>
      <c r="M16" s="35" t="s">
        <v>6754</v>
      </c>
      <c r="N16" s="35" t="s">
        <v>4174</v>
      </c>
      <c r="O16" s="35" t="s">
        <v>4175</v>
      </c>
      <c r="P16" s="35"/>
      <c r="Q16" s="35" t="s">
        <v>4176</v>
      </c>
      <c r="R16" s="35" t="s">
        <v>1236</v>
      </c>
      <c r="S16" s="35" t="s">
        <v>6755</v>
      </c>
      <c r="T16" s="35"/>
      <c r="U16" s="35"/>
      <c r="V16" s="35"/>
      <c r="Y16" s="35"/>
      <c r="AA16" s="36">
        <f>IF(COUNTIF($L$2:Table30[[#This Row],[ID]],Table30[[#This Row],[ID]])=1,1,0)</f>
        <v>1</v>
      </c>
    </row>
    <row r="17" spans="1:27" x14ac:dyDescent="0.25">
      <c r="A17" s="33" t="s">
        <v>277</v>
      </c>
      <c r="B17" s="33" t="s">
        <v>3044</v>
      </c>
      <c r="C17" s="33" t="s">
        <v>3045</v>
      </c>
      <c r="D17" s="33" t="s">
        <v>280</v>
      </c>
      <c r="E17" s="33" t="s">
        <v>281</v>
      </c>
      <c r="F17" s="34">
        <v>43101</v>
      </c>
      <c r="G17" s="34">
        <v>43465</v>
      </c>
      <c r="H17" s="35" t="s">
        <v>3046</v>
      </c>
      <c r="I17" s="35" t="s">
        <v>3047</v>
      </c>
      <c r="J17" s="35" t="s">
        <v>3048</v>
      </c>
      <c r="K17" s="35" t="s">
        <v>3049</v>
      </c>
      <c r="L17" s="35" t="s">
        <v>6756</v>
      </c>
      <c r="M17" s="35" t="s">
        <v>6757</v>
      </c>
      <c r="N17" s="35" t="s">
        <v>4174</v>
      </c>
      <c r="O17" s="35" t="s">
        <v>4175</v>
      </c>
      <c r="P17" s="35"/>
      <c r="Q17" s="35" t="s">
        <v>4176</v>
      </c>
      <c r="R17" s="35" t="s">
        <v>1236</v>
      </c>
      <c r="S17" s="35" t="s">
        <v>6758</v>
      </c>
      <c r="T17" s="35"/>
      <c r="U17" s="35"/>
      <c r="V17" s="35"/>
      <c r="Y17" s="35"/>
      <c r="AA17" s="36">
        <f>IF(COUNTIF($L$2:Table30[[#This Row],[ID]],Table30[[#This Row],[ID]])=1,1,0)</f>
        <v>1</v>
      </c>
    </row>
  </sheetData>
  <conditionalFormatting sqref="B2:S17 V2:AA17">
    <cfRule type="expression" dxfId="8" priority="63">
      <formula>IF(#REF!&lt;0,TRUE,FALSE)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3:T28"/>
  <sheetViews>
    <sheetView showGridLines="0" zoomScaleNormal="100" workbookViewId="0"/>
  </sheetViews>
  <sheetFormatPr defaultRowHeight="15" x14ac:dyDescent="0.25"/>
  <cols>
    <col min="10" max="10" width="10" customWidth="1"/>
    <col min="11" max="11" width="1.42578125" customWidth="1"/>
    <col min="12" max="12" width="12.28515625" bestFit="1" customWidth="1"/>
    <col min="13" max="13" width="1.42578125" customWidth="1"/>
    <col min="14" max="14" width="31.42578125" customWidth="1"/>
    <col min="15" max="15" width="1.42578125" customWidth="1"/>
    <col min="16" max="16" width="32.85546875" customWidth="1"/>
    <col min="17" max="17" width="1.42578125" customWidth="1"/>
    <col min="18" max="18" width="12.28515625" bestFit="1" customWidth="1"/>
    <col min="19" max="19" width="1.42578125" customWidth="1"/>
    <col min="20" max="20" width="10" customWidth="1"/>
  </cols>
  <sheetData>
    <row r="3" spans="10:20" ht="50.25" customHeight="1" x14ac:dyDescent="0.25"/>
    <row r="4" spans="10:20" ht="45" customHeight="1" x14ac:dyDescent="0.25">
      <c r="J4" t="s">
        <v>147</v>
      </c>
      <c r="L4" s="14" t="s">
        <v>148</v>
      </c>
      <c r="R4" s="14" t="s">
        <v>148</v>
      </c>
      <c r="T4" t="s">
        <v>147</v>
      </c>
    </row>
    <row r="5" spans="10:20" ht="7.5" customHeight="1" x14ac:dyDescent="0.25"/>
    <row r="6" spans="10:20" ht="45" customHeight="1" x14ac:dyDescent="0.25">
      <c r="J6" s="4">
        <f>COUNTA(Publications!B:B)-1</f>
        <v>445</v>
      </c>
      <c r="L6" s="4">
        <f>SUM(Table53[Unique])</f>
        <v>0</v>
      </c>
      <c r="N6" s="18" t="s">
        <v>0</v>
      </c>
      <c r="O6" s="1"/>
      <c r="P6" s="5" t="s">
        <v>1</v>
      </c>
      <c r="R6" s="4">
        <f>SUM(Table15[Unique])</f>
        <v>97</v>
      </c>
      <c r="T6" s="4">
        <f>COUNTA(Collaborations!B:B)-1</f>
        <v>97</v>
      </c>
    </row>
    <row r="7" spans="10:20" ht="7.5" customHeight="1" x14ac:dyDescent="0.25">
      <c r="N7" s="1"/>
      <c r="O7" s="1"/>
      <c r="P7" s="1"/>
    </row>
    <row r="8" spans="10:20" ht="45" customHeight="1" x14ac:dyDescent="0.25">
      <c r="J8" s="4">
        <f>COUNTA(Funding!B:B)-1</f>
        <v>106</v>
      </c>
      <c r="L8" s="4">
        <f>SUM(Table17[Unique])</f>
        <v>106</v>
      </c>
      <c r="N8" s="7" t="s">
        <v>2</v>
      </c>
      <c r="O8" s="1"/>
      <c r="P8" s="6" t="s">
        <v>3</v>
      </c>
      <c r="R8" s="4">
        <f>SUM(Table18[Unique])</f>
        <v>20</v>
      </c>
      <c r="T8" s="4">
        <f>COUNTA(Destinations!B:B)-1</f>
        <v>20</v>
      </c>
    </row>
    <row r="9" spans="10:20" ht="7.5" customHeight="1" x14ac:dyDescent="0.3">
      <c r="N9" s="2"/>
      <c r="O9" s="2"/>
      <c r="P9" s="2"/>
    </row>
    <row r="10" spans="10:20" ht="45" customHeight="1" x14ac:dyDescent="0.25">
      <c r="J10" s="4">
        <f>COUNTA(Skills!B:B)-1</f>
        <v>0</v>
      </c>
      <c r="L10" s="4">
        <f>SUM(Table19[Unique])</f>
        <v>0</v>
      </c>
      <c r="N10" s="8" t="s">
        <v>4</v>
      </c>
      <c r="O10" s="1"/>
      <c r="P10" s="9" t="s">
        <v>171</v>
      </c>
      <c r="R10" s="4">
        <f>SUM(Table194[Unique])</f>
        <v>0</v>
      </c>
      <c r="T10" s="4">
        <f>COUNTA(Secondments!B:B)-1</f>
        <v>0</v>
      </c>
    </row>
    <row r="11" spans="10:20" ht="7.5" customHeight="1" x14ac:dyDescent="0.25">
      <c r="N11" s="1"/>
      <c r="O11" s="1"/>
      <c r="P11" s="1"/>
    </row>
    <row r="12" spans="10:20" ht="45" customHeight="1" x14ac:dyDescent="0.25">
      <c r="J12" s="4">
        <f>COUNTA(Dissemination!B:B)-1</f>
        <v>256</v>
      </c>
      <c r="L12" s="4">
        <f>SUM(Table20[Unique])</f>
        <v>256</v>
      </c>
      <c r="N12" s="18" t="s">
        <v>6</v>
      </c>
      <c r="O12" s="1"/>
      <c r="P12" s="5" t="s">
        <v>5</v>
      </c>
      <c r="R12" s="4">
        <f>SUM(Table21[Unique])</f>
        <v>24</v>
      </c>
      <c r="T12" s="4">
        <f>COUNTA(Policy!B:B)-1</f>
        <v>24</v>
      </c>
    </row>
    <row r="13" spans="10:20" ht="7.5" customHeight="1" x14ac:dyDescent="0.25">
      <c r="N13" s="1"/>
      <c r="O13" s="1"/>
      <c r="P13" s="1"/>
    </row>
    <row r="14" spans="10:20" ht="45" customHeight="1" x14ac:dyDescent="0.25">
      <c r="J14" s="4">
        <f>COUNTA(Tools!B:B)-1</f>
        <v>3</v>
      </c>
      <c r="L14" s="4">
        <f>SUM(Table22[Unique])</f>
        <v>3</v>
      </c>
      <c r="N14" s="7" t="s">
        <v>170</v>
      </c>
      <c r="O14" s="1"/>
      <c r="P14" s="6" t="s">
        <v>159</v>
      </c>
      <c r="R14" s="4">
        <f>SUM(Table23[Unique])</f>
        <v>20</v>
      </c>
      <c r="T14" s="4">
        <f>COUNTA(Databases!B:B)-1</f>
        <v>20</v>
      </c>
    </row>
    <row r="15" spans="10:20" ht="7.5" customHeight="1" x14ac:dyDescent="0.3">
      <c r="N15" s="2"/>
      <c r="O15" s="2"/>
      <c r="P15" s="2"/>
    </row>
    <row r="16" spans="10:20" ht="45" customHeight="1" x14ac:dyDescent="0.25">
      <c r="J16" s="4">
        <f>COUNTA(Software!B:B)-1</f>
        <v>13</v>
      </c>
      <c r="L16" s="4">
        <f>SUM(Table24[Unique])</f>
        <v>13</v>
      </c>
      <c r="N16" s="8" t="s">
        <v>160</v>
      </c>
      <c r="O16" s="1"/>
      <c r="P16" s="9" t="s">
        <v>161</v>
      </c>
      <c r="R16" s="4">
        <f>SUM(Table25[Unique])</f>
        <v>0</v>
      </c>
      <c r="T16" s="4">
        <f>COUNTA(Artistic!B:B)-1</f>
        <v>0</v>
      </c>
    </row>
    <row r="17" spans="10:20" ht="7.5" customHeight="1" x14ac:dyDescent="0.25">
      <c r="N17" s="1"/>
      <c r="O17" s="1"/>
      <c r="P17" s="1"/>
    </row>
    <row r="18" spans="10:20" ht="45" customHeight="1" x14ac:dyDescent="0.25">
      <c r="J18" s="4">
        <f>COUNTA(IP!B:B)-1</f>
        <v>2</v>
      </c>
      <c r="L18" s="4">
        <f>SUM(Table26[Unique])</f>
        <v>2</v>
      </c>
      <c r="N18" s="18" t="s">
        <v>7</v>
      </c>
      <c r="O18" s="1"/>
      <c r="P18" s="5" t="s">
        <v>8</v>
      </c>
      <c r="R18" s="4">
        <f>SUM(Table27[Unique])</f>
        <v>1</v>
      </c>
      <c r="T18" s="4">
        <f>COUNTA(Products!B:B)-1</f>
        <v>1</v>
      </c>
    </row>
    <row r="19" spans="10:20" ht="7.5" customHeight="1" x14ac:dyDescent="0.25">
      <c r="N19" s="1"/>
      <c r="O19" s="1"/>
      <c r="P19" s="1"/>
    </row>
    <row r="20" spans="10:20" ht="45" customHeight="1" x14ac:dyDescent="0.25">
      <c r="J20" s="4">
        <f>COUNTA('Spin Outs'!B:B)-1</f>
        <v>0</v>
      </c>
      <c r="L20" s="4">
        <f>SUM(Table28[Unique])</f>
        <v>0</v>
      </c>
      <c r="N20" s="7" t="s">
        <v>9</v>
      </c>
      <c r="O20" s="1"/>
      <c r="P20" s="6" t="s">
        <v>10</v>
      </c>
      <c r="R20" s="4">
        <f>SUM(Table29[Unique])</f>
        <v>79</v>
      </c>
      <c r="T20" s="4">
        <f>COUNTA(Recognition!B:B)-1</f>
        <v>79</v>
      </c>
    </row>
    <row r="21" spans="10:20" ht="7.5" customHeight="1" x14ac:dyDescent="0.3">
      <c r="N21" s="2"/>
      <c r="O21" s="2"/>
      <c r="P21" s="2"/>
    </row>
    <row r="22" spans="10:20" ht="45" customHeight="1" x14ac:dyDescent="0.25">
      <c r="J22" s="4">
        <f>COUNTA(Facilities!B:B)-1</f>
        <v>16</v>
      </c>
      <c r="L22" s="4">
        <f>SUM(Table30[Unique])</f>
        <v>16</v>
      </c>
      <c r="N22" s="8" t="s">
        <v>11</v>
      </c>
      <c r="O22" s="1"/>
      <c r="P22" s="9" t="s">
        <v>102</v>
      </c>
      <c r="R22" s="4">
        <f>SUM(Table31[Unique])</f>
        <v>9</v>
      </c>
      <c r="T22" s="4">
        <f>COUNTA(Other!B:B)-1</f>
        <v>9</v>
      </c>
    </row>
    <row r="23" spans="10:20" ht="7.5" customHeight="1" x14ac:dyDescent="0.25"/>
    <row r="24" spans="10:20" ht="45" customHeight="1" x14ac:dyDescent="0.25">
      <c r="J24" s="4">
        <f>COUNTA(#REF!)-1</f>
        <v>0</v>
      </c>
      <c r="L24" s="4">
        <f>SUM('Key Findings'!U:U)</f>
        <v>0</v>
      </c>
      <c r="N24" s="18" t="s">
        <v>162</v>
      </c>
      <c r="O24" s="1"/>
      <c r="P24" s="5" t="s">
        <v>163</v>
      </c>
      <c r="R24" s="4">
        <f>SUM(Narrative!S:S)</f>
        <v>0</v>
      </c>
      <c r="T24" s="4">
        <f>COUNTA(#REF!)-1</f>
        <v>0</v>
      </c>
    </row>
    <row r="25" spans="10:20" ht="7.5" customHeight="1" x14ac:dyDescent="0.25">
      <c r="N25" s="1"/>
      <c r="O25" s="1"/>
      <c r="P25" s="1"/>
    </row>
    <row r="26" spans="10:20" ht="45" customHeight="1" x14ac:dyDescent="0.25">
      <c r="J26" s="4">
        <f>COUNTA(#REF!)-1</f>
        <v>0</v>
      </c>
      <c r="L26" s="4">
        <f>SUM(NPRI!U:U)</f>
        <v>0</v>
      </c>
      <c r="N26" s="7" t="s">
        <v>15</v>
      </c>
      <c r="O26" s="1"/>
      <c r="P26" s="6" t="s">
        <v>13</v>
      </c>
      <c r="R26" s="4" t="e">
        <f>SUM(#REF!)</f>
        <v>#REF!</v>
      </c>
      <c r="T26" s="4">
        <f>COUNTA(#REF!)-1</f>
        <v>0</v>
      </c>
    </row>
    <row r="27" spans="10:20" ht="7.5" customHeight="1" x14ac:dyDescent="0.3">
      <c r="N27" s="2"/>
      <c r="O27" s="2"/>
      <c r="P27" s="2"/>
    </row>
    <row r="28" spans="10:20" ht="45" customHeight="1" x14ac:dyDescent="0.25">
      <c r="J28" s="4">
        <f>COUNTA(#REF!)-1</f>
        <v>0</v>
      </c>
      <c r="L28" s="4" t="e">
        <f>SUM(#REF!)</f>
        <v>#REF!</v>
      </c>
      <c r="N28" s="8" t="s">
        <v>14</v>
      </c>
      <c r="O28" s="1"/>
      <c r="P28" s="9" t="s">
        <v>12</v>
      </c>
      <c r="R28" s="4" t="e">
        <f>SUM(#REF!)</f>
        <v>#REF!</v>
      </c>
      <c r="T28" s="4">
        <f>COUNTA(#REF!)-1</f>
        <v>0</v>
      </c>
    </row>
  </sheetData>
  <hyperlinks>
    <hyperlink ref="N6" display="Publications" xr:uid="{00000000-0004-0000-0100-000000000000}"/>
    <hyperlink ref="P6" display="Collaborations" xr:uid="{00000000-0004-0000-0100-000001000000}"/>
    <hyperlink ref="N8" display="Funding" xr:uid="{00000000-0004-0000-0100-000002000000}"/>
    <hyperlink ref="P8" display="Next Destination" xr:uid="{00000000-0004-0000-0100-000003000000}"/>
    <hyperlink ref="N10" display="Skills Shortage" xr:uid="{00000000-0004-0000-0100-000004000000}"/>
    <hyperlink ref="P12" display="Policy Influence" xr:uid="{00000000-0004-0000-0100-000005000000}"/>
    <hyperlink ref="N12" display="Dissemination" xr:uid="{00000000-0004-0000-0100-000006000000}"/>
    <hyperlink ref="N14" display="Research Materials" xr:uid="{00000000-0004-0000-0100-000007000000}"/>
    <hyperlink ref="P18" display="Products" xr:uid="{00000000-0004-0000-0100-000008000000}"/>
    <hyperlink ref="N20" display="Spin Outs" xr:uid="{00000000-0004-0000-0100-000009000000}"/>
    <hyperlink ref="P20" display="Recognition" xr:uid="{00000000-0004-0000-0100-00000A000000}"/>
    <hyperlink ref="N28" display="LLHW" xr:uid="{00000000-0004-0000-0100-00000B000000}"/>
    <hyperlink ref="P28" display="LLHW - Examples" xr:uid="{00000000-0004-0000-0100-00000C000000}"/>
    <hyperlink ref="N26" display="NPRI" xr:uid="{00000000-0004-0000-0100-00000D000000}"/>
    <hyperlink ref="P26" display="NPRI - Examples" xr:uid="{00000000-0004-0000-0100-00000E000000}"/>
    <hyperlink ref="P22" display="Other" xr:uid="{00000000-0004-0000-0100-00000F000000}"/>
    <hyperlink ref="P10" display="Dissemination" xr:uid="{00000000-0004-0000-0100-000010000000}"/>
  </hyperlinks>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E267B"/>
  </sheetPr>
  <dimension ref="A1:T10"/>
  <sheetViews>
    <sheetView workbookViewId="0"/>
  </sheetViews>
  <sheetFormatPr defaultRowHeight="15" x14ac:dyDescent="0.25"/>
  <cols>
    <col min="1" max="1" width="9.42578125" customWidth="1"/>
    <col min="2" max="2" width="14.57031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18" width="9.140625" style="20"/>
    <col min="19" max="19" width="8.140625" style="20" bestFit="1" customWidth="1"/>
    <col min="20" max="20" width="9.85546875" bestFit="1" customWidth="1"/>
    <col min="21" max="21" width="22.42578125" customWidth="1"/>
    <col min="22" max="22" width="19.7109375" customWidth="1"/>
    <col min="23" max="23" width="10.140625" customWidth="1"/>
    <col min="24" max="24" width="9.7109375" customWidth="1"/>
  </cols>
  <sheetData>
    <row r="1" spans="1:20" x14ac:dyDescent="0.25">
      <c r="A1" t="s">
        <v>151</v>
      </c>
      <c r="B1" s="21" t="s">
        <v>103</v>
      </c>
      <c r="C1" t="s">
        <v>16</v>
      </c>
      <c r="D1" t="s">
        <v>17</v>
      </c>
      <c r="E1" t="s">
        <v>150</v>
      </c>
      <c r="F1" s="3" t="s">
        <v>19</v>
      </c>
      <c r="G1" s="3" t="s">
        <v>20</v>
      </c>
      <c r="H1" s="20" t="s">
        <v>18</v>
      </c>
      <c r="I1" s="20" t="s">
        <v>105</v>
      </c>
      <c r="J1" s="20" t="s">
        <v>106</v>
      </c>
      <c r="K1" s="20" t="s">
        <v>107</v>
      </c>
      <c r="L1" s="20" t="s">
        <v>21</v>
      </c>
      <c r="M1" s="20" t="s">
        <v>82</v>
      </c>
      <c r="N1" s="20" t="s">
        <v>145</v>
      </c>
      <c r="O1" s="20" t="s">
        <v>139</v>
      </c>
      <c r="P1" s="20" t="s">
        <v>140</v>
      </c>
      <c r="Q1" s="20" t="s">
        <v>141</v>
      </c>
      <c r="R1" s="20" t="s">
        <v>261</v>
      </c>
      <c r="S1" s="20" t="s">
        <v>149</v>
      </c>
      <c r="T1" t="s">
        <v>146</v>
      </c>
    </row>
    <row r="2" spans="1:20" x14ac:dyDescent="0.25">
      <c r="A2" t="s">
        <v>277</v>
      </c>
      <c r="B2" t="s">
        <v>703</v>
      </c>
      <c r="C2" t="s">
        <v>704</v>
      </c>
      <c r="D2" t="s">
        <v>280</v>
      </c>
      <c r="E2" t="s">
        <v>281</v>
      </c>
      <c r="F2" s="3">
        <v>43101</v>
      </c>
      <c r="G2" s="3">
        <v>43465</v>
      </c>
      <c r="H2" s="20" t="s">
        <v>705</v>
      </c>
      <c r="I2" s="20" t="s">
        <v>706</v>
      </c>
      <c r="J2" s="20" t="s">
        <v>707</v>
      </c>
      <c r="K2" s="20" t="s">
        <v>708</v>
      </c>
      <c r="L2" s="20" t="s">
        <v>6759</v>
      </c>
      <c r="M2" s="20" t="s">
        <v>6760</v>
      </c>
      <c r="N2" s="20" t="s">
        <v>6761</v>
      </c>
      <c r="O2" s="20" t="s">
        <v>6181</v>
      </c>
      <c r="Q2" s="20" t="s">
        <v>6762</v>
      </c>
      <c r="T2">
        <f>IF(COUNTIF($L$2:Table31[[#This Row],[ID]],Table31[[#This Row],[ID]])=1,1,0)</f>
        <v>1</v>
      </c>
    </row>
    <row r="3" spans="1:20" x14ac:dyDescent="0.25">
      <c r="A3" s="33" t="s">
        <v>277</v>
      </c>
      <c r="B3" s="33" t="s">
        <v>703</v>
      </c>
      <c r="C3" s="33" t="s">
        <v>704</v>
      </c>
      <c r="D3" s="33" t="s">
        <v>280</v>
      </c>
      <c r="E3" s="33" t="s">
        <v>281</v>
      </c>
      <c r="F3" s="34">
        <v>43101</v>
      </c>
      <c r="G3" s="34">
        <v>43465</v>
      </c>
      <c r="H3" s="35" t="s">
        <v>705</v>
      </c>
      <c r="I3" s="35" t="s">
        <v>706</v>
      </c>
      <c r="J3" s="35" t="s">
        <v>707</v>
      </c>
      <c r="K3" s="35" t="s">
        <v>708</v>
      </c>
      <c r="L3" s="35" t="s">
        <v>6763</v>
      </c>
      <c r="M3" s="35" t="s">
        <v>6764</v>
      </c>
      <c r="N3" s="35" t="s">
        <v>6765</v>
      </c>
      <c r="O3" s="35" t="s">
        <v>328</v>
      </c>
      <c r="P3" s="35" t="s">
        <v>6766</v>
      </c>
      <c r="Q3" s="35"/>
      <c r="R3" s="35"/>
      <c r="T3" s="36">
        <f>IF(COUNTIF($L$2:Table31[[#This Row],[ID]],Table31[[#This Row],[ID]])=1,1,0)</f>
        <v>1</v>
      </c>
    </row>
    <row r="4" spans="1:20" x14ac:dyDescent="0.25">
      <c r="A4" s="33" t="s">
        <v>277</v>
      </c>
      <c r="B4" s="33" t="s">
        <v>1788</v>
      </c>
      <c r="C4" s="33" t="s">
        <v>1789</v>
      </c>
      <c r="D4" s="33" t="s">
        <v>280</v>
      </c>
      <c r="E4" s="33" t="s">
        <v>281</v>
      </c>
      <c r="F4" s="34">
        <v>43101</v>
      </c>
      <c r="G4" s="34">
        <v>43465</v>
      </c>
      <c r="H4" s="35" t="s">
        <v>1790</v>
      </c>
      <c r="I4" s="35" t="s">
        <v>1791</v>
      </c>
      <c r="J4" s="35" t="s">
        <v>1792</v>
      </c>
      <c r="K4" s="35" t="s">
        <v>1793</v>
      </c>
      <c r="L4" s="35" t="s">
        <v>6767</v>
      </c>
      <c r="M4" s="35" t="s">
        <v>6768</v>
      </c>
      <c r="N4" s="35" t="s">
        <v>6769</v>
      </c>
      <c r="O4" s="35" t="s">
        <v>328</v>
      </c>
      <c r="P4" s="35" t="s">
        <v>6770</v>
      </c>
      <c r="Q4" s="35"/>
      <c r="R4" s="35"/>
      <c r="T4" s="36">
        <f>IF(COUNTIF($L$2:Table31[[#This Row],[ID]],Table31[[#This Row],[ID]])=1,1,0)</f>
        <v>1</v>
      </c>
    </row>
    <row r="5" spans="1:20" x14ac:dyDescent="0.25">
      <c r="A5" s="33" t="s">
        <v>277</v>
      </c>
      <c r="B5" s="33" t="s">
        <v>2418</v>
      </c>
      <c r="C5" s="33" t="s">
        <v>2419</v>
      </c>
      <c r="D5" s="33" t="s">
        <v>280</v>
      </c>
      <c r="E5" s="33" t="s">
        <v>281</v>
      </c>
      <c r="F5" s="34">
        <v>43101</v>
      </c>
      <c r="G5" s="34">
        <v>43465</v>
      </c>
      <c r="H5" s="35" t="s">
        <v>2420</v>
      </c>
      <c r="I5" s="35" t="s">
        <v>2421</v>
      </c>
      <c r="J5" s="35" t="s">
        <v>2422</v>
      </c>
      <c r="K5" s="35" t="s">
        <v>2423</v>
      </c>
      <c r="L5" s="35" t="s">
        <v>6771</v>
      </c>
      <c r="M5" s="35" t="s">
        <v>6772</v>
      </c>
      <c r="N5" s="35" t="s">
        <v>6773</v>
      </c>
      <c r="O5" s="35" t="s">
        <v>6181</v>
      </c>
      <c r="P5" s="35"/>
      <c r="Q5" s="35" t="s">
        <v>6774</v>
      </c>
      <c r="R5" s="35" t="s">
        <v>6775</v>
      </c>
      <c r="T5" s="36">
        <f>IF(COUNTIF($L$2:Table31[[#This Row],[ID]],Table31[[#This Row],[ID]])=1,1,0)</f>
        <v>1</v>
      </c>
    </row>
    <row r="6" spans="1:20" x14ac:dyDescent="0.25">
      <c r="A6" s="33" t="s">
        <v>277</v>
      </c>
      <c r="B6" s="33" t="s">
        <v>2418</v>
      </c>
      <c r="C6" s="33" t="s">
        <v>2419</v>
      </c>
      <c r="D6" s="33" t="s">
        <v>280</v>
      </c>
      <c r="E6" s="33" t="s">
        <v>281</v>
      </c>
      <c r="F6" s="34">
        <v>43101</v>
      </c>
      <c r="G6" s="34">
        <v>43465</v>
      </c>
      <c r="H6" s="35" t="s">
        <v>2420</v>
      </c>
      <c r="I6" s="35" t="s">
        <v>2421</v>
      </c>
      <c r="J6" s="35" t="s">
        <v>2422</v>
      </c>
      <c r="K6" s="35" t="s">
        <v>2423</v>
      </c>
      <c r="L6" s="35" t="s">
        <v>6776</v>
      </c>
      <c r="M6" s="35" t="s">
        <v>6777</v>
      </c>
      <c r="N6" s="35" t="s">
        <v>6778</v>
      </c>
      <c r="O6" s="35" t="s">
        <v>6181</v>
      </c>
      <c r="P6" s="35"/>
      <c r="Q6" s="35" t="s">
        <v>6779</v>
      </c>
      <c r="R6" s="35" t="s">
        <v>6780</v>
      </c>
      <c r="T6" s="36">
        <f>IF(COUNTIF($L$2:Table31[[#This Row],[ID]],Table31[[#This Row],[ID]])=1,1,0)</f>
        <v>1</v>
      </c>
    </row>
    <row r="7" spans="1:20" x14ac:dyDescent="0.25">
      <c r="A7" s="33" t="s">
        <v>277</v>
      </c>
      <c r="B7" s="33" t="s">
        <v>2418</v>
      </c>
      <c r="C7" s="33" t="s">
        <v>2419</v>
      </c>
      <c r="D7" s="33" t="s">
        <v>280</v>
      </c>
      <c r="E7" s="33" t="s">
        <v>281</v>
      </c>
      <c r="F7" s="34">
        <v>43101</v>
      </c>
      <c r="G7" s="34">
        <v>43465</v>
      </c>
      <c r="H7" s="35" t="s">
        <v>2420</v>
      </c>
      <c r="I7" s="35" t="s">
        <v>2421</v>
      </c>
      <c r="J7" s="35" t="s">
        <v>2422</v>
      </c>
      <c r="K7" s="35" t="s">
        <v>2423</v>
      </c>
      <c r="L7" s="35" t="s">
        <v>6781</v>
      </c>
      <c r="M7" s="35" t="s">
        <v>6782</v>
      </c>
      <c r="N7" s="35" t="s">
        <v>6783</v>
      </c>
      <c r="O7" s="35" t="s">
        <v>6181</v>
      </c>
      <c r="P7" s="35"/>
      <c r="Q7" s="35" t="s">
        <v>6784</v>
      </c>
      <c r="R7" s="35" t="s">
        <v>6785</v>
      </c>
      <c r="T7" s="36">
        <f>IF(COUNTIF($L$2:Table31[[#This Row],[ID]],Table31[[#This Row],[ID]])=1,1,0)</f>
        <v>1</v>
      </c>
    </row>
    <row r="8" spans="1:20" x14ac:dyDescent="0.25">
      <c r="A8" s="33" t="s">
        <v>277</v>
      </c>
      <c r="B8" s="33" t="s">
        <v>2418</v>
      </c>
      <c r="C8" s="33" t="s">
        <v>2419</v>
      </c>
      <c r="D8" s="33" t="s">
        <v>280</v>
      </c>
      <c r="E8" s="33" t="s">
        <v>281</v>
      </c>
      <c r="F8" s="34">
        <v>43101</v>
      </c>
      <c r="G8" s="34">
        <v>43465</v>
      </c>
      <c r="H8" s="35" t="s">
        <v>2420</v>
      </c>
      <c r="I8" s="35" t="s">
        <v>2421</v>
      </c>
      <c r="J8" s="35" t="s">
        <v>2422</v>
      </c>
      <c r="K8" s="35" t="s">
        <v>2423</v>
      </c>
      <c r="L8" s="35" t="s">
        <v>6786</v>
      </c>
      <c r="M8" s="35" t="s">
        <v>6787</v>
      </c>
      <c r="N8" s="35" t="s">
        <v>6788</v>
      </c>
      <c r="O8" s="35" t="s">
        <v>328</v>
      </c>
      <c r="P8" s="35" t="s">
        <v>6789</v>
      </c>
      <c r="Q8" s="35" t="s">
        <v>6790</v>
      </c>
      <c r="R8" s="35"/>
      <c r="T8" s="36">
        <f>IF(COUNTIF($L$2:Table31[[#This Row],[ID]],Table31[[#This Row],[ID]])=1,1,0)</f>
        <v>1</v>
      </c>
    </row>
    <row r="9" spans="1:20" x14ac:dyDescent="0.25">
      <c r="A9" s="33" t="s">
        <v>277</v>
      </c>
      <c r="B9" s="33" t="s">
        <v>2418</v>
      </c>
      <c r="C9" s="33" t="s">
        <v>2419</v>
      </c>
      <c r="D9" s="33" t="s">
        <v>280</v>
      </c>
      <c r="E9" s="33" t="s">
        <v>281</v>
      </c>
      <c r="F9" s="34">
        <v>43101</v>
      </c>
      <c r="G9" s="34">
        <v>43465</v>
      </c>
      <c r="H9" s="35" t="s">
        <v>2420</v>
      </c>
      <c r="I9" s="35" t="s">
        <v>2421</v>
      </c>
      <c r="J9" s="35" t="s">
        <v>2422</v>
      </c>
      <c r="K9" s="35" t="s">
        <v>2423</v>
      </c>
      <c r="L9" s="35" t="s">
        <v>6791</v>
      </c>
      <c r="M9" s="35" t="s">
        <v>6792</v>
      </c>
      <c r="N9" s="35" t="s">
        <v>6793</v>
      </c>
      <c r="O9" s="35" t="s">
        <v>6181</v>
      </c>
      <c r="P9" s="35"/>
      <c r="Q9" s="35" t="s">
        <v>6794</v>
      </c>
      <c r="R9" s="35" t="s">
        <v>6795</v>
      </c>
      <c r="T9" s="36">
        <f>IF(COUNTIF($L$2:Table31[[#This Row],[ID]],Table31[[#This Row],[ID]])=1,1,0)</f>
        <v>1</v>
      </c>
    </row>
    <row r="10" spans="1:20" x14ac:dyDescent="0.25">
      <c r="A10" s="33" t="s">
        <v>277</v>
      </c>
      <c r="B10" s="33" t="s">
        <v>2418</v>
      </c>
      <c r="C10" s="33" t="s">
        <v>2419</v>
      </c>
      <c r="D10" s="33" t="s">
        <v>280</v>
      </c>
      <c r="E10" s="33" t="s">
        <v>281</v>
      </c>
      <c r="F10" s="34">
        <v>43101</v>
      </c>
      <c r="G10" s="34">
        <v>43465</v>
      </c>
      <c r="H10" s="35" t="s">
        <v>2420</v>
      </c>
      <c r="I10" s="35" t="s">
        <v>2421</v>
      </c>
      <c r="J10" s="35" t="s">
        <v>2422</v>
      </c>
      <c r="K10" s="35" t="s">
        <v>2423</v>
      </c>
      <c r="L10" s="35" t="s">
        <v>6796</v>
      </c>
      <c r="M10" s="35" t="s">
        <v>6797</v>
      </c>
      <c r="N10" s="35" t="s">
        <v>6798</v>
      </c>
      <c r="O10" s="35" t="s">
        <v>6181</v>
      </c>
      <c r="P10" s="35"/>
      <c r="Q10" s="35" t="s">
        <v>6799</v>
      </c>
      <c r="R10" s="35" t="s">
        <v>6775</v>
      </c>
      <c r="T10" s="36">
        <f>IF(COUNTIF($L$2:Table31[[#This Row],[ID]],Table31[[#This Row],[ID]])=1,1,0)</f>
        <v>1</v>
      </c>
    </row>
  </sheetData>
  <conditionalFormatting sqref="T2:T10">
    <cfRule type="expression" dxfId="7" priority="1">
      <formula>IF($U2&lt;0,TRUE,FALSE)</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3007B"/>
  </sheetPr>
  <dimension ref="A1:U4"/>
  <sheetViews>
    <sheetView workbookViewId="0">
      <selection activeCell="A2" sqref="A2"/>
    </sheetView>
  </sheetViews>
  <sheetFormatPr defaultRowHeight="15" x14ac:dyDescent="0.25"/>
  <cols>
    <col min="1" max="1" width="9.42578125" customWidth="1"/>
    <col min="2" max="2" width="16" customWidth="1"/>
    <col min="5" max="5" width="13.85546875" customWidth="1"/>
    <col min="6" max="6" width="11.85546875" style="3" customWidth="1"/>
    <col min="7" max="7" width="11" style="3" customWidth="1"/>
    <col min="8" max="8" width="9.140625" style="20"/>
    <col min="9" max="9" width="10.5703125" style="20" customWidth="1"/>
    <col min="10" max="10" width="13.140625" style="20" customWidth="1"/>
    <col min="11" max="11" width="10.140625" style="20" customWidth="1"/>
    <col min="12" max="13" width="9.140625" style="20"/>
    <col min="14" max="14" width="13.28515625" style="20" customWidth="1"/>
    <col min="15" max="15" width="20.140625" style="20" customWidth="1"/>
    <col min="16" max="16" width="10.42578125" style="20" customWidth="1"/>
    <col min="17" max="17" width="17.28515625" style="20" customWidth="1"/>
    <col min="18" max="19" width="9.140625" style="20"/>
    <col min="20" max="20" width="11.5703125" style="20" customWidth="1"/>
    <col min="21" max="21" width="9.7109375" customWidth="1"/>
  </cols>
  <sheetData>
    <row r="1" spans="1:21" x14ac:dyDescent="0.25">
      <c r="A1" t="s">
        <v>151</v>
      </c>
      <c r="B1" t="s">
        <v>103</v>
      </c>
      <c r="C1" t="s">
        <v>16</v>
      </c>
      <c r="D1" t="s">
        <v>17</v>
      </c>
      <c r="E1" t="s">
        <v>150</v>
      </c>
      <c r="F1" s="3" t="s">
        <v>19</v>
      </c>
      <c r="G1" s="3" t="s">
        <v>20</v>
      </c>
      <c r="H1" s="20" t="s">
        <v>104</v>
      </c>
      <c r="I1" s="20" t="s">
        <v>105</v>
      </c>
      <c r="J1" s="20" t="s">
        <v>106</v>
      </c>
      <c r="K1" s="20" t="s">
        <v>107</v>
      </c>
      <c r="L1" s="20" t="s">
        <v>21</v>
      </c>
      <c r="M1" s="20" t="s">
        <v>267</v>
      </c>
      <c r="N1" s="20" t="s">
        <v>45</v>
      </c>
      <c r="O1" s="20" t="s">
        <v>230</v>
      </c>
      <c r="P1" s="20" t="s">
        <v>229</v>
      </c>
      <c r="Q1" s="20" t="s">
        <v>228</v>
      </c>
      <c r="R1" s="20" t="s">
        <v>43</v>
      </c>
      <c r="S1" s="20" t="s">
        <v>227</v>
      </c>
      <c r="T1" s="20" t="s">
        <v>126</v>
      </c>
      <c r="U1" t="s">
        <v>146</v>
      </c>
    </row>
    <row r="2" spans="1:21" x14ac:dyDescent="0.25">
      <c r="U2" s="13">
        <f>IF(COUNTIF($L$2:Table6[[#This Row],[ID]],Table6[[#This Row],[ID]])=1,1,0)</f>
        <v>0</v>
      </c>
    </row>
    <row r="3" spans="1:21" x14ac:dyDescent="0.25">
      <c r="A3" s="29"/>
      <c r="B3" s="29"/>
      <c r="C3" s="29"/>
      <c r="D3" s="29"/>
      <c r="E3" s="29"/>
      <c r="F3" s="37"/>
      <c r="G3" s="37"/>
      <c r="H3" s="30"/>
      <c r="I3" s="30"/>
      <c r="J3" s="30"/>
      <c r="K3" s="30"/>
      <c r="L3" s="30"/>
      <c r="M3" s="30"/>
      <c r="N3" s="30"/>
      <c r="O3" s="30"/>
      <c r="P3" s="30"/>
      <c r="Q3" s="30"/>
      <c r="R3" s="30"/>
      <c r="S3" s="30"/>
      <c r="T3" s="30"/>
      <c r="U3">
        <f>IF(COUNTIF($L$2:Table6[[#This Row],[ID]],Table6[[#This Row],[ID]])=1,1,0)</f>
        <v>0</v>
      </c>
    </row>
    <row r="4" spans="1:21" x14ac:dyDescent="0.25">
      <c r="A4" s="29"/>
      <c r="B4" s="29"/>
      <c r="C4" s="29"/>
      <c r="D4" s="29"/>
      <c r="E4" s="29"/>
      <c r="F4" s="37"/>
      <c r="G4" s="37"/>
      <c r="H4" s="30"/>
      <c r="I4" s="30"/>
      <c r="J4" s="30"/>
      <c r="K4" s="30"/>
      <c r="L4" s="30"/>
      <c r="M4" s="30"/>
      <c r="N4" s="30"/>
      <c r="O4" s="30"/>
      <c r="P4" s="30"/>
      <c r="Q4" s="30"/>
      <c r="R4" s="30"/>
      <c r="S4" s="30"/>
      <c r="T4" s="30"/>
      <c r="U4" s="13">
        <f>IF(COUNTIF($L$2:Table6[[#This Row],[ID]],Table6[[#This Row],[ID]])=1,1,0)</f>
        <v>0</v>
      </c>
    </row>
  </sheetData>
  <conditionalFormatting sqref="U2:U4">
    <cfRule type="expression" dxfId="6" priority="1">
      <formula>IF($U2&lt;0,TRUE,FALSE)</formula>
    </cfRule>
  </conditionalFormatting>
  <pageMargins left="0.7" right="0.7" top="0.75" bottom="0.75" header="0.3" footer="0.3"/>
  <ignoredErrors>
    <ignoredError sqref="U2" calculatedColumn="1"/>
  </ignoredError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8E9300"/>
  </sheetPr>
  <dimension ref="A1:S4"/>
  <sheetViews>
    <sheetView workbookViewId="0">
      <selection activeCell="A2" sqref="A2"/>
    </sheetView>
  </sheetViews>
  <sheetFormatPr defaultRowHeight="15" x14ac:dyDescent="0.25"/>
  <cols>
    <col min="1" max="1" width="9.42578125" customWidth="1"/>
    <col min="2" max="2" width="16" customWidth="1"/>
    <col min="5" max="5" width="13.85546875" customWidth="1"/>
    <col min="6" max="6" width="11.85546875" style="3" customWidth="1"/>
    <col min="7" max="7" width="11" style="3" customWidth="1"/>
    <col min="8" max="8" width="9.140625" style="20"/>
    <col min="9" max="9" width="10.5703125" style="20" customWidth="1"/>
    <col min="10" max="10" width="13.140625" style="20" customWidth="1"/>
    <col min="11" max="11" width="10.140625" style="20" customWidth="1"/>
    <col min="12" max="13" width="9.140625" style="20"/>
    <col min="14" max="14" width="13.28515625" style="20" customWidth="1"/>
    <col min="15" max="15" width="9.140625" style="20"/>
    <col min="16" max="16" width="11.5703125" style="20" customWidth="1"/>
    <col min="17" max="17" width="9.140625" style="20"/>
    <col min="19" max="19" width="9.7109375" customWidth="1"/>
  </cols>
  <sheetData>
    <row r="1" spans="1:19" x14ac:dyDescent="0.25">
      <c r="A1" t="s">
        <v>151</v>
      </c>
      <c r="B1" t="s">
        <v>103</v>
      </c>
      <c r="C1" t="s">
        <v>16</v>
      </c>
      <c r="D1" t="s">
        <v>17</v>
      </c>
      <c r="E1" t="s">
        <v>150</v>
      </c>
      <c r="F1" s="3" t="s">
        <v>19</v>
      </c>
      <c r="G1" s="3" t="s">
        <v>20</v>
      </c>
      <c r="H1" s="20" t="s">
        <v>104</v>
      </c>
      <c r="I1" s="20" t="s">
        <v>105</v>
      </c>
      <c r="J1" s="20" t="s">
        <v>106</v>
      </c>
      <c r="K1" s="20" t="s">
        <v>107</v>
      </c>
      <c r="L1" s="20" t="s">
        <v>21</v>
      </c>
      <c r="M1" s="20" t="s">
        <v>275</v>
      </c>
      <c r="N1" s="20" t="s">
        <v>45</v>
      </c>
      <c r="O1" s="20" t="s">
        <v>43</v>
      </c>
      <c r="P1" s="20" t="s">
        <v>227</v>
      </c>
      <c r="Q1" s="20" t="s">
        <v>29</v>
      </c>
      <c r="R1" t="s">
        <v>149</v>
      </c>
      <c r="S1" t="s">
        <v>146</v>
      </c>
    </row>
    <row r="2" spans="1:19" x14ac:dyDescent="0.25">
      <c r="S2">
        <f>IF(COUNTIF($L$2:Table7[[#This Row],[ID]],Table7[[#This Row],[ID]])=1,1,0)</f>
        <v>0</v>
      </c>
    </row>
    <row r="3" spans="1:19" x14ac:dyDescent="0.25">
      <c r="A3" s="29"/>
      <c r="B3" s="29"/>
      <c r="C3" s="29"/>
      <c r="D3" s="29"/>
      <c r="E3" s="29"/>
      <c r="F3" s="37"/>
      <c r="G3" s="37"/>
      <c r="H3" s="30"/>
      <c r="I3" s="30"/>
      <c r="J3" s="30"/>
      <c r="K3" s="30"/>
      <c r="L3" s="30"/>
      <c r="M3" s="30"/>
      <c r="N3" s="30"/>
      <c r="O3" s="30"/>
      <c r="P3" s="30"/>
      <c r="Q3" s="30"/>
      <c r="R3" s="29"/>
      <c r="S3">
        <f>IF(COUNTIF($L$2:Table7[[#This Row],[ID]],Table7[[#This Row],[ID]])=1,1,0)</f>
        <v>0</v>
      </c>
    </row>
    <row r="4" spans="1:19" x14ac:dyDescent="0.25">
      <c r="A4" s="29"/>
      <c r="B4" s="29"/>
      <c r="C4" s="29"/>
      <c r="D4" s="29"/>
      <c r="E4" s="29"/>
      <c r="F4" s="37"/>
      <c r="G4" s="37"/>
      <c r="H4" s="30"/>
      <c r="I4" s="30"/>
      <c r="J4" s="30"/>
      <c r="K4" s="30"/>
      <c r="L4" s="30"/>
      <c r="M4" s="30"/>
      <c r="N4" s="30"/>
      <c r="O4" s="30"/>
      <c r="P4" s="30"/>
      <c r="Q4" s="30"/>
      <c r="R4" s="29"/>
      <c r="S4">
        <f>IF(COUNTIF($L$2:Table7[[#This Row],[ID]],Table7[[#This Row],[ID]])=1,1,0)</f>
        <v>0</v>
      </c>
    </row>
  </sheetData>
  <conditionalFormatting sqref="S2:S4">
    <cfRule type="expression" dxfId="5" priority="1">
      <formula>IF($V2&lt;0,TRUE,FALSE)</formula>
    </cfRule>
  </conditionalFormatting>
  <pageMargins left="0.7" right="0.7" top="0.75" bottom="0.75" header="0.3" footer="0.3"/>
  <ignoredErrors>
    <ignoredError sqref="S2:S4" calculatedColumn="1"/>
  </ignoredErrors>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C9F6A"/>
  </sheetPr>
  <dimension ref="A1:U4"/>
  <sheetViews>
    <sheetView workbookViewId="0">
      <selection activeCell="A2" sqref="A2"/>
    </sheetView>
  </sheetViews>
  <sheetFormatPr defaultRowHeight="15" x14ac:dyDescent="0.25"/>
  <cols>
    <col min="1" max="1" width="9.42578125" customWidth="1"/>
    <col min="2" max="2" width="9.85546875" customWidth="1"/>
    <col min="5" max="5" width="13.85546875" customWidth="1"/>
    <col min="6" max="6" width="11.85546875" customWidth="1"/>
    <col min="7" max="7" width="11" customWidth="1"/>
    <col min="8" max="9" width="9.140625" style="20"/>
    <col min="10" max="10" width="11" style="20" customWidth="1"/>
    <col min="11" max="12" width="9.140625" style="20"/>
    <col min="13" max="13" width="18.85546875" style="20" customWidth="1"/>
    <col min="14" max="14" width="9.140625" style="20"/>
    <col min="15" max="15" width="17.28515625" style="20" customWidth="1"/>
    <col min="16" max="16" width="35.7109375" style="20" customWidth="1"/>
    <col min="17" max="20" width="11.140625" style="20" bestFit="1" customWidth="1"/>
  </cols>
  <sheetData>
    <row r="1" spans="1:21" x14ac:dyDescent="0.25">
      <c r="A1" s="10" t="s">
        <v>151</v>
      </c>
      <c r="B1" s="10" t="s">
        <v>103</v>
      </c>
      <c r="C1" s="11" t="s">
        <v>16</v>
      </c>
      <c r="D1" s="10" t="s">
        <v>17</v>
      </c>
      <c r="E1" s="10" t="s">
        <v>150</v>
      </c>
      <c r="F1" s="11" t="s">
        <v>19</v>
      </c>
      <c r="G1" s="10" t="s">
        <v>20</v>
      </c>
      <c r="H1" s="22" t="s">
        <v>104</v>
      </c>
      <c r="I1" s="22" t="s">
        <v>105</v>
      </c>
      <c r="J1" s="22" t="s">
        <v>106</v>
      </c>
      <c r="K1" s="22" t="s">
        <v>107</v>
      </c>
      <c r="L1" s="22" t="s">
        <v>21</v>
      </c>
      <c r="M1" s="22" t="s">
        <v>234</v>
      </c>
      <c r="N1" s="22" t="s">
        <v>233</v>
      </c>
      <c r="O1" s="22" t="s">
        <v>232</v>
      </c>
      <c r="P1" s="22" t="s">
        <v>231</v>
      </c>
      <c r="Q1" s="22" t="s">
        <v>263</v>
      </c>
      <c r="R1" s="22" t="s">
        <v>264</v>
      </c>
      <c r="S1" s="22" t="s">
        <v>265</v>
      </c>
      <c r="T1" s="22" t="s">
        <v>266</v>
      </c>
      <c r="U1" s="10" t="s">
        <v>146</v>
      </c>
    </row>
    <row r="2" spans="1:21" x14ac:dyDescent="0.25">
      <c r="F2" s="3"/>
      <c r="G2" s="3"/>
      <c r="U2" s="28">
        <f>IF(COUNTIF($L$2:Table9[[#This Row],[ID]],Table9[[#This Row],[ID]])=1,1,0)</f>
        <v>0</v>
      </c>
    </row>
    <row r="3" spans="1:21" x14ac:dyDescent="0.25">
      <c r="A3" s="29"/>
      <c r="B3" s="29"/>
      <c r="C3" s="29"/>
      <c r="D3" s="29"/>
      <c r="E3" s="29"/>
      <c r="F3" s="37"/>
      <c r="G3" s="37"/>
      <c r="H3" s="30"/>
      <c r="I3" s="30"/>
      <c r="J3" s="30"/>
      <c r="K3" s="30"/>
      <c r="L3" s="30"/>
      <c r="M3" s="30"/>
      <c r="N3" s="30"/>
      <c r="O3" s="30"/>
      <c r="P3" s="30"/>
      <c r="Q3" s="30"/>
      <c r="R3" s="30"/>
      <c r="S3" s="30"/>
      <c r="T3" s="30"/>
      <c r="U3">
        <f>IF(COUNTIF($L$2:Table9[[#This Row],[ID]],Table9[[#This Row],[ID]])=1,1,0)</f>
        <v>0</v>
      </c>
    </row>
    <row r="4" spans="1:21" x14ac:dyDescent="0.25">
      <c r="A4" s="29"/>
      <c r="B4" s="29"/>
      <c r="C4" s="29"/>
      <c r="D4" s="29"/>
      <c r="E4" s="29"/>
      <c r="F4" s="37"/>
      <c r="G4" s="37"/>
      <c r="H4" s="30"/>
      <c r="I4" s="30"/>
      <c r="J4" s="30"/>
      <c r="K4" s="30"/>
      <c r="L4" s="30"/>
      <c r="M4" s="30"/>
      <c r="N4" s="30"/>
      <c r="O4" s="30"/>
      <c r="P4" s="30"/>
      <c r="Q4" s="30"/>
      <c r="R4" s="30"/>
      <c r="S4" s="30"/>
      <c r="T4" s="30"/>
      <c r="U4" s="28">
        <f>IF(COUNTIF($L$2:Table9[[#This Row],[ID]],Table9[[#This Row],[ID]])=1,1,0)</f>
        <v>0</v>
      </c>
    </row>
  </sheetData>
  <conditionalFormatting sqref="U2:U4">
    <cfRule type="expression" dxfId="4" priority="1">
      <formula>IF($X2&lt;0,TRUE,FALSE)</formula>
    </cfRule>
  </conditionalFormatting>
  <pageMargins left="0.7" right="0.7" top="0.75" bottom="0.75" header="0.3" footer="0.3"/>
  <ignoredErrors>
    <ignoredError sqref="U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3007B"/>
  </sheetPr>
  <dimension ref="A1:BC446"/>
  <sheetViews>
    <sheetView workbookViewId="0"/>
  </sheetViews>
  <sheetFormatPr defaultRowHeight="15" x14ac:dyDescent="0.25"/>
  <cols>
    <col min="2" max="2" width="15.28515625" bestFit="1" customWidth="1"/>
    <col min="3" max="3" width="21.140625" customWidth="1"/>
    <col min="6" max="6" width="12" style="3" bestFit="1" customWidth="1"/>
    <col min="7" max="7" width="11.140625" style="3" bestFit="1" customWidth="1"/>
    <col min="8" max="11" width="9.140625" style="20"/>
    <col min="12" max="12" width="28.140625" style="20" customWidth="1"/>
    <col min="13" max="53" width="9.140625" style="20"/>
    <col min="55" max="55" width="9.140625" style="12"/>
  </cols>
  <sheetData>
    <row r="1" spans="1:55" x14ac:dyDescent="0.25">
      <c r="A1" t="s">
        <v>151</v>
      </c>
      <c r="B1" s="21" t="s">
        <v>103</v>
      </c>
      <c r="C1" s="16" t="s">
        <v>16</v>
      </c>
      <c r="D1" s="15" t="s">
        <v>17</v>
      </c>
      <c r="E1" s="16" t="s">
        <v>150</v>
      </c>
      <c r="F1" s="31" t="s">
        <v>19</v>
      </c>
      <c r="G1" s="31" t="s">
        <v>20</v>
      </c>
      <c r="H1" s="17" t="s">
        <v>18</v>
      </c>
      <c r="I1" s="17" t="s">
        <v>105</v>
      </c>
      <c r="J1" s="17" t="s">
        <v>106</v>
      </c>
      <c r="K1" s="17" t="s">
        <v>107</v>
      </c>
      <c r="L1" s="17" t="s">
        <v>21</v>
      </c>
      <c r="M1" s="17" t="s">
        <v>87</v>
      </c>
      <c r="N1" s="17" t="s">
        <v>270</v>
      </c>
      <c r="O1" s="17" t="s">
        <v>22</v>
      </c>
      <c r="P1" s="17" t="s">
        <v>23</v>
      </c>
      <c r="Q1" s="17" t="s">
        <v>24</v>
      </c>
      <c r="R1" s="17" t="s">
        <v>25</v>
      </c>
      <c r="S1" s="17" t="s">
        <v>26</v>
      </c>
      <c r="T1" s="17" t="s">
        <v>27</v>
      </c>
      <c r="U1" s="17" t="s">
        <v>28</v>
      </c>
      <c r="V1" s="17" t="s">
        <v>29</v>
      </c>
      <c r="W1" s="17" t="s">
        <v>204</v>
      </c>
      <c r="X1" s="17" t="s">
        <v>124</v>
      </c>
      <c r="Y1" s="17" t="s">
        <v>271</v>
      </c>
      <c r="Z1" s="19" t="s">
        <v>125</v>
      </c>
      <c r="AA1" s="19" t="s">
        <v>126</v>
      </c>
      <c r="AB1" s="19" t="s">
        <v>132</v>
      </c>
      <c r="AC1" s="19" t="s">
        <v>246</v>
      </c>
      <c r="AD1" s="19" t="s">
        <v>133</v>
      </c>
      <c r="AE1" s="19" t="s">
        <v>134</v>
      </c>
      <c r="AF1" s="19" t="s">
        <v>250</v>
      </c>
      <c r="AG1" s="19" t="s">
        <v>135</v>
      </c>
      <c r="AH1" s="19" t="s">
        <v>136</v>
      </c>
      <c r="AI1" s="19" t="s">
        <v>137</v>
      </c>
      <c r="AJ1" s="19" t="s">
        <v>138</v>
      </c>
      <c r="AK1" s="19" t="s">
        <v>248</v>
      </c>
      <c r="AL1" s="19" t="s">
        <v>247</v>
      </c>
      <c r="AM1" s="19" t="s">
        <v>249</v>
      </c>
      <c r="AN1" s="19" t="s">
        <v>251</v>
      </c>
      <c r="AO1" s="19" t="s">
        <v>205</v>
      </c>
      <c r="AP1" s="19" t="s">
        <v>206</v>
      </c>
      <c r="AQ1" s="19" t="s">
        <v>207</v>
      </c>
      <c r="AR1" s="19" t="s">
        <v>208</v>
      </c>
      <c r="AS1" s="19" t="s">
        <v>221</v>
      </c>
      <c r="AT1" s="19" t="s">
        <v>262</v>
      </c>
      <c r="AU1" s="19" t="s">
        <v>222</v>
      </c>
      <c r="AV1" s="19" t="s">
        <v>252</v>
      </c>
      <c r="AW1" s="19" t="s">
        <v>223</v>
      </c>
      <c r="AX1" s="19" t="s">
        <v>225</v>
      </c>
      <c r="AY1" s="19" t="s">
        <v>224</v>
      </c>
      <c r="AZ1" s="19" t="s">
        <v>226</v>
      </c>
      <c r="BA1" s="32" t="s">
        <v>209</v>
      </c>
      <c r="BB1" s="26" t="s">
        <v>149</v>
      </c>
      <c r="BC1" s="27" t="s">
        <v>146</v>
      </c>
    </row>
    <row r="2" spans="1:55" x14ac:dyDescent="0.25">
      <c r="A2" t="s">
        <v>277</v>
      </c>
      <c r="B2" t="s">
        <v>278</v>
      </c>
      <c r="C2" t="s">
        <v>279</v>
      </c>
      <c r="D2" t="s">
        <v>280</v>
      </c>
      <c r="E2" t="s">
        <v>281</v>
      </c>
      <c r="F2" s="3">
        <v>43101</v>
      </c>
      <c r="G2" s="3">
        <v>43465</v>
      </c>
      <c r="H2" s="20" t="s">
        <v>282</v>
      </c>
      <c r="I2" s="20" t="s">
        <v>283</v>
      </c>
      <c r="J2" s="20" t="s">
        <v>284</v>
      </c>
      <c r="K2" s="20" t="s">
        <v>285</v>
      </c>
      <c r="L2" s="20" t="s">
        <v>286</v>
      </c>
      <c r="M2" s="20" t="s">
        <v>287</v>
      </c>
      <c r="O2" s="20" t="s">
        <v>288</v>
      </c>
      <c r="P2" s="20" t="s">
        <v>289</v>
      </c>
      <c r="U2" s="20" t="s">
        <v>290</v>
      </c>
      <c r="V2" s="20" t="s">
        <v>276</v>
      </c>
      <c r="Z2" s="20" t="s">
        <v>291</v>
      </c>
      <c r="AA2" s="20" t="s">
        <v>292</v>
      </c>
      <c r="BA2" s="20" t="s">
        <v>293</v>
      </c>
      <c r="BC2">
        <f>IF(COUNTIF($X$2:Table53[[#This Row],[MRCUID]],Table53[[#This Row],[MRCUID]])=1,1,0)</f>
        <v>0</v>
      </c>
    </row>
    <row r="3" spans="1:55" x14ac:dyDescent="0.25">
      <c r="A3" t="s">
        <v>277</v>
      </c>
      <c r="B3" s="33" t="s">
        <v>278</v>
      </c>
      <c r="C3" s="33" t="s">
        <v>279</v>
      </c>
      <c r="D3" s="33" t="s">
        <v>280</v>
      </c>
      <c r="E3" s="33" t="s">
        <v>281</v>
      </c>
      <c r="F3" s="34">
        <v>43101</v>
      </c>
      <c r="G3" s="34">
        <v>43465</v>
      </c>
      <c r="H3" s="35" t="s">
        <v>282</v>
      </c>
      <c r="I3" s="35" t="s">
        <v>283</v>
      </c>
      <c r="J3" s="35" t="s">
        <v>284</v>
      </c>
      <c r="K3" s="35" t="s">
        <v>285</v>
      </c>
      <c r="L3" s="35" t="s">
        <v>294</v>
      </c>
      <c r="M3" s="35" t="s">
        <v>295</v>
      </c>
      <c r="N3" s="35"/>
      <c r="O3" s="35" t="s">
        <v>296</v>
      </c>
      <c r="P3" s="35" t="s">
        <v>297</v>
      </c>
      <c r="Q3" s="35" t="s">
        <v>298</v>
      </c>
      <c r="R3" s="35"/>
      <c r="S3" s="35"/>
      <c r="T3" s="35"/>
      <c r="U3" s="35" t="s">
        <v>299</v>
      </c>
      <c r="V3" s="35" t="s">
        <v>276</v>
      </c>
      <c r="W3" s="35"/>
      <c r="X3" s="35"/>
      <c r="Y3" s="35"/>
      <c r="Z3" s="35" t="s">
        <v>300</v>
      </c>
      <c r="AA3" s="35" t="s">
        <v>301</v>
      </c>
      <c r="AB3" s="35"/>
      <c r="AC3" s="35"/>
      <c r="AD3" s="35"/>
      <c r="AE3" s="35"/>
      <c r="AF3" s="35"/>
      <c r="AG3" s="35"/>
      <c r="AH3" s="35"/>
      <c r="AI3" s="35"/>
      <c r="AJ3" s="35"/>
      <c r="AK3" s="35"/>
      <c r="AL3" s="35"/>
      <c r="AM3" s="35"/>
      <c r="AN3" s="35"/>
      <c r="AO3" s="35"/>
      <c r="AP3" s="35"/>
      <c r="AQ3" s="35"/>
      <c r="AR3" s="35"/>
      <c r="AS3" s="35"/>
      <c r="AT3" s="35"/>
      <c r="AU3" s="35"/>
      <c r="AV3" s="35"/>
      <c r="AW3" s="35" t="s">
        <v>302</v>
      </c>
      <c r="AX3" s="35"/>
      <c r="AY3" s="35"/>
      <c r="AZ3" s="35"/>
      <c r="BA3" s="35" t="s">
        <v>293</v>
      </c>
      <c r="BB3" s="33"/>
      <c r="BC3" s="36">
        <f>IF(COUNTIF($X$2:Table53[[#This Row],[MRCUID]],Table53[[#This Row],[MRCUID]])=1,1,0)</f>
        <v>0</v>
      </c>
    </row>
    <row r="4" spans="1:55" x14ac:dyDescent="0.25">
      <c r="A4" t="s">
        <v>277</v>
      </c>
      <c r="B4" s="33" t="s">
        <v>278</v>
      </c>
      <c r="C4" s="33" t="s">
        <v>279</v>
      </c>
      <c r="D4" s="33" t="s">
        <v>280</v>
      </c>
      <c r="E4" s="33" t="s">
        <v>281</v>
      </c>
      <c r="F4" s="34">
        <v>43101</v>
      </c>
      <c r="G4" s="34">
        <v>43465</v>
      </c>
      <c r="H4" s="35" t="s">
        <v>282</v>
      </c>
      <c r="I4" s="35" t="s">
        <v>283</v>
      </c>
      <c r="J4" s="35" t="s">
        <v>284</v>
      </c>
      <c r="K4" s="35" t="s">
        <v>285</v>
      </c>
      <c r="L4" s="35" t="s">
        <v>303</v>
      </c>
      <c r="M4" s="35" t="s">
        <v>287</v>
      </c>
      <c r="N4" s="35"/>
      <c r="O4" s="35" t="s">
        <v>304</v>
      </c>
      <c r="P4" s="35" t="s">
        <v>305</v>
      </c>
      <c r="Q4" s="35"/>
      <c r="R4" s="35"/>
      <c r="S4" s="35"/>
      <c r="T4" s="35"/>
      <c r="U4" s="35" t="s">
        <v>306</v>
      </c>
      <c r="V4" s="35" t="s">
        <v>276</v>
      </c>
      <c r="W4" s="35"/>
      <c r="X4" s="35"/>
      <c r="Y4" s="35"/>
      <c r="Z4" s="35" t="s">
        <v>307</v>
      </c>
      <c r="AA4" s="35" t="s">
        <v>308</v>
      </c>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t="s">
        <v>293</v>
      </c>
      <c r="BB4" s="33"/>
      <c r="BC4" s="36">
        <f>IF(COUNTIF($X$2:Table53[[#This Row],[MRCUID]],Table53[[#This Row],[MRCUID]])=1,1,0)</f>
        <v>0</v>
      </c>
    </row>
    <row r="5" spans="1:55" x14ac:dyDescent="0.25">
      <c r="A5" t="s">
        <v>277</v>
      </c>
      <c r="B5" s="33" t="s">
        <v>309</v>
      </c>
      <c r="C5" s="33" t="s">
        <v>310</v>
      </c>
      <c r="D5" s="33" t="s">
        <v>280</v>
      </c>
      <c r="E5" s="33" t="s">
        <v>281</v>
      </c>
      <c r="F5" s="34">
        <v>43101</v>
      </c>
      <c r="G5" s="34">
        <v>43465</v>
      </c>
      <c r="H5" s="35" t="s">
        <v>311</v>
      </c>
      <c r="I5" s="35" t="s">
        <v>312</v>
      </c>
      <c r="J5" s="35" t="s">
        <v>313</v>
      </c>
      <c r="K5" s="35" t="s">
        <v>314</v>
      </c>
      <c r="L5" s="35" t="s">
        <v>315</v>
      </c>
      <c r="M5" s="35" t="s">
        <v>295</v>
      </c>
      <c r="N5" s="35" t="s">
        <v>316</v>
      </c>
      <c r="O5" s="35" t="s">
        <v>317</v>
      </c>
      <c r="P5" s="35" t="s">
        <v>318</v>
      </c>
      <c r="Q5" s="35" t="s">
        <v>319</v>
      </c>
      <c r="R5" s="35" t="s">
        <v>320</v>
      </c>
      <c r="S5" s="35" t="s">
        <v>321</v>
      </c>
      <c r="T5" s="35" t="s">
        <v>322</v>
      </c>
      <c r="U5" s="35" t="s">
        <v>323</v>
      </c>
      <c r="V5" s="35" t="s">
        <v>276</v>
      </c>
      <c r="W5" s="35"/>
      <c r="X5" s="35"/>
      <c r="Y5" s="35" t="s">
        <v>324</v>
      </c>
      <c r="Z5" s="35" t="s">
        <v>325</v>
      </c>
      <c r="AA5" s="35" t="s">
        <v>326</v>
      </c>
      <c r="AB5" s="35"/>
      <c r="AC5" s="35"/>
      <c r="AD5" s="35"/>
      <c r="AE5" s="35"/>
      <c r="AF5" s="35"/>
      <c r="AG5" s="35"/>
      <c r="AH5" s="35"/>
      <c r="AI5" s="35"/>
      <c r="AJ5" s="35"/>
      <c r="AK5" s="35" t="s">
        <v>327</v>
      </c>
      <c r="AL5" s="35"/>
      <c r="AM5" s="35" t="s">
        <v>327</v>
      </c>
      <c r="AN5" s="35"/>
      <c r="AO5" s="35"/>
      <c r="AP5" s="35"/>
      <c r="AQ5" s="35"/>
      <c r="AR5" s="35"/>
      <c r="AS5" s="35"/>
      <c r="AT5" s="35"/>
      <c r="AU5" s="35"/>
      <c r="AV5" s="35"/>
      <c r="AW5" s="35" t="s">
        <v>302</v>
      </c>
      <c r="AX5" s="35" t="s">
        <v>328</v>
      </c>
      <c r="AY5" s="35" t="s">
        <v>329</v>
      </c>
      <c r="AZ5" s="35" t="s">
        <v>328</v>
      </c>
      <c r="BA5" s="35" t="s">
        <v>293</v>
      </c>
      <c r="BB5" s="33"/>
      <c r="BC5" s="36">
        <f>IF(COUNTIF($X$2:Table53[[#This Row],[MRCUID]],Table53[[#This Row],[MRCUID]])=1,1,0)</f>
        <v>0</v>
      </c>
    </row>
    <row r="6" spans="1:55" x14ac:dyDescent="0.25">
      <c r="A6" t="s">
        <v>277</v>
      </c>
      <c r="B6" s="33" t="s">
        <v>330</v>
      </c>
      <c r="C6" s="33" t="s">
        <v>331</v>
      </c>
      <c r="D6" s="33" t="s">
        <v>280</v>
      </c>
      <c r="E6" s="33" t="s">
        <v>281</v>
      </c>
      <c r="F6" s="34">
        <v>43101</v>
      </c>
      <c r="G6" s="34">
        <v>43465</v>
      </c>
      <c r="H6" s="35" t="s">
        <v>332</v>
      </c>
      <c r="I6" s="35" t="s">
        <v>333</v>
      </c>
      <c r="J6" s="35" t="s">
        <v>334</v>
      </c>
      <c r="K6" s="35" t="s">
        <v>335</v>
      </c>
      <c r="L6" s="35" t="s">
        <v>336</v>
      </c>
      <c r="M6" s="35" t="s">
        <v>295</v>
      </c>
      <c r="N6" s="35" t="s">
        <v>337</v>
      </c>
      <c r="O6" s="35" t="s">
        <v>338</v>
      </c>
      <c r="P6" s="35" t="s">
        <v>339</v>
      </c>
      <c r="Q6" s="35" t="s">
        <v>340</v>
      </c>
      <c r="R6" s="35" t="s">
        <v>341</v>
      </c>
      <c r="S6" s="35" t="s">
        <v>342</v>
      </c>
      <c r="T6" s="35" t="s">
        <v>343</v>
      </c>
      <c r="U6" s="35" t="s">
        <v>344</v>
      </c>
      <c r="V6" s="35" t="s">
        <v>276</v>
      </c>
      <c r="W6" s="35"/>
      <c r="X6" s="35"/>
      <c r="Y6" s="35" t="s">
        <v>345</v>
      </c>
      <c r="Z6" s="35" t="s">
        <v>346</v>
      </c>
      <c r="AA6" s="35" t="s">
        <v>347</v>
      </c>
      <c r="AB6" s="35"/>
      <c r="AC6" s="35"/>
      <c r="AD6" s="35"/>
      <c r="AE6" s="35"/>
      <c r="AF6" s="35"/>
      <c r="AG6" s="35"/>
      <c r="AH6" s="35"/>
      <c r="AI6" s="35"/>
      <c r="AJ6" s="35"/>
      <c r="AK6" s="35"/>
      <c r="AL6" s="35" t="s">
        <v>348</v>
      </c>
      <c r="AM6" s="35" t="s">
        <v>348</v>
      </c>
      <c r="AN6" s="35"/>
      <c r="AO6" s="35"/>
      <c r="AP6" s="35"/>
      <c r="AQ6" s="35"/>
      <c r="AR6" s="35"/>
      <c r="AS6" s="35"/>
      <c r="AT6" s="35"/>
      <c r="AU6" s="35"/>
      <c r="AV6" s="35"/>
      <c r="AW6" s="35" t="s">
        <v>302</v>
      </c>
      <c r="AX6" s="35" t="s">
        <v>328</v>
      </c>
      <c r="AY6" s="35" t="s">
        <v>329</v>
      </c>
      <c r="AZ6" s="35" t="s">
        <v>328</v>
      </c>
      <c r="BA6" s="35" t="s">
        <v>293</v>
      </c>
      <c r="BB6" s="33"/>
      <c r="BC6" s="36">
        <f>IF(COUNTIF($X$2:Table53[[#This Row],[MRCUID]],Table53[[#This Row],[MRCUID]])=1,1,0)</f>
        <v>0</v>
      </c>
    </row>
    <row r="7" spans="1:55" x14ac:dyDescent="0.25">
      <c r="A7" t="s">
        <v>277</v>
      </c>
      <c r="B7" s="33" t="s">
        <v>330</v>
      </c>
      <c r="C7" s="33" t="s">
        <v>331</v>
      </c>
      <c r="D7" s="33" t="s">
        <v>280</v>
      </c>
      <c r="E7" s="33" t="s">
        <v>281</v>
      </c>
      <c r="F7" s="34">
        <v>43101</v>
      </c>
      <c r="G7" s="34">
        <v>43465</v>
      </c>
      <c r="H7" s="35" t="s">
        <v>332</v>
      </c>
      <c r="I7" s="35" t="s">
        <v>333</v>
      </c>
      <c r="J7" s="35" t="s">
        <v>334</v>
      </c>
      <c r="K7" s="35" t="s">
        <v>335</v>
      </c>
      <c r="L7" s="35" t="s">
        <v>349</v>
      </c>
      <c r="M7" s="35" t="s">
        <v>295</v>
      </c>
      <c r="N7" s="35" t="s">
        <v>350</v>
      </c>
      <c r="O7" s="35" t="s">
        <v>351</v>
      </c>
      <c r="P7" s="35" t="s">
        <v>352</v>
      </c>
      <c r="Q7" s="35" t="s">
        <v>353</v>
      </c>
      <c r="R7" s="35" t="s">
        <v>354</v>
      </c>
      <c r="S7" s="35" t="s">
        <v>355</v>
      </c>
      <c r="T7" s="35" t="s">
        <v>356</v>
      </c>
      <c r="U7" s="35" t="s">
        <v>306</v>
      </c>
      <c r="V7" s="35" t="s">
        <v>276</v>
      </c>
      <c r="W7" s="35"/>
      <c r="X7" s="35"/>
      <c r="Y7" s="35" t="s">
        <v>357</v>
      </c>
      <c r="Z7" s="35" t="s">
        <v>358</v>
      </c>
      <c r="AA7" s="35" t="s">
        <v>359</v>
      </c>
      <c r="AB7" s="35"/>
      <c r="AC7" s="35"/>
      <c r="AD7" s="35"/>
      <c r="AE7" s="35"/>
      <c r="AF7" s="35"/>
      <c r="AG7" s="35"/>
      <c r="AH7" s="35"/>
      <c r="AI7" s="35"/>
      <c r="AJ7" s="35"/>
      <c r="AK7" s="35"/>
      <c r="AL7" s="35" t="s">
        <v>360</v>
      </c>
      <c r="AM7" s="35" t="s">
        <v>361</v>
      </c>
      <c r="AN7" s="35"/>
      <c r="AO7" s="35"/>
      <c r="AP7" s="35"/>
      <c r="AQ7" s="35"/>
      <c r="AR7" s="35"/>
      <c r="AS7" s="35"/>
      <c r="AT7" s="35"/>
      <c r="AU7" s="35"/>
      <c r="AV7" s="35"/>
      <c r="AW7" s="35" t="s">
        <v>302</v>
      </c>
      <c r="AX7" s="35" t="s">
        <v>328</v>
      </c>
      <c r="AY7" s="35" t="s">
        <v>329</v>
      </c>
      <c r="AZ7" s="35" t="s">
        <v>328</v>
      </c>
      <c r="BA7" s="35" t="s">
        <v>293</v>
      </c>
      <c r="BB7" s="33"/>
      <c r="BC7" s="36">
        <f>IF(COUNTIF($X$2:Table53[[#This Row],[MRCUID]],Table53[[#This Row],[MRCUID]])=1,1,0)</f>
        <v>0</v>
      </c>
    </row>
    <row r="8" spans="1:55" x14ac:dyDescent="0.25">
      <c r="A8" t="s">
        <v>277</v>
      </c>
      <c r="B8" s="33" t="s">
        <v>330</v>
      </c>
      <c r="C8" s="33" t="s">
        <v>331</v>
      </c>
      <c r="D8" s="33" t="s">
        <v>280</v>
      </c>
      <c r="E8" s="33" t="s">
        <v>281</v>
      </c>
      <c r="F8" s="34">
        <v>43101</v>
      </c>
      <c r="G8" s="34">
        <v>43465</v>
      </c>
      <c r="H8" s="35" t="s">
        <v>332</v>
      </c>
      <c r="I8" s="35" t="s">
        <v>333</v>
      </c>
      <c r="J8" s="35" t="s">
        <v>334</v>
      </c>
      <c r="K8" s="35" t="s">
        <v>335</v>
      </c>
      <c r="L8" s="35" t="s">
        <v>362</v>
      </c>
      <c r="M8" s="35" t="s">
        <v>295</v>
      </c>
      <c r="N8" s="35" t="s">
        <v>363</v>
      </c>
      <c r="O8" s="35" t="s">
        <v>364</v>
      </c>
      <c r="P8" s="35" t="s">
        <v>365</v>
      </c>
      <c r="Q8" s="35" t="s">
        <v>366</v>
      </c>
      <c r="R8" s="35" t="s">
        <v>367</v>
      </c>
      <c r="S8" s="35" t="s">
        <v>368</v>
      </c>
      <c r="T8" s="35" t="s">
        <v>369</v>
      </c>
      <c r="U8" s="35" t="s">
        <v>306</v>
      </c>
      <c r="V8" s="35" t="s">
        <v>276</v>
      </c>
      <c r="W8" s="35"/>
      <c r="X8" s="35"/>
      <c r="Y8" s="35" t="s">
        <v>370</v>
      </c>
      <c r="Z8" s="35" t="s">
        <v>371</v>
      </c>
      <c r="AA8" s="35" t="s">
        <v>372</v>
      </c>
      <c r="AB8" s="35"/>
      <c r="AC8" s="35"/>
      <c r="AD8" s="35"/>
      <c r="AE8" s="35"/>
      <c r="AF8" s="35"/>
      <c r="AG8" s="35"/>
      <c r="AH8" s="35"/>
      <c r="AI8" s="35"/>
      <c r="AJ8" s="35"/>
      <c r="AK8" s="35"/>
      <c r="AL8" s="35" t="s">
        <v>373</v>
      </c>
      <c r="AM8" s="35" t="s">
        <v>374</v>
      </c>
      <c r="AN8" s="35"/>
      <c r="AO8" s="35"/>
      <c r="AP8" s="35"/>
      <c r="AQ8" s="35"/>
      <c r="AR8" s="35"/>
      <c r="AS8" s="35"/>
      <c r="AT8" s="35"/>
      <c r="AU8" s="35"/>
      <c r="AV8" s="35"/>
      <c r="AW8" s="35"/>
      <c r="AX8" s="35" t="s">
        <v>328</v>
      </c>
      <c r="AY8" s="35" t="s">
        <v>329</v>
      </c>
      <c r="AZ8" s="35" t="s">
        <v>328</v>
      </c>
      <c r="BA8" s="35" t="s">
        <v>293</v>
      </c>
      <c r="BB8" s="33"/>
      <c r="BC8" s="36">
        <f>IF(COUNTIF($X$2:Table53[[#This Row],[MRCUID]],Table53[[#This Row],[MRCUID]])=1,1,0)</f>
        <v>0</v>
      </c>
    </row>
    <row r="9" spans="1:55" x14ac:dyDescent="0.25">
      <c r="A9" t="s">
        <v>277</v>
      </c>
      <c r="B9" s="33" t="s">
        <v>330</v>
      </c>
      <c r="C9" s="33" t="s">
        <v>331</v>
      </c>
      <c r="D9" s="33" t="s">
        <v>280</v>
      </c>
      <c r="E9" s="33" t="s">
        <v>281</v>
      </c>
      <c r="F9" s="34">
        <v>43101</v>
      </c>
      <c r="G9" s="34">
        <v>43465</v>
      </c>
      <c r="H9" s="35" t="s">
        <v>332</v>
      </c>
      <c r="I9" s="35" t="s">
        <v>333</v>
      </c>
      <c r="J9" s="35" t="s">
        <v>334</v>
      </c>
      <c r="K9" s="35" t="s">
        <v>335</v>
      </c>
      <c r="L9" s="35" t="s">
        <v>375</v>
      </c>
      <c r="M9" s="35" t="s">
        <v>295</v>
      </c>
      <c r="N9" s="35" t="s">
        <v>376</v>
      </c>
      <c r="O9" s="35" t="s">
        <v>377</v>
      </c>
      <c r="P9" s="35" t="s">
        <v>378</v>
      </c>
      <c r="Q9" s="35" t="s">
        <v>379</v>
      </c>
      <c r="R9" s="35" t="s">
        <v>380</v>
      </c>
      <c r="S9" s="35" t="s">
        <v>381</v>
      </c>
      <c r="T9" s="35" t="s">
        <v>382</v>
      </c>
      <c r="U9" s="35" t="s">
        <v>383</v>
      </c>
      <c r="V9" s="35" t="s">
        <v>276</v>
      </c>
      <c r="W9" s="35"/>
      <c r="X9" s="35"/>
      <c r="Y9" s="35" t="s">
        <v>384</v>
      </c>
      <c r="Z9" s="35" t="s">
        <v>385</v>
      </c>
      <c r="AA9" s="35" t="s">
        <v>386</v>
      </c>
      <c r="AB9" s="35"/>
      <c r="AC9" s="35"/>
      <c r="AD9" s="35"/>
      <c r="AE9" s="35"/>
      <c r="AF9" s="35"/>
      <c r="AG9" s="35"/>
      <c r="AH9" s="35"/>
      <c r="AI9" s="35"/>
      <c r="AJ9" s="35"/>
      <c r="AK9" s="35"/>
      <c r="AL9" s="35" t="s">
        <v>387</v>
      </c>
      <c r="AM9" s="35"/>
      <c r="AN9" s="35"/>
      <c r="AO9" s="35"/>
      <c r="AP9" s="35"/>
      <c r="AQ9" s="35"/>
      <c r="AR9" s="35"/>
      <c r="AS9" s="35"/>
      <c r="AT9" s="35"/>
      <c r="AU9" s="35"/>
      <c r="AV9" s="35"/>
      <c r="AW9" s="35" t="s">
        <v>302</v>
      </c>
      <c r="AX9" s="35" t="s">
        <v>328</v>
      </c>
      <c r="AY9" s="35" t="s">
        <v>329</v>
      </c>
      <c r="AZ9" s="35" t="s">
        <v>328</v>
      </c>
      <c r="BA9" s="35" t="s">
        <v>293</v>
      </c>
      <c r="BB9" s="33"/>
      <c r="BC9" s="36">
        <f>IF(COUNTIF($X$2:Table53[[#This Row],[MRCUID]],Table53[[#This Row],[MRCUID]])=1,1,0)</f>
        <v>0</v>
      </c>
    </row>
    <row r="10" spans="1:55" x14ac:dyDescent="0.25">
      <c r="A10" t="s">
        <v>277</v>
      </c>
      <c r="B10" s="33" t="s">
        <v>330</v>
      </c>
      <c r="C10" s="33" t="s">
        <v>331</v>
      </c>
      <c r="D10" s="33" t="s">
        <v>280</v>
      </c>
      <c r="E10" s="33" t="s">
        <v>281</v>
      </c>
      <c r="F10" s="34">
        <v>43101</v>
      </c>
      <c r="G10" s="34">
        <v>43465</v>
      </c>
      <c r="H10" s="35" t="s">
        <v>332</v>
      </c>
      <c r="I10" s="35" t="s">
        <v>333</v>
      </c>
      <c r="J10" s="35" t="s">
        <v>334</v>
      </c>
      <c r="K10" s="35" t="s">
        <v>335</v>
      </c>
      <c r="L10" s="35" t="s">
        <v>388</v>
      </c>
      <c r="M10" s="35" t="s">
        <v>295</v>
      </c>
      <c r="N10" s="35" t="s">
        <v>389</v>
      </c>
      <c r="O10" s="35" t="s">
        <v>390</v>
      </c>
      <c r="P10" s="35" t="s">
        <v>391</v>
      </c>
      <c r="Q10" s="35" t="s">
        <v>392</v>
      </c>
      <c r="R10" s="35" t="s">
        <v>393</v>
      </c>
      <c r="S10" s="35" t="s">
        <v>394</v>
      </c>
      <c r="T10" s="35" t="s">
        <v>395</v>
      </c>
      <c r="U10" s="35" t="s">
        <v>344</v>
      </c>
      <c r="V10" s="35" t="s">
        <v>276</v>
      </c>
      <c r="W10" s="35"/>
      <c r="X10" s="35"/>
      <c r="Y10" s="35" t="s">
        <v>396</v>
      </c>
      <c r="Z10" s="35" t="s">
        <v>397</v>
      </c>
      <c r="AA10" s="35" t="s">
        <v>398</v>
      </c>
      <c r="AB10" s="35"/>
      <c r="AC10" s="35"/>
      <c r="AD10" s="35"/>
      <c r="AE10" s="35"/>
      <c r="AF10" s="35"/>
      <c r="AG10" s="35"/>
      <c r="AH10" s="35"/>
      <c r="AI10" s="35"/>
      <c r="AJ10" s="35"/>
      <c r="AK10" s="35"/>
      <c r="AL10" s="35" t="s">
        <v>399</v>
      </c>
      <c r="AM10" s="35" t="s">
        <v>400</v>
      </c>
      <c r="AN10" s="35"/>
      <c r="AO10" s="35"/>
      <c r="AP10" s="35"/>
      <c r="AQ10" s="35"/>
      <c r="AR10" s="35"/>
      <c r="AS10" s="35"/>
      <c r="AT10" s="35"/>
      <c r="AU10" s="35"/>
      <c r="AV10" s="35"/>
      <c r="AW10" s="35" t="s">
        <v>302</v>
      </c>
      <c r="AX10" s="35" t="s">
        <v>328</v>
      </c>
      <c r="AY10" s="35" t="s">
        <v>329</v>
      </c>
      <c r="AZ10" s="35" t="s">
        <v>328</v>
      </c>
      <c r="BA10" s="35" t="s">
        <v>293</v>
      </c>
      <c r="BB10" s="33"/>
      <c r="BC10" s="36">
        <f>IF(COUNTIF($X$2:Table53[[#This Row],[MRCUID]],Table53[[#This Row],[MRCUID]])=1,1,0)</f>
        <v>0</v>
      </c>
    </row>
    <row r="11" spans="1:55" x14ac:dyDescent="0.25">
      <c r="A11" t="s">
        <v>277</v>
      </c>
      <c r="B11" s="33" t="s">
        <v>330</v>
      </c>
      <c r="C11" s="33" t="s">
        <v>331</v>
      </c>
      <c r="D11" s="33" t="s">
        <v>280</v>
      </c>
      <c r="E11" s="33" t="s">
        <v>281</v>
      </c>
      <c r="F11" s="34">
        <v>43101</v>
      </c>
      <c r="G11" s="34">
        <v>43465</v>
      </c>
      <c r="H11" s="35" t="s">
        <v>332</v>
      </c>
      <c r="I11" s="35" t="s">
        <v>333</v>
      </c>
      <c r="J11" s="35" t="s">
        <v>334</v>
      </c>
      <c r="K11" s="35" t="s">
        <v>335</v>
      </c>
      <c r="L11" s="35" t="s">
        <v>401</v>
      </c>
      <c r="M11" s="35" t="s">
        <v>295</v>
      </c>
      <c r="N11" s="35" t="s">
        <v>402</v>
      </c>
      <c r="O11" s="35" t="s">
        <v>403</v>
      </c>
      <c r="P11" s="35" t="s">
        <v>404</v>
      </c>
      <c r="Q11" s="35" t="s">
        <v>405</v>
      </c>
      <c r="R11" s="35" t="s">
        <v>406</v>
      </c>
      <c r="S11" s="35" t="s">
        <v>407</v>
      </c>
      <c r="T11" s="35" t="s">
        <v>408</v>
      </c>
      <c r="U11" s="35"/>
      <c r="V11" s="35" t="s">
        <v>276</v>
      </c>
      <c r="W11" s="35"/>
      <c r="X11" s="35"/>
      <c r="Y11" s="35" t="s">
        <v>409</v>
      </c>
      <c r="Z11" s="35" t="s">
        <v>410</v>
      </c>
      <c r="AA11" s="35" t="s">
        <v>411</v>
      </c>
      <c r="AB11" s="35"/>
      <c r="AC11" s="35"/>
      <c r="AD11" s="35"/>
      <c r="AE11" s="35"/>
      <c r="AF11" s="35"/>
      <c r="AG11" s="35"/>
      <c r="AH11" s="35"/>
      <c r="AI11" s="35"/>
      <c r="AJ11" s="35"/>
      <c r="AK11" s="35"/>
      <c r="AL11" s="35" t="s">
        <v>412</v>
      </c>
      <c r="AM11" s="35" t="s">
        <v>412</v>
      </c>
      <c r="AN11" s="35"/>
      <c r="AO11" s="35"/>
      <c r="AP11" s="35"/>
      <c r="AQ11" s="35"/>
      <c r="AR11" s="35"/>
      <c r="AS11" s="35"/>
      <c r="AT11" s="35"/>
      <c r="AU11" s="35"/>
      <c r="AV11" s="35"/>
      <c r="AW11" s="35" t="s">
        <v>302</v>
      </c>
      <c r="AX11" s="35" t="s">
        <v>328</v>
      </c>
      <c r="AY11" s="35" t="s">
        <v>329</v>
      </c>
      <c r="AZ11" s="35" t="s">
        <v>328</v>
      </c>
      <c r="BA11" s="35" t="s">
        <v>293</v>
      </c>
      <c r="BB11" s="33"/>
      <c r="BC11" s="36">
        <f>IF(COUNTIF($X$2:Table53[[#This Row],[MRCUID]],Table53[[#This Row],[MRCUID]])=1,1,0)</f>
        <v>0</v>
      </c>
    </row>
    <row r="12" spans="1:55" x14ac:dyDescent="0.25">
      <c r="A12" t="s">
        <v>277</v>
      </c>
      <c r="B12" s="33" t="s">
        <v>330</v>
      </c>
      <c r="C12" s="33" t="s">
        <v>331</v>
      </c>
      <c r="D12" s="33" t="s">
        <v>280</v>
      </c>
      <c r="E12" s="33" t="s">
        <v>281</v>
      </c>
      <c r="F12" s="34">
        <v>43101</v>
      </c>
      <c r="G12" s="34">
        <v>43465</v>
      </c>
      <c r="H12" s="35" t="s">
        <v>332</v>
      </c>
      <c r="I12" s="35" t="s">
        <v>333</v>
      </c>
      <c r="J12" s="35" t="s">
        <v>334</v>
      </c>
      <c r="K12" s="35" t="s">
        <v>335</v>
      </c>
      <c r="L12" s="35" t="s">
        <v>413</v>
      </c>
      <c r="M12" s="35" t="s">
        <v>295</v>
      </c>
      <c r="N12" s="35" t="s">
        <v>414</v>
      </c>
      <c r="O12" s="35" t="s">
        <v>415</v>
      </c>
      <c r="P12" s="35" t="s">
        <v>416</v>
      </c>
      <c r="Q12" s="35" t="s">
        <v>405</v>
      </c>
      <c r="R12" s="35" t="s">
        <v>406</v>
      </c>
      <c r="S12" s="35" t="s">
        <v>355</v>
      </c>
      <c r="T12" s="35" t="s">
        <v>417</v>
      </c>
      <c r="U12" s="35"/>
      <c r="V12" s="35" t="s">
        <v>276</v>
      </c>
      <c r="W12" s="35"/>
      <c r="X12" s="35"/>
      <c r="Y12" s="35" t="s">
        <v>418</v>
      </c>
      <c r="Z12" s="35" t="s">
        <v>419</v>
      </c>
      <c r="AA12" s="35" t="s">
        <v>420</v>
      </c>
      <c r="AB12" s="35"/>
      <c r="AC12" s="35"/>
      <c r="AD12" s="35"/>
      <c r="AE12" s="35"/>
      <c r="AF12" s="35"/>
      <c r="AG12" s="35"/>
      <c r="AH12" s="35"/>
      <c r="AI12" s="35"/>
      <c r="AJ12" s="35"/>
      <c r="AK12" s="35"/>
      <c r="AL12" s="35" t="s">
        <v>412</v>
      </c>
      <c r="AM12" s="35" t="s">
        <v>412</v>
      </c>
      <c r="AN12" s="35"/>
      <c r="AO12" s="35"/>
      <c r="AP12" s="35"/>
      <c r="AQ12" s="35"/>
      <c r="AR12" s="35"/>
      <c r="AS12" s="35"/>
      <c r="AT12" s="35"/>
      <c r="AU12" s="35"/>
      <c r="AV12" s="35"/>
      <c r="AW12" s="35" t="s">
        <v>302</v>
      </c>
      <c r="AX12" s="35" t="s">
        <v>328</v>
      </c>
      <c r="AY12" s="35" t="s">
        <v>329</v>
      </c>
      <c r="AZ12" s="35" t="s">
        <v>328</v>
      </c>
      <c r="BA12" s="35" t="s">
        <v>293</v>
      </c>
      <c r="BB12" s="33"/>
      <c r="BC12" s="36">
        <f>IF(COUNTIF($X$2:Table53[[#This Row],[MRCUID]],Table53[[#This Row],[MRCUID]])=1,1,0)</f>
        <v>0</v>
      </c>
    </row>
    <row r="13" spans="1:55" x14ac:dyDescent="0.25">
      <c r="A13" t="s">
        <v>277</v>
      </c>
      <c r="B13" s="33" t="s">
        <v>330</v>
      </c>
      <c r="C13" s="33" t="s">
        <v>331</v>
      </c>
      <c r="D13" s="33" t="s">
        <v>280</v>
      </c>
      <c r="E13" s="33" t="s">
        <v>281</v>
      </c>
      <c r="F13" s="34">
        <v>43101</v>
      </c>
      <c r="G13" s="34">
        <v>43465</v>
      </c>
      <c r="H13" s="35" t="s">
        <v>332</v>
      </c>
      <c r="I13" s="35" t="s">
        <v>333</v>
      </c>
      <c r="J13" s="35" t="s">
        <v>334</v>
      </c>
      <c r="K13" s="35" t="s">
        <v>335</v>
      </c>
      <c r="L13" s="35" t="s">
        <v>421</v>
      </c>
      <c r="M13" s="35" t="s">
        <v>295</v>
      </c>
      <c r="N13" s="35" t="s">
        <v>422</v>
      </c>
      <c r="O13" s="35" t="s">
        <v>423</v>
      </c>
      <c r="P13" s="35" t="s">
        <v>424</v>
      </c>
      <c r="Q13" s="35" t="s">
        <v>425</v>
      </c>
      <c r="R13" s="35" t="s">
        <v>426</v>
      </c>
      <c r="S13" s="35" t="s">
        <v>427</v>
      </c>
      <c r="T13" s="35" t="s">
        <v>428</v>
      </c>
      <c r="U13" s="35" t="s">
        <v>429</v>
      </c>
      <c r="V13" s="35" t="s">
        <v>276</v>
      </c>
      <c r="W13" s="35"/>
      <c r="X13" s="35"/>
      <c r="Y13" s="35"/>
      <c r="Z13" s="35" t="s">
        <v>430</v>
      </c>
      <c r="AA13" s="35" t="s">
        <v>431</v>
      </c>
      <c r="AB13" s="35"/>
      <c r="AC13" s="35"/>
      <c r="AD13" s="35"/>
      <c r="AE13" s="35"/>
      <c r="AF13" s="35"/>
      <c r="AG13" s="35"/>
      <c r="AH13" s="35"/>
      <c r="AI13" s="35"/>
      <c r="AJ13" s="35"/>
      <c r="AK13" s="35"/>
      <c r="AL13" s="35" t="s">
        <v>432</v>
      </c>
      <c r="AM13" s="35" t="s">
        <v>433</v>
      </c>
      <c r="AN13" s="35"/>
      <c r="AO13" s="35"/>
      <c r="AP13" s="35"/>
      <c r="AQ13" s="35"/>
      <c r="AR13" s="35"/>
      <c r="AS13" s="35"/>
      <c r="AT13" s="35"/>
      <c r="AU13" s="35"/>
      <c r="AV13" s="35"/>
      <c r="AW13" s="35"/>
      <c r="AX13" s="35" t="s">
        <v>329</v>
      </c>
      <c r="AY13" s="35" t="s">
        <v>329</v>
      </c>
      <c r="AZ13" s="35" t="s">
        <v>329</v>
      </c>
      <c r="BA13" s="35" t="s">
        <v>293</v>
      </c>
      <c r="BB13" s="33"/>
      <c r="BC13" s="36">
        <f>IF(COUNTIF($X$2:Table53[[#This Row],[MRCUID]],Table53[[#This Row],[MRCUID]])=1,1,0)</f>
        <v>0</v>
      </c>
    </row>
    <row r="14" spans="1:55" x14ac:dyDescent="0.25">
      <c r="A14" t="s">
        <v>277</v>
      </c>
      <c r="B14" s="33" t="s">
        <v>330</v>
      </c>
      <c r="C14" s="33" t="s">
        <v>331</v>
      </c>
      <c r="D14" s="33" t="s">
        <v>280</v>
      </c>
      <c r="E14" s="33" t="s">
        <v>281</v>
      </c>
      <c r="F14" s="34">
        <v>43101</v>
      </c>
      <c r="G14" s="34">
        <v>43465</v>
      </c>
      <c r="H14" s="35" t="s">
        <v>332</v>
      </c>
      <c r="I14" s="35" t="s">
        <v>333</v>
      </c>
      <c r="J14" s="35" t="s">
        <v>334</v>
      </c>
      <c r="K14" s="35" t="s">
        <v>335</v>
      </c>
      <c r="L14" s="35" t="s">
        <v>434</v>
      </c>
      <c r="M14" s="35" t="s">
        <v>295</v>
      </c>
      <c r="N14" s="35" t="s">
        <v>435</v>
      </c>
      <c r="O14" s="35" t="s">
        <v>436</v>
      </c>
      <c r="P14" s="35" t="s">
        <v>437</v>
      </c>
      <c r="Q14" s="35" t="s">
        <v>438</v>
      </c>
      <c r="R14" s="35" t="s">
        <v>439</v>
      </c>
      <c r="S14" s="35" t="s">
        <v>440</v>
      </c>
      <c r="T14" s="35" t="s">
        <v>441</v>
      </c>
      <c r="U14" s="35" t="s">
        <v>442</v>
      </c>
      <c r="V14" s="35" t="s">
        <v>276</v>
      </c>
      <c r="W14" s="35"/>
      <c r="X14" s="35"/>
      <c r="Y14" s="35" t="s">
        <v>443</v>
      </c>
      <c r="Z14" s="35" t="s">
        <v>444</v>
      </c>
      <c r="AA14" s="35" t="s">
        <v>445</v>
      </c>
      <c r="AB14" s="35"/>
      <c r="AC14" s="35"/>
      <c r="AD14" s="35"/>
      <c r="AE14" s="35"/>
      <c r="AF14" s="35"/>
      <c r="AG14" s="35"/>
      <c r="AH14" s="35"/>
      <c r="AI14" s="35"/>
      <c r="AJ14" s="35"/>
      <c r="AK14" s="35"/>
      <c r="AL14" s="35" t="s">
        <v>446</v>
      </c>
      <c r="AM14" s="35" t="s">
        <v>447</v>
      </c>
      <c r="AN14" s="35"/>
      <c r="AO14" s="35"/>
      <c r="AP14" s="35"/>
      <c r="AQ14" s="35"/>
      <c r="AR14" s="35"/>
      <c r="AS14" s="35"/>
      <c r="AT14" s="35"/>
      <c r="AU14" s="35"/>
      <c r="AV14" s="35"/>
      <c r="AW14" s="35"/>
      <c r="AX14" s="35" t="s">
        <v>328</v>
      </c>
      <c r="AY14" s="35" t="s">
        <v>329</v>
      </c>
      <c r="AZ14" s="35" t="s">
        <v>328</v>
      </c>
      <c r="BA14" s="35" t="s">
        <v>293</v>
      </c>
      <c r="BB14" s="33"/>
      <c r="BC14" s="36">
        <f>IF(COUNTIF($X$2:Table53[[#This Row],[MRCUID]],Table53[[#This Row],[MRCUID]])=1,1,0)</f>
        <v>0</v>
      </c>
    </row>
    <row r="15" spans="1:55" x14ac:dyDescent="0.25">
      <c r="A15" t="s">
        <v>277</v>
      </c>
      <c r="B15" s="33" t="s">
        <v>448</v>
      </c>
      <c r="C15" s="33" t="s">
        <v>449</v>
      </c>
      <c r="D15" s="33" t="s">
        <v>280</v>
      </c>
      <c r="E15" s="33" t="s">
        <v>281</v>
      </c>
      <c r="F15" s="34">
        <v>43101</v>
      </c>
      <c r="G15" s="34">
        <v>43465</v>
      </c>
      <c r="H15" s="35" t="s">
        <v>450</v>
      </c>
      <c r="I15" s="35" t="s">
        <v>451</v>
      </c>
      <c r="J15" s="35" t="s">
        <v>452</v>
      </c>
      <c r="K15" s="35" t="s">
        <v>453</v>
      </c>
      <c r="L15" s="35" t="s">
        <v>454</v>
      </c>
      <c r="M15" s="35" t="s">
        <v>281</v>
      </c>
      <c r="N15" s="35"/>
      <c r="O15" s="35" t="s">
        <v>455</v>
      </c>
      <c r="P15" s="35" t="s">
        <v>456</v>
      </c>
      <c r="Q15" s="35"/>
      <c r="R15" s="35"/>
      <c r="S15" s="35"/>
      <c r="T15" s="35"/>
      <c r="U15" s="35"/>
      <c r="V15" s="35" t="s">
        <v>276</v>
      </c>
      <c r="W15" s="35"/>
      <c r="X15" s="35"/>
      <c r="Y15" s="35"/>
      <c r="Z15" s="35" t="s">
        <v>457</v>
      </c>
      <c r="AA15" s="35" t="s">
        <v>458</v>
      </c>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t="s">
        <v>293</v>
      </c>
      <c r="BB15" s="33"/>
      <c r="BC15" s="36">
        <f>IF(COUNTIF($X$2:Table53[[#This Row],[MRCUID]],Table53[[#This Row],[MRCUID]])=1,1,0)</f>
        <v>0</v>
      </c>
    </row>
    <row r="16" spans="1:55" x14ac:dyDescent="0.25">
      <c r="A16" t="s">
        <v>277</v>
      </c>
      <c r="B16" s="33" t="s">
        <v>448</v>
      </c>
      <c r="C16" s="33" t="s">
        <v>449</v>
      </c>
      <c r="D16" s="33" t="s">
        <v>280</v>
      </c>
      <c r="E16" s="33" t="s">
        <v>281</v>
      </c>
      <c r="F16" s="34">
        <v>43101</v>
      </c>
      <c r="G16" s="34">
        <v>43465</v>
      </c>
      <c r="H16" s="35" t="s">
        <v>450</v>
      </c>
      <c r="I16" s="35" t="s">
        <v>451</v>
      </c>
      <c r="J16" s="35" t="s">
        <v>452</v>
      </c>
      <c r="K16" s="35" t="s">
        <v>453</v>
      </c>
      <c r="L16" s="35" t="s">
        <v>459</v>
      </c>
      <c r="M16" s="35" t="s">
        <v>281</v>
      </c>
      <c r="N16" s="35" t="s">
        <v>460</v>
      </c>
      <c r="O16" s="35" t="s">
        <v>461</v>
      </c>
      <c r="P16" s="35" t="s">
        <v>462</v>
      </c>
      <c r="Q16" s="35" t="s">
        <v>463</v>
      </c>
      <c r="R16" s="35"/>
      <c r="S16" s="35"/>
      <c r="T16" s="35"/>
      <c r="U16" s="35"/>
      <c r="V16" s="35" t="s">
        <v>276</v>
      </c>
      <c r="W16" s="35"/>
      <c r="X16" s="35"/>
      <c r="Y16" s="35"/>
      <c r="Z16" s="35" t="s">
        <v>464</v>
      </c>
      <c r="AA16" s="35" t="s">
        <v>465</v>
      </c>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t="s">
        <v>293</v>
      </c>
      <c r="BB16" s="33"/>
      <c r="BC16" s="36">
        <f>IF(COUNTIF($X$2:Table53[[#This Row],[MRCUID]],Table53[[#This Row],[MRCUID]])=1,1,0)</f>
        <v>0</v>
      </c>
    </row>
    <row r="17" spans="1:55" x14ac:dyDescent="0.25">
      <c r="A17" t="s">
        <v>277</v>
      </c>
      <c r="B17" s="33" t="s">
        <v>448</v>
      </c>
      <c r="C17" s="33" t="s">
        <v>449</v>
      </c>
      <c r="D17" s="33" t="s">
        <v>280</v>
      </c>
      <c r="E17" s="33" t="s">
        <v>281</v>
      </c>
      <c r="F17" s="34">
        <v>43101</v>
      </c>
      <c r="G17" s="34">
        <v>43465</v>
      </c>
      <c r="H17" s="35" t="s">
        <v>450</v>
      </c>
      <c r="I17" s="35" t="s">
        <v>451</v>
      </c>
      <c r="J17" s="35" t="s">
        <v>452</v>
      </c>
      <c r="K17" s="35" t="s">
        <v>453</v>
      </c>
      <c r="L17" s="35" t="s">
        <v>466</v>
      </c>
      <c r="M17" s="35" t="s">
        <v>281</v>
      </c>
      <c r="N17" s="35"/>
      <c r="O17" s="35" t="s">
        <v>467</v>
      </c>
      <c r="P17" s="35" t="s">
        <v>468</v>
      </c>
      <c r="Q17" s="35"/>
      <c r="R17" s="35"/>
      <c r="S17" s="35"/>
      <c r="T17" s="35"/>
      <c r="U17" s="35"/>
      <c r="V17" s="35" t="s">
        <v>276</v>
      </c>
      <c r="W17" s="35"/>
      <c r="X17" s="35"/>
      <c r="Y17" s="35"/>
      <c r="Z17" s="35" t="s">
        <v>469</v>
      </c>
      <c r="AA17" s="35" t="s">
        <v>470</v>
      </c>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t="s">
        <v>293</v>
      </c>
      <c r="BB17" s="33"/>
      <c r="BC17" s="36">
        <f>IF(COUNTIF($X$2:Table53[[#This Row],[MRCUID]],Table53[[#This Row],[MRCUID]])=1,1,0)</f>
        <v>0</v>
      </c>
    </row>
    <row r="18" spans="1:55" x14ac:dyDescent="0.25">
      <c r="A18" t="s">
        <v>277</v>
      </c>
      <c r="B18" s="33" t="s">
        <v>448</v>
      </c>
      <c r="C18" s="33" t="s">
        <v>449</v>
      </c>
      <c r="D18" s="33" t="s">
        <v>280</v>
      </c>
      <c r="E18" s="33" t="s">
        <v>281</v>
      </c>
      <c r="F18" s="34">
        <v>43101</v>
      </c>
      <c r="G18" s="34">
        <v>43465</v>
      </c>
      <c r="H18" s="35" t="s">
        <v>450</v>
      </c>
      <c r="I18" s="35" t="s">
        <v>451</v>
      </c>
      <c r="J18" s="35" t="s">
        <v>452</v>
      </c>
      <c r="K18" s="35" t="s">
        <v>453</v>
      </c>
      <c r="L18" s="35" t="s">
        <v>471</v>
      </c>
      <c r="M18" s="35" t="s">
        <v>281</v>
      </c>
      <c r="N18" s="35" t="s">
        <v>472</v>
      </c>
      <c r="O18" s="35" t="s">
        <v>473</v>
      </c>
      <c r="P18" s="35" t="s">
        <v>474</v>
      </c>
      <c r="Q18" s="35" t="s">
        <v>475</v>
      </c>
      <c r="R18" s="35"/>
      <c r="S18" s="35"/>
      <c r="T18" s="35"/>
      <c r="U18" s="35"/>
      <c r="V18" s="35" t="s">
        <v>276</v>
      </c>
      <c r="W18" s="35"/>
      <c r="X18" s="35"/>
      <c r="Y18" s="35"/>
      <c r="Z18" s="35" t="s">
        <v>476</v>
      </c>
      <c r="AA18" s="35" t="s">
        <v>477</v>
      </c>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t="s">
        <v>293</v>
      </c>
      <c r="BB18" s="33"/>
      <c r="BC18" s="36">
        <f>IF(COUNTIF($X$2:Table53[[#This Row],[MRCUID]],Table53[[#This Row],[MRCUID]])=1,1,0)</f>
        <v>0</v>
      </c>
    </row>
    <row r="19" spans="1:55" x14ac:dyDescent="0.25">
      <c r="A19" t="s">
        <v>277</v>
      </c>
      <c r="B19" s="33" t="s">
        <v>448</v>
      </c>
      <c r="C19" s="33" t="s">
        <v>449</v>
      </c>
      <c r="D19" s="33" t="s">
        <v>280</v>
      </c>
      <c r="E19" s="33" t="s">
        <v>281</v>
      </c>
      <c r="F19" s="34">
        <v>43101</v>
      </c>
      <c r="G19" s="34">
        <v>43465</v>
      </c>
      <c r="H19" s="35" t="s">
        <v>450</v>
      </c>
      <c r="I19" s="35" t="s">
        <v>451</v>
      </c>
      <c r="J19" s="35" t="s">
        <v>452</v>
      </c>
      <c r="K19" s="35" t="s">
        <v>453</v>
      </c>
      <c r="L19" s="35" t="s">
        <v>478</v>
      </c>
      <c r="M19" s="35" t="s">
        <v>281</v>
      </c>
      <c r="N19" s="35" t="s">
        <v>479</v>
      </c>
      <c r="O19" s="35" t="s">
        <v>480</v>
      </c>
      <c r="P19" s="35" t="s">
        <v>481</v>
      </c>
      <c r="Q19" s="35" t="s">
        <v>482</v>
      </c>
      <c r="R19" s="35"/>
      <c r="S19" s="35"/>
      <c r="T19" s="35"/>
      <c r="U19" s="35"/>
      <c r="V19" s="35" t="s">
        <v>276</v>
      </c>
      <c r="W19" s="35"/>
      <c r="X19" s="35"/>
      <c r="Y19" s="35"/>
      <c r="Z19" s="35" t="s">
        <v>483</v>
      </c>
      <c r="AA19" s="35" t="s">
        <v>484</v>
      </c>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t="s">
        <v>293</v>
      </c>
      <c r="BB19" s="33"/>
      <c r="BC19" s="36">
        <f>IF(COUNTIF($X$2:Table53[[#This Row],[MRCUID]],Table53[[#This Row],[MRCUID]])=1,1,0)</f>
        <v>0</v>
      </c>
    </row>
    <row r="20" spans="1:55" x14ac:dyDescent="0.25">
      <c r="A20" t="s">
        <v>277</v>
      </c>
      <c r="B20" s="33" t="s">
        <v>485</v>
      </c>
      <c r="C20" s="33" t="s">
        <v>486</v>
      </c>
      <c r="D20" s="33" t="s">
        <v>280</v>
      </c>
      <c r="E20" s="33" t="s">
        <v>281</v>
      </c>
      <c r="F20" s="34">
        <v>43101</v>
      </c>
      <c r="G20" s="34">
        <v>43465</v>
      </c>
      <c r="H20" s="35" t="s">
        <v>487</v>
      </c>
      <c r="I20" s="35" t="s">
        <v>488</v>
      </c>
      <c r="J20" s="35" t="s">
        <v>489</v>
      </c>
      <c r="K20" s="35" t="s">
        <v>490</v>
      </c>
      <c r="L20" s="35" t="s">
        <v>491</v>
      </c>
      <c r="M20" s="35" t="s">
        <v>295</v>
      </c>
      <c r="N20" s="35" t="s">
        <v>492</v>
      </c>
      <c r="O20" s="35" t="s">
        <v>493</v>
      </c>
      <c r="P20" s="35" t="s">
        <v>494</v>
      </c>
      <c r="Q20" s="35" t="s">
        <v>495</v>
      </c>
      <c r="R20" s="35"/>
      <c r="S20" s="35"/>
      <c r="T20" s="35"/>
      <c r="U20" s="35" t="s">
        <v>306</v>
      </c>
      <c r="V20" s="35" t="s">
        <v>276</v>
      </c>
      <c r="W20" s="35"/>
      <c r="X20" s="35"/>
      <c r="Y20" s="35"/>
      <c r="Z20" s="35" t="s">
        <v>496</v>
      </c>
      <c r="AA20" s="35" t="s">
        <v>497</v>
      </c>
      <c r="AB20" s="35"/>
      <c r="AC20" s="35"/>
      <c r="AD20" s="35"/>
      <c r="AE20" s="35"/>
      <c r="AF20" s="35"/>
      <c r="AG20" s="35"/>
      <c r="AH20" s="35"/>
      <c r="AI20" s="35"/>
      <c r="AJ20" s="35"/>
      <c r="AK20" s="35"/>
      <c r="AL20" s="35" t="s">
        <v>498</v>
      </c>
      <c r="AM20" s="35" t="s">
        <v>499</v>
      </c>
      <c r="AN20" s="35"/>
      <c r="AO20" s="35"/>
      <c r="AP20" s="35"/>
      <c r="AQ20" s="35"/>
      <c r="AR20" s="35"/>
      <c r="AS20" s="35"/>
      <c r="AT20" s="35"/>
      <c r="AU20" s="35"/>
      <c r="AV20" s="35"/>
      <c r="AW20" s="35"/>
      <c r="AX20" s="35" t="s">
        <v>329</v>
      </c>
      <c r="AY20" s="35" t="s">
        <v>329</v>
      </c>
      <c r="AZ20" s="35" t="s">
        <v>329</v>
      </c>
      <c r="BA20" s="35" t="s">
        <v>293</v>
      </c>
      <c r="BB20" s="33"/>
      <c r="BC20" s="36">
        <f>IF(COUNTIF($X$2:Table53[[#This Row],[MRCUID]],Table53[[#This Row],[MRCUID]])=1,1,0)</f>
        <v>0</v>
      </c>
    </row>
    <row r="21" spans="1:55" x14ac:dyDescent="0.25">
      <c r="A21" t="s">
        <v>277</v>
      </c>
      <c r="B21" s="33" t="s">
        <v>485</v>
      </c>
      <c r="C21" s="33" t="s">
        <v>486</v>
      </c>
      <c r="D21" s="33" t="s">
        <v>280</v>
      </c>
      <c r="E21" s="33" t="s">
        <v>281</v>
      </c>
      <c r="F21" s="34">
        <v>43101</v>
      </c>
      <c r="G21" s="34">
        <v>43465</v>
      </c>
      <c r="H21" s="35" t="s">
        <v>487</v>
      </c>
      <c r="I21" s="35" t="s">
        <v>488</v>
      </c>
      <c r="J21" s="35" t="s">
        <v>489</v>
      </c>
      <c r="K21" s="35" t="s">
        <v>490</v>
      </c>
      <c r="L21" s="35" t="s">
        <v>500</v>
      </c>
      <c r="M21" s="35" t="s">
        <v>295</v>
      </c>
      <c r="N21" s="35" t="s">
        <v>501</v>
      </c>
      <c r="O21" s="35" t="s">
        <v>502</v>
      </c>
      <c r="P21" s="35" t="s">
        <v>503</v>
      </c>
      <c r="Q21" s="35" t="s">
        <v>504</v>
      </c>
      <c r="R21" s="35"/>
      <c r="S21" s="35"/>
      <c r="T21" s="35" t="s">
        <v>505</v>
      </c>
      <c r="U21" s="35" t="s">
        <v>506</v>
      </c>
      <c r="V21" s="35" t="s">
        <v>507</v>
      </c>
      <c r="W21" s="35"/>
      <c r="X21" s="35"/>
      <c r="Y21" s="35"/>
      <c r="Z21" s="35" t="s">
        <v>508</v>
      </c>
      <c r="AA21" s="35" t="s">
        <v>509</v>
      </c>
      <c r="AB21" s="35"/>
      <c r="AC21" s="35"/>
      <c r="AD21" s="35"/>
      <c r="AE21" s="35"/>
      <c r="AF21" s="35"/>
      <c r="AG21" s="35"/>
      <c r="AH21" s="35"/>
      <c r="AI21" s="35"/>
      <c r="AJ21" s="35"/>
      <c r="AK21" s="35"/>
      <c r="AL21" s="35" t="s">
        <v>510</v>
      </c>
      <c r="AM21" s="35" t="s">
        <v>511</v>
      </c>
      <c r="AN21" s="35"/>
      <c r="AO21" s="35"/>
      <c r="AP21" s="35"/>
      <c r="AQ21" s="35"/>
      <c r="AR21" s="35"/>
      <c r="AS21" s="35"/>
      <c r="AT21" s="35"/>
      <c r="AU21" s="35"/>
      <c r="AV21" s="35"/>
      <c r="AW21" s="35"/>
      <c r="AX21" s="35" t="s">
        <v>329</v>
      </c>
      <c r="AY21" s="35" t="s">
        <v>329</v>
      </c>
      <c r="AZ21" s="35" t="s">
        <v>329</v>
      </c>
      <c r="BA21" s="35" t="s">
        <v>293</v>
      </c>
      <c r="BB21" s="33"/>
      <c r="BC21" s="36">
        <f>IF(COUNTIF($X$2:Table53[[#This Row],[MRCUID]],Table53[[#This Row],[MRCUID]])=1,1,0)</f>
        <v>0</v>
      </c>
    </row>
    <row r="22" spans="1:55" x14ac:dyDescent="0.25">
      <c r="A22" t="s">
        <v>277</v>
      </c>
      <c r="B22" s="33" t="s">
        <v>485</v>
      </c>
      <c r="C22" s="33" t="s">
        <v>486</v>
      </c>
      <c r="D22" s="33" t="s">
        <v>280</v>
      </c>
      <c r="E22" s="33" t="s">
        <v>281</v>
      </c>
      <c r="F22" s="34">
        <v>43101</v>
      </c>
      <c r="G22" s="34">
        <v>43465</v>
      </c>
      <c r="H22" s="35" t="s">
        <v>487</v>
      </c>
      <c r="I22" s="35" t="s">
        <v>488</v>
      </c>
      <c r="J22" s="35" t="s">
        <v>489</v>
      </c>
      <c r="K22" s="35" t="s">
        <v>490</v>
      </c>
      <c r="L22" s="35" t="s">
        <v>512</v>
      </c>
      <c r="M22" s="35" t="s">
        <v>295</v>
      </c>
      <c r="N22" s="35" t="s">
        <v>513</v>
      </c>
      <c r="O22" s="35" t="s">
        <v>502</v>
      </c>
      <c r="P22" s="35" t="s">
        <v>514</v>
      </c>
      <c r="Q22" s="35" t="s">
        <v>515</v>
      </c>
      <c r="R22" s="35" t="s">
        <v>320</v>
      </c>
      <c r="S22" s="35" t="s">
        <v>342</v>
      </c>
      <c r="T22" s="35" t="s">
        <v>516</v>
      </c>
      <c r="U22" s="35"/>
      <c r="V22" s="35" t="s">
        <v>276</v>
      </c>
      <c r="W22" s="35"/>
      <c r="X22" s="35"/>
      <c r="Y22" s="35" t="s">
        <v>517</v>
      </c>
      <c r="Z22" s="35" t="s">
        <v>518</v>
      </c>
      <c r="AA22" s="35" t="s">
        <v>519</v>
      </c>
      <c r="AB22" s="35"/>
      <c r="AC22" s="35"/>
      <c r="AD22" s="35"/>
      <c r="AE22" s="35"/>
      <c r="AF22" s="35"/>
      <c r="AG22" s="35"/>
      <c r="AH22" s="35"/>
      <c r="AI22" s="35"/>
      <c r="AJ22" s="35"/>
      <c r="AK22" s="35" t="s">
        <v>520</v>
      </c>
      <c r="AL22" s="35"/>
      <c r="AM22" s="35" t="s">
        <v>520</v>
      </c>
      <c r="AN22" s="35"/>
      <c r="AO22" s="35"/>
      <c r="AP22" s="35"/>
      <c r="AQ22" s="35"/>
      <c r="AR22" s="35"/>
      <c r="AS22" s="35"/>
      <c r="AT22" s="35"/>
      <c r="AU22" s="35"/>
      <c r="AV22" s="35"/>
      <c r="AW22" s="35" t="s">
        <v>302</v>
      </c>
      <c r="AX22" s="35" t="s">
        <v>328</v>
      </c>
      <c r="AY22" s="35" t="s">
        <v>329</v>
      </c>
      <c r="AZ22" s="35" t="s">
        <v>328</v>
      </c>
      <c r="BA22" s="35" t="s">
        <v>293</v>
      </c>
      <c r="BB22" s="33"/>
      <c r="BC22" s="36">
        <f>IF(COUNTIF($X$2:Table53[[#This Row],[MRCUID]],Table53[[#This Row],[MRCUID]])=1,1,0)</f>
        <v>0</v>
      </c>
    </row>
    <row r="23" spans="1:55" x14ac:dyDescent="0.25">
      <c r="A23" t="s">
        <v>277</v>
      </c>
      <c r="B23" s="33" t="s">
        <v>485</v>
      </c>
      <c r="C23" s="33" t="s">
        <v>486</v>
      </c>
      <c r="D23" s="33" t="s">
        <v>280</v>
      </c>
      <c r="E23" s="33" t="s">
        <v>281</v>
      </c>
      <c r="F23" s="34">
        <v>43101</v>
      </c>
      <c r="G23" s="34">
        <v>43465</v>
      </c>
      <c r="H23" s="35" t="s">
        <v>487</v>
      </c>
      <c r="I23" s="35" t="s">
        <v>488</v>
      </c>
      <c r="J23" s="35" t="s">
        <v>489</v>
      </c>
      <c r="K23" s="35" t="s">
        <v>490</v>
      </c>
      <c r="L23" s="35" t="s">
        <v>521</v>
      </c>
      <c r="M23" s="35" t="s">
        <v>295</v>
      </c>
      <c r="N23" s="35" t="s">
        <v>522</v>
      </c>
      <c r="O23" s="35" t="s">
        <v>523</v>
      </c>
      <c r="P23" s="35" t="s">
        <v>524</v>
      </c>
      <c r="Q23" s="35" t="s">
        <v>525</v>
      </c>
      <c r="R23" s="35" t="s">
        <v>526</v>
      </c>
      <c r="S23" s="35" t="s">
        <v>442</v>
      </c>
      <c r="T23" s="35" t="s">
        <v>527</v>
      </c>
      <c r="U23" s="35" t="s">
        <v>442</v>
      </c>
      <c r="V23" s="35" t="s">
        <v>276</v>
      </c>
      <c r="W23" s="35"/>
      <c r="X23" s="35"/>
      <c r="Y23" s="35" t="s">
        <v>528</v>
      </c>
      <c r="Z23" s="35" t="s">
        <v>529</v>
      </c>
      <c r="AA23" s="35" t="s">
        <v>530</v>
      </c>
      <c r="AB23" s="35"/>
      <c r="AC23" s="35"/>
      <c r="AD23" s="35"/>
      <c r="AE23" s="35"/>
      <c r="AF23" s="35"/>
      <c r="AG23" s="35"/>
      <c r="AH23" s="35"/>
      <c r="AI23" s="35"/>
      <c r="AJ23" s="35"/>
      <c r="AK23" s="35"/>
      <c r="AL23" s="35" t="s">
        <v>531</v>
      </c>
      <c r="AM23" s="35" t="s">
        <v>532</v>
      </c>
      <c r="AN23" s="35"/>
      <c r="AO23" s="35"/>
      <c r="AP23" s="35"/>
      <c r="AQ23" s="35"/>
      <c r="AR23" s="35"/>
      <c r="AS23" s="35"/>
      <c r="AT23" s="35"/>
      <c r="AU23" s="35"/>
      <c r="AV23" s="35"/>
      <c r="AW23" s="35"/>
      <c r="AX23" s="35" t="s">
        <v>328</v>
      </c>
      <c r="AY23" s="35" t="s">
        <v>329</v>
      </c>
      <c r="AZ23" s="35" t="s">
        <v>328</v>
      </c>
      <c r="BA23" s="35" t="s">
        <v>293</v>
      </c>
      <c r="BB23" s="33"/>
      <c r="BC23" s="36">
        <f>IF(COUNTIF($X$2:Table53[[#This Row],[MRCUID]],Table53[[#This Row],[MRCUID]])=1,1,0)</f>
        <v>0</v>
      </c>
    </row>
    <row r="24" spans="1:55" x14ac:dyDescent="0.25">
      <c r="A24" t="s">
        <v>277</v>
      </c>
      <c r="B24" s="33" t="s">
        <v>533</v>
      </c>
      <c r="C24" s="33" t="s">
        <v>534</v>
      </c>
      <c r="D24" s="33" t="s">
        <v>280</v>
      </c>
      <c r="E24" s="33" t="s">
        <v>281</v>
      </c>
      <c r="F24" s="34">
        <v>43101</v>
      </c>
      <c r="G24" s="34">
        <v>43465</v>
      </c>
      <c r="H24" s="35" t="s">
        <v>535</v>
      </c>
      <c r="I24" s="35" t="s">
        <v>536</v>
      </c>
      <c r="J24" s="35" t="s">
        <v>537</v>
      </c>
      <c r="K24" s="35" t="s">
        <v>538</v>
      </c>
      <c r="L24" s="35" t="s">
        <v>539</v>
      </c>
      <c r="M24" s="35" t="s">
        <v>295</v>
      </c>
      <c r="N24" s="35" t="s">
        <v>540</v>
      </c>
      <c r="O24" s="35" t="s">
        <v>541</v>
      </c>
      <c r="P24" s="35" t="s">
        <v>542</v>
      </c>
      <c r="Q24" s="35" t="s">
        <v>543</v>
      </c>
      <c r="R24" s="35" t="s">
        <v>544</v>
      </c>
      <c r="S24" s="35" t="s">
        <v>342</v>
      </c>
      <c r="T24" s="35" t="s">
        <v>545</v>
      </c>
      <c r="U24" s="35" t="s">
        <v>299</v>
      </c>
      <c r="V24" s="35" t="s">
        <v>507</v>
      </c>
      <c r="W24" s="35"/>
      <c r="X24" s="35"/>
      <c r="Y24" s="35" t="s">
        <v>546</v>
      </c>
      <c r="Z24" s="35" t="s">
        <v>547</v>
      </c>
      <c r="AA24" s="35" t="s">
        <v>548</v>
      </c>
      <c r="AB24" s="35"/>
      <c r="AC24" s="35"/>
      <c r="AD24" s="35"/>
      <c r="AE24" s="35"/>
      <c r="AF24" s="35"/>
      <c r="AG24" s="35"/>
      <c r="AH24" s="35"/>
      <c r="AI24" s="35"/>
      <c r="AJ24" s="35"/>
      <c r="AK24" s="35"/>
      <c r="AL24" s="35" t="s">
        <v>549</v>
      </c>
      <c r="AM24" s="35" t="s">
        <v>549</v>
      </c>
      <c r="AN24" s="35"/>
      <c r="AO24" s="35"/>
      <c r="AP24" s="35"/>
      <c r="AQ24" s="35"/>
      <c r="AR24" s="35"/>
      <c r="AS24" s="35"/>
      <c r="AT24" s="35"/>
      <c r="AU24" s="35"/>
      <c r="AV24" s="35"/>
      <c r="AW24" s="35" t="s">
        <v>302</v>
      </c>
      <c r="AX24" s="35" t="s">
        <v>328</v>
      </c>
      <c r="AY24" s="35" t="s">
        <v>329</v>
      </c>
      <c r="AZ24" s="35" t="s">
        <v>328</v>
      </c>
      <c r="BA24" s="35" t="s">
        <v>293</v>
      </c>
      <c r="BB24" s="33"/>
      <c r="BC24" s="36">
        <f>IF(COUNTIF($X$2:Table53[[#This Row],[MRCUID]],Table53[[#This Row],[MRCUID]])=1,1,0)</f>
        <v>0</v>
      </c>
    </row>
    <row r="25" spans="1:55" x14ac:dyDescent="0.25">
      <c r="A25" t="s">
        <v>277</v>
      </c>
      <c r="B25" s="33" t="s">
        <v>533</v>
      </c>
      <c r="C25" s="33" t="s">
        <v>534</v>
      </c>
      <c r="D25" s="33" t="s">
        <v>280</v>
      </c>
      <c r="E25" s="33" t="s">
        <v>281</v>
      </c>
      <c r="F25" s="34">
        <v>43101</v>
      </c>
      <c r="G25" s="34">
        <v>43465</v>
      </c>
      <c r="H25" s="35" t="s">
        <v>535</v>
      </c>
      <c r="I25" s="35" t="s">
        <v>536</v>
      </c>
      <c r="J25" s="35" t="s">
        <v>537</v>
      </c>
      <c r="K25" s="35" t="s">
        <v>538</v>
      </c>
      <c r="L25" s="35" t="s">
        <v>550</v>
      </c>
      <c r="M25" s="35" t="s">
        <v>295</v>
      </c>
      <c r="N25" s="35" t="s">
        <v>551</v>
      </c>
      <c r="O25" s="35" t="s">
        <v>552</v>
      </c>
      <c r="P25" s="35" t="s">
        <v>553</v>
      </c>
      <c r="Q25" s="35" t="s">
        <v>366</v>
      </c>
      <c r="R25" s="35"/>
      <c r="S25" s="35"/>
      <c r="T25" s="35"/>
      <c r="U25" s="35" t="s">
        <v>506</v>
      </c>
      <c r="V25" s="35" t="s">
        <v>507</v>
      </c>
      <c r="W25" s="35"/>
      <c r="X25" s="35"/>
      <c r="Y25" s="35"/>
      <c r="Z25" s="35" t="s">
        <v>554</v>
      </c>
      <c r="AA25" s="35" t="s">
        <v>555</v>
      </c>
      <c r="AB25" s="35"/>
      <c r="AC25" s="35"/>
      <c r="AD25" s="35"/>
      <c r="AE25" s="35"/>
      <c r="AF25" s="35"/>
      <c r="AG25" s="35"/>
      <c r="AH25" s="35"/>
      <c r="AI25" s="35"/>
      <c r="AJ25" s="35"/>
      <c r="AK25" s="35"/>
      <c r="AL25" s="35" t="s">
        <v>373</v>
      </c>
      <c r="AM25" s="35" t="s">
        <v>374</v>
      </c>
      <c r="AN25" s="35"/>
      <c r="AO25" s="35"/>
      <c r="AP25" s="35"/>
      <c r="AQ25" s="35"/>
      <c r="AR25" s="35"/>
      <c r="AS25" s="35"/>
      <c r="AT25" s="35"/>
      <c r="AU25" s="35"/>
      <c r="AV25" s="35"/>
      <c r="AW25" s="35"/>
      <c r="AX25" s="35" t="s">
        <v>329</v>
      </c>
      <c r="AY25" s="35" t="s">
        <v>329</v>
      </c>
      <c r="AZ25" s="35" t="s">
        <v>329</v>
      </c>
      <c r="BA25" s="35" t="s">
        <v>293</v>
      </c>
      <c r="BB25" s="33"/>
      <c r="BC25" s="36">
        <f>IF(COUNTIF($X$2:Table53[[#This Row],[MRCUID]],Table53[[#This Row],[MRCUID]])=1,1,0)</f>
        <v>0</v>
      </c>
    </row>
    <row r="26" spans="1:55" x14ac:dyDescent="0.25">
      <c r="A26" t="s">
        <v>277</v>
      </c>
      <c r="B26" s="33" t="s">
        <v>533</v>
      </c>
      <c r="C26" s="33" t="s">
        <v>534</v>
      </c>
      <c r="D26" s="33" t="s">
        <v>280</v>
      </c>
      <c r="E26" s="33" t="s">
        <v>281</v>
      </c>
      <c r="F26" s="34">
        <v>43101</v>
      </c>
      <c r="G26" s="34">
        <v>43465</v>
      </c>
      <c r="H26" s="35" t="s">
        <v>535</v>
      </c>
      <c r="I26" s="35" t="s">
        <v>536</v>
      </c>
      <c r="J26" s="35" t="s">
        <v>537</v>
      </c>
      <c r="K26" s="35" t="s">
        <v>538</v>
      </c>
      <c r="L26" s="35" t="s">
        <v>556</v>
      </c>
      <c r="M26" s="35" t="s">
        <v>295</v>
      </c>
      <c r="N26" s="35" t="s">
        <v>557</v>
      </c>
      <c r="O26" s="35" t="s">
        <v>558</v>
      </c>
      <c r="P26" s="35" t="s">
        <v>559</v>
      </c>
      <c r="Q26" s="35" t="s">
        <v>560</v>
      </c>
      <c r="R26" s="35"/>
      <c r="S26" s="35"/>
      <c r="T26" s="35"/>
      <c r="U26" s="35" t="s">
        <v>306</v>
      </c>
      <c r="V26" s="35" t="s">
        <v>276</v>
      </c>
      <c r="W26" s="35"/>
      <c r="X26" s="35"/>
      <c r="Y26" s="35"/>
      <c r="Z26" s="35" t="s">
        <v>561</v>
      </c>
      <c r="AA26" s="35" t="s">
        <v>562</v>
      </c>
      <c r="AB26" s="35"/>
      <c r="AC26" s="35"/>
      <c r="AD26" s="35"/>
      <c r="AE26" s="35"/>
      <c r="AF26" s="35"/>
      <c r="AG26" s="35"/>
      <c r="AH26" s="35"/>
      <c r="AI26" s="35"/>
      <c r="AJ26" s="35"/>
      <c r="AK26" s="35"/>
      <c r="AL26" s="35" t="s">
        <v>563</v>
      </c>
      <c r="AM26" s="35" t="s">
        <v>564</v>
      </c>
      <c r="AN26" s="35"/>
      <c r="AO26" s="35"/>
      <c r="AP26" s="35"/>
      <c r="AQ26" s="35"/>
      <c r="AR26" s="35"/>
      <c r="AS26" s="35"/>
      <c r="AT26" s="35"/>
      <c r="AU26" s="35"/>
      <c r="AV26" s="35"/>
      <c r="AW26" s="35"/>
      <c r="AX26" s="35" t="s">
        <v>329</v>
      </c>
      <c r="AY26" s="35" t="s">
        <v>329</v>
      </c>
      <c r="AZ26" s="35" t="s">
        <v>329</v>
      </c>
      <c r="BA26" s="35" t="s">
        <v>293</v>
      </c>
      <c r="BB26" s="33"/>
      <c r="BC26" s="36">
        <f>IF(COUNTIF($X$2:Table53[[#This Row],[MRCUID]],Table53[[#This Row],[MRCUID]])=1,1,0)</f>
        <v>0</v>
      </c>
    </row>
    <row r="27" spans="1:55" x14ac:dyDescent="0.25">
      <c r="A27" t="s">
        <v>277</v>
      </c>
      <c r="B27" s="33" t="s">
        <v>533</v>
      </c>
      <c r="C27" s="33" t="s">
        <v>534</v>
      </c>
      <c r="D27" s="33" t="s">
        <v>280</v>
      </c>
      <c r="E27" s="33" t="s">
        <v>281</v>
      </c>
      <c r="F27" s="34">
        <v>43101</v>
      </c>
      <c r="G27" s="34">
        <v>43465</v>
      </c>
      <c r="H27" s="35" t="s">
        <v>535</v>
      </c>
      <c r="I27" s="35" t="s">
        <v>536</v>
      </c>
      <c r="J27" s="35" t="s">
        <v>537</v>
      </c>
      <c r="K27" s="35" t="s">
        <v>538</v>
      </c>
      <c r="L27" s="35" t="s">
        <v>565</v>
      </c>
      <c r="M27" s="35" t="s">
        <v>295</v>
      </c>
      <c r="N27" s="35" t="s">
        <v>566</v>
      </c>
      <c r="O27" s="35" t="s">
        <v>567</v>
      </c>
      <c r="P27" s="35" t="s">
        <v>568</v>
      </c>
      <c r="Q27" s="35" t="s">
        <v>569</v>
      </c>
      <c r="R27" s="35" t="s">
        <v>570</v>
      </c>
      <c r="S27" s="35" t="s">
        <v>571</v>
      </c>
      <c r="T27" s="35" t="s">
        <v>572</v>
      </c>
      <c r="U27" s="35" t="s">
        <v>429</v>
      </c>
      <c r="V27" s="35" t="s">
        <v>276</v>
      </c>
      <c r="W27" s="35"/>
      <c r="X27" s="35"/>
      <c r="Y27" s="35" t="s">
        <v>573</v>
      </c>
      <c r="Z27" s="35" t="s">
        <v>574</v>
      </c>
      <c r="AA27" s="35" t="s">
        <v>575</v>
      </c>
      <c r="AB27" s="35"/>
      <c r="AC27" s="35"/>
      <c r="AD27" s="35"/>
      <c r="AE27" s="35"/>
      <c r="AF27" s="35"/>
      <c r="AG27" s="35"/>
      <c r="AH27" s="35"/>
      <c r="AI27" s="35"/>
      <c r="AJ27" s="35"/>
      <c r="AK27" s="35"/>
      <c r="AL27" s="35" t="s">
        <v>576</v>
      </c>
      <c r="AM27" s="35" t="s">
        <v>577</v>
      </c>
      <c r="AN27" s="35"/>
      <c r="AO27" s="35"/>
      <c r="AP27" s="35"/>
      <c r="AQ27" s="35"/>
      <c r="AR27" s="35"/>
      <c r="AS27" s="35"/>
      <c r="AT27" s="35"/>
      <c r="AU27" s="35"/>
      <c r="AV27" s="35"/>
      <c r="AW27" s="35"/>
      <c r="AX27" s="35" t="s">
        <v>328</v>
      </c>
      <c r="AY27" s="35" t="s">
        <v>329</v>
      </c>
      <c r="AZ27" s="35" t="s">
        <v>328</v>
      </c>
      <c r="BA27" s="35" t="s">
        <v>293</v>
      </c>
      <c r="BB27" s="33"/>
      <c r="BC27" s="36">
        <f>IF(COUNTIF($X$2:Table53[[#This Row],[MRCUID]],Table53[[#This Row],[MRCUID]])=1,1,0)</f>
        <v>0</v>
      </c>
    </row>
    <row r="28" spans="1:55" x14ac:dyDescent="0.25">
      <c r="A28" t="s">
        <v>277</v>
      </c>
      <c r="B28" s="33" t="s">
        <v>533</v>
      </c>
      <c r="C28" s="33" t="s">
        <v>534</v>
      </c>
      <c r="D28" s="33" t="s">
        <v>280</v>
      </c>
      <c r="E28" s="33" t="s">
        <v>281</v>
      </c>
      <c r="F28" s="34">
        <v>43101</v>
      </c>
      <c r="G28" s="34">
        <v>43465</v>
      </c>
      <c r="H28" s="35" t="s">
        <v>535</v>
      </c>
      <c r="I28" s="35" t="s">
        <v>536</v>
      </c>
      <c r="J28" s="35" t="s">
        <v>537</v>
      </c>
      <c r="K28" s="35" t="s">
        <v>538</v>
      </c>
      <c r="L28" s="35" t="s">
        <v>578</v>
      </c>
      <c r="M28" s="35" t="s">
        <v>295</v>
      </c>
      <c r="N28" s="35" t="s">
        <v>579</v>
      </c>
      <c r="O28" s="35" t="s">
        <v>580</v>
      </c>
      <c r="P28" s="35" t="s">
        <v>581</v>
      </c>
      <c r="Q28" s="35" t="s">
        <v>463</v>
      </c>
      <c r="R28" s="35" t="s">
        <v>582</v>
      </c>
      <c r="S28" s="35" t="s">
        <v>583</v>
      </c>
      <c r="T28" s="35" t="s">
        <v>584</v>
      </c>
      <c r="U28" s="35" t="s">
        <v>506</v>
      </c>
      <c r="V28" s="35" t="s">
        <v>276</v>
      </c>
      <c r="W28" s="35"/>
      <c r="X28" s="35"/>
      <c r="Y28" s="35" t="s">
        <v>585</v>
      </c>
      <c r="Z28" s="35" t="s">
        <v>586</v>
      </c>
      <c r="AA28" s="35" t="s">
        <v>587</v>
      </c>
      <c r="AB28" s="35"/>
      <c r="AC28" s="35"/>
      <c r="AD28" s="35"/>
      <c r="AE28" s="35"/>
      <c r="AF28" s="35"/>
      <c r="AG28" s="35"/>
      <c r="AH28" s="35"/>
      <c r="AI28" s="35"/>
      <c r="AJ28" s="35"/>
      <c r="AK28" s="35"/>
      <c r="AL28" s="35" t="s">
        <v>588</v>
      </c>
      <c r="AM28" s="35" t="s">
        <v>589</v>
      </c>
      <c r="AN28" s="35" t="s">
        <v>590</v>
      </c>
      <c r="AO28" s="35"/>
      <c r="AP28" s="35"/>
      <c r="AQ28" s="35"/>
      <c r="AR28" s="35"/>
      <c r="AS28" s="35"/>
      <c r="AT28" s="35"/>
      <c r="AU28" s="35"/>
      <c r="AV28" s="35"/>
      <c r="AW28" s="35" t="s">
        <v>302</v>
      </c>
      <c r="AX28" s="35" t="s">
        <v>328</v>
      </c>
      <c r="AY28" s="35" t="s">
        <v>329</v>
      </c>
      <c r="AZ28" s="35" t="s">
        <v>328</v>
      </c>
      <c r="BA28" s="35" t="s">
        <v>293</v>
      </c>
      <c r="BB28" s="33"/>
      <c r="BC28" s="36">
        <f>IF(COUNTIF($X$2:Table53[[#This Row],[MRCUID]],Table53[[#This Row],[MRCUID]])=1,1,0)</f>
        <v>0</v>
      </c>
    </row>
    <row r="29" spans="1:55" x14ac:dyDescent="0.25">
      <c r="A29" t="s">
        <v>277</v>
      </c>
      <c r="B29" s="33" t="s">
        <v>533</v>
      </c>
      <c r="C29" s="33" t="s">
        <v>534</v>
      </c>
      <c r="D29" s="33" t="s">
        <v>280</v>
      </c>
      <c r="E29" s="33" t="s">
        <v>281</v>
      </c>
      <c r="F29" s="34">
        <v>43101</v>
      </c>
      <c r="G29" s="34">
        <v>43465</v>
      </c>
      <c r="H29" s="35" t="s">
        <v>535</v>
      </c>
      <c r="I29" s="35" t="s">
        <v>536</v>
      </c>
      <c r="J29" s="35" t="s">
        <v>537</v>
      </c>
      <c r="K29" s="35" t="s">
        <v>538</v>
      </c>
      <c r="L29" s="35" t="s">
        <v>591</v>
      </c>
      <c r="M29" s="35" t="s">
        <v>592</v>
      </c>
      <c r="N29" s="35"/>
      <c r="O29" s="35" t="s">
        <v>593</v>
      </c>
      <c r="P29" s="35" t="s">
        <v>594</v>
      </c>
      <c r="Q29" s="35" t="s">
        <v>595</v>
      </c>
      <c r="R29" s="35" t="s">
        <v>596</v>
      </c>
      <c r="S29" s="35"/>
      <c r="T29" s="35" t="s">
        <v>597</v>
      </c>
      <c r="U29" s="35" t="s">
        <v>598</v>
      </c>
      <c r="V29" s="35" t="s">
        <v>276</v>
      </c>
      <c r="W29" s="35"/>
      <c r="X29" s="35"/>
      <c r="Y29" s="35"/>
      <c r="Z29" s="35"/>
      <c r="AA29" s="35"/>
      <c r="AB29" s="35"/>
      <c r="AC29" s="35"/>
      <c r="AD29" s="35"/>
      <c r="AE29" s="35"/>
      <c r="AF29" s="35"/>
      <c r="AG29" s="35"/>
      <c r="AH29" s="35"/>
      <c r="AI29" s="35"/>
      <c r="AJ29" s="35"/>
      <c r="AK29" s="35"/>
      <c r="AL29" s="35" t="s">
        <v>599</v>
      </c>
      <c r="AM29" s="35" t="s">
        <v>600</v>
      </c>
      <c r="AN29" s="35" t="s">
        <v>601</v>
      </c>
      <c r="AO29" s="35"/>
      <c r="AP29" s="35"/>
      <c r="AQ29" s="35"/>
      <c r="AR29" s="35"/>
      <c r="AS29" s="35"/>
      <c r="AT29" s="35"/>
      <c r="AU29" s="35"/>
      <c r="AV29" s="35"/>
      <c r="AW29" s="35"/>
      <c r="AX29" s="35"/>
      <c r="AY29" s="35"/>
      <c r="AZ29" s="35"/>
      <c r="BA29" s="35" t="s">
        <v>293</v>
      </c>
      <c r="BB29" s="33"/>
      <c r="BC29" s="36">
        <f>IF(COUNTIF($X$2:Table53[[#This Row],[MRCUID]],Table53[[#This Row],[MRCUID]])=1,1,0)</f>
        <v>0</v>
      </c>
    </row>
    <row r="30" spans="1:55" x14ac:dyDescent="0.25">
      <c r="A30" t="s">
        <v>277</v>
      </c>
      <c r="B30" s="33" t="s">
        <v>533</v>
      </c>
      <c r="C30" s="33" t="s">
        <v>534</v>
      </c>
      <c r="D30" s="33" t="s">
        <v>280</v>
      </c>
      <c r="E30" s="33" t="s">
        <v>281</v>
      </c>
      <c r="F30" s="34">
        <v>43101</v>
      </c>
      <c r="G30" s="34">
        <v>43465</v>
      </c>
      <c r="H30" s="35" t="s">
        <v>535</v>
      </c>
      <c r="I30" s="35" t="s">
        <v>536</v>
      </c>
      <c r="J30" s="35" t="s">
        <v>537</v>
      </c>
      <c r="K30" s="35" t="s">
        <v>538</v>
      </c>
      <c r="L30" s="35" t="s">
        <v>602</v>
      </c>
      <c r="M30" s="35" t="s">
        <v>592</v>
      </c>
      <c r="N30" s="35"/>
      <c r="O30" s="35" t="s">
        <v>603</v>
      </c>
      <c r="P30" s="35" t="s">
        <v>604</v>
      </c>
      <c r="Q30" s="35" t="s">
        <v>605</v>
      </c>
      <c r="R30" s="35" t="s">
        <v>606</v>
      </c>
      <c r="S30" s="35"/>
      <c r="T30" s="35" t="s">
        <v>607</v>
      </c>
      <c r="U30" s="35" t="s">
        <v>299</v>
      </c>
      <c r="V30" s="35" t="s">
        <v>276</v>
      </c>
      <c r="W30" s="35"/>
      <c r="X30" s="35"/>
      <c r="Y30" s="35"/>
      <c r="Z30" s="35"/>
      <c r="AA30" s="35"/>
      <c r="AB30" s="35"/>
      <c r="AC30" s="35"/>
      <c r="AD30" s="35"/>
      <c r="AE30" s="35"/>
      <c r="AF30" s="35"/>
      <c r="AG30" s="35"/>
      <c r="AH30" s="35"/>
      <c r="AI30" s="35"/>
      <c r="AJ30" s="35"/>
      <c r="AK30" s="35"/>
      <c r="AL30" s="35" t="s">
        <v>608</v>
      </c>
      <c r="AM30" s="35" t="s">
        <v>609</v>
      </c>
      <c r="AN30" s="35" t="s">
        <v>610</v>
      </c>
      <c r="AO30" s="35"/>
      <c r="AP30" s="35"/>
      <c r="AQ30" s="35"/>
      <c r="AR30" s="35"/>
      <c r="AS30" s="35"/>
      <c r="AT30" s="35"/>
      <c r="AU30" s="35"/>
      <c r="AV30" s="35"/>
      <c r="AW30" s="35"/>
      <c r="AX30" s="35"/>
      <c r="AY30" s="35"/>
      <c r="AZ30" s="35"/>
      <c r="BA30" s="35" t="s">
        <v>293</v>
      </c>
      <c r="BB30" s="33"/>
      <c r="BC30" s="36">
        <f>IF(COUNTIF($X$2:Table53[[#This Row],[MRCUID]],Table53[[#This Row],[MRCUID]])=1,1,0)</f>
        <v>0</v>
      </c>
    </row>
    <row r="31" spans="1:55" x14ac:dyDescent="0.25">
      <c r="A31" t="s">
        <v>277</v>
      </c>
      <c r="B31" s="33" t="s">
        <v>533</v>
      </c>
      <c r="C31" s="33" t="s">
        <v>534</v>
      </c>
      <c r="D31" s="33" t="s">
        <v>280</v>
      </c>
      <c r="E31" s="33" t="s">
        <v>281</v>
      </c>
      <c r="F31" s="34">
        <v>43101</v>
      </c>
      <c r="G31" s="34">
        <v>43465</v>
      </c>
      <c r="H31" s="35" t="s">
        <v>535</v>
      </c>
      <c r="I31" s="35" t="s">
        <v>536</v>
      </c>
      <c r="J31" s="35" t="s">
        <v>537</v>
      </c>
      <c r="K31" s="35" t="s">
        <v>538</v>
      </c>
      <c r="L31" s="35" t="s">
        <v>611</v>
      </c>
      <c r="M31" s="35" t="s">
        <v>295</v>
      </c>
      <c r="N31" s="35"/>
      <c r="O31" s="35" t="s">
        <v>612</v>
      </c>
      <c r="P31" s="35" t="s">
        <v>613</v>
      </c>
      <c r="Q31" s="35" t="s">
        <v>614</v>
      </c>
      <c r="R31" s="35"/>
      <c r="S31" s="35"/>
      <c r="T31" s="35"/>
      <c r="U31" s="35" t="s">
        <v>442</v>
      </c>
      <c r="V31" s="35" t="s">
        <v>276</v>
      </c>
      <c r="W31" s="35"/>
      <c r="X31" s="35"/>
      <c r="Y31" s="35"/>
      <c r="Z31" s="35" t="s">
        <v>615</v>
      </c>
      <c r="AA31" s="35" t="s">
        <v>616</v>
      </c>
      <c r="AB31" s="35"/>
      <c r="AC31" s="35"/>
      <c r="AD31" s="35"/>
      <c r="AE31" s="35"/>
      <c r="AF31" s="35"/>
      <c r="AG31" s="35"/>
      <c r="AH31" s="35"/>
      <c r="AI31" s="35"/>
      <c r="AJ31" s="35"/>
      <c r="AK31" s="35"/>
      <c r="AL31" s="35" t="s">
        <v>617</v>
      </c>
      <c r="AM31" s="35" t="s">
        <v>618</v>
      </c>
      <c r="AN31" s="35" t="s">
        <v>619</v>
      </c>
      <c r="AO31" s="35"/>
      <c r="AP31" s="35"/>
      <c r="AQ31" s="35"/>
      <c r="AR31" s="35"/>
      <c r="AS31" s="35"/>
      <c r="AT31" s="35"/>
      <c r="AU31" s="35"/>
      <c r="AV31" s="35"/>
      <c r="AW31" s="35"/>
      <c r="AX31" s="35"/>
      <c r="AY31" s="35"/>
      <c r="AZ31" s="35"/>
      <c r="BA31" s="35" t="s">
        <v>293</v>
      </c>
      <c r="BB31" s="33"/>
      <c r="BC31" s="36">
        <f>IF(COUNTIF($X$2:Table53[[#This Row],[MRCUID]],Table53[[#This Row],[MRCUID]])=1,1,0)</f>
        <v>0</v>
      </c>
    </row>
    <row r="32" spans="1:55" x14ac:dyDescent="0.25">
      <c r="A32" t="s">
        <v>277</v>
      </c>
      <c r="B32" s="33" t="s">
        <v>533</v>
      </c>
      <c r="C32" s="33" t="s">
        <v>534</v>
      </c>
      <c r="D32" s="33" t="s">
        <v>280</v>
      </c>
      <c r="E32" s="33" t="s">
        <v>281</v>
      </c>
      <c r="F32" s="34">
        <v>43101</v>
      </c>
      <c r="G32" s="34">
        <v>43465</v>
      </c>
      <c r="H32" s="35" t="s">
        <v>535</v>
      </c>
      <c r="I32" s="35" t="s">
        <v>536</v>
      </c>
      <c r="J32" s="35" t="s">
        <v>537</v>
      </c>
      <c r="K32" s="35" t="s">
        <v>538</v>
      </c>
      <c r="L32" s="35" t="s">
        <v>620</v>
      </c>
      <c r="M32" s="35" t="s">
        <v>295</v>
      </c>
      <c r="N32" s="35" t="s">
        <v>621</v>
      </c>
      <c r="O32" s="35" t="s">
        <v>622</v>
      </c>
      <c r="P32" s="35" t="s">
        <v>623</v>
      </c>
      <c r="Q32" s="35" t="s">
        <v>624</v>
      </c>
      <c r="R32" s="35"/>
      <c r="S32" s="35"/>
      <c r="T32" s="35"/>
      <c r="U32" s="35" t="s">
        <v>306</v>
      </c>
      <c r="V32" s="35" t="s">
        <v>276</v>
      </c>
      <c r="W32" s="35"/>
      <c r="X32" s="35"/>
      <c r="Y32" s="35"/>
      <c r="Z32" s="35" t="s">
        <v>625</v>
      </c>
      <c r="AA32" s="35" t="s">
        <v>626</v>
      </c>
      <c r="AB32" s="35"/>
      <c r="AC32" s="35"/>
      <c r="AD32" s="35"/>
      <c r="AE32" s="35"/>
      <c r="AF32" s="35"/>
      <c r="AG32" s="35"/>
      <c r="AH32" s="35"/>
      <c r="AI32" s="35"/>
      <c r="AJ32" s="35"/>
      <c r="AK32" s="35"/>
      <c r="AL32" s="35" t="s">
        <v>599</v>
      </c>
      <c r="AM32" s="35" t="s">
        <v>600</v>
      </c>
      <c r="AN32" s="35"/>
      <c r="AO32" s="35"/>
      <c r="AP32" s="35"/>
      <c r="AQ32" s="35"/>
      <c r="AR32" s="35"/>
      <c r="AS32" s="35"/>
      <c r="AT32" s="35"/>
      <c r="AU32" s="35"/>
      <c r="AV32" s="35"/>
      <c r="AW32" s="35"/>
      <c r="AX32" s="35" t="s">
        <v>329</v>
      </c>
      <c r="AY32" s="35" t="s">
        <v>329</v>
      </c>
      <c r="AZ32" s="35" t="s">
        <v>329</v>
      </c>
      <c r="BA32" s="35" t="s">
        <v>293</v>
      </c>
      <c r="BB32" s="33"/>
      <c r="BC32" s="36">
        <f>IF(COUNTIF($X$2:Table53[[#This Row],[MRCUID]],Table53[[#This Row],[MRCUID]])=1,1,0)</f>
        <v>0</v>
      </c>
    </row>
    <row r="33" spans="1:55" x14ac:dyDescent="0.25">
      <c r="A33" t="s">
        <v>277</v>
      </c>
      <c r="B33" s="33" t="s">
        <v>533</v>
      </c>
      <c r="C33" s="33" t="s">
        <v>534</v>
      </c>
      <c r="D33" s="33" t="s">
        <v>280</v>
      </c>
      <c r="E33" s="33" t="s">
        <v>281</v>
      </c>
      <c r="F33" s="34">
        <v>43101</v>
      </c>
      <c r="G33" s="34">
        <v>43465</v>
      </c>
      <c r="H33" s="35" t="s">
        <v>535</v>
      </c>
      <c r="I33" s="35" t="s">
        <v>536</v>
      </c>
      <c r="J33" s="35" t="s">
        <v>537</v>
      </c>
      <c r="K33" s="35" t="s">
        <v>538</v>
      </c>
      <c r="L33" s="35" t="s">
        <v>627</v>
      </c>
      <c r="M33" s="35" t="s">
        <v>592</v>
      </c>
      <c r="N33" s="35"/>
      <c r="O33" s="35" t="s">
        <v>628</v>
      </c>
      <c r="P33" s="35" t="s">
        <v>629</v>
      </c>
      <c r="Q33" s="35" t="s">
        <v>595</v>
      </c>
      <c r="R33" s="35" t="s">
        <v>596</v>
      </c>
      <c r="S33" s="35"/>
      <c r="T33" s="35" t="s">
        <v>597</v>
      </c>
      <c r="U33" s="35" t="s">
        <v>598</v>
      </c>
      <c r="V33" s="35" t="s">
        <v>276</v>
      </c>
      <c r="W33" s="35"/>
      <c r="X33" s="35"/>
      <c r="Y33" s="35"/>
      <c r="Z33" s="35"/>
      <c r="AA33" s="35"/>
      <c r="AB33" s="35"/>
      <c r="AC33" s="35"/>
      <c r="AD33" s="35"/>
      <c r="AE33" s="35"/>
      <c r="AF33" s="35"/>
      <c r="AG33" s="35"/>
      <c r="AH33" s="35"/>
      <c r="AI33" s="35"/>
      <c r="AJ33" s="35"/>
      <c r="AK33" s="35"/>
      <c r="AL33" s="35" t="s">
        <v>599</v>
      </c>
      <c r="AM33" s="35" t="s">
        <v>600</v>
      </c>
      <c r="AN33" s="35" t="s">
        <v>630</v>
      </c>
      <c r="AO33" s="35"/>
      <c r="AP33" s="35"/>
      <c r="AQ33" s="35"/>
      <c r="AR33" s="35"/>
      <c r="AS33" s="35"/>
      <c r="AT33" s="35"/>
      <c r="AU33" s="35"/>
      <c r="AV33" s="35"/>
      <c r="AW33" s="35"/>
      <c r="AX33" s="35"/>
      <c r="AY33" s="35"/>
      <c r="AZ33" s="35"/>
      <c r="BA33" s="35" t="s">
        <v>293</v>
      </c>
      <c r="BB33" s="33"/>
      <c r="BC33" s="36">
        <f>IF(COUNTIF($X$2:Table53[[#This Row],[MRCUID]],Table53[[#This Row],[MRCUID]])=1,1,0)</f>
        <v>0</v>
      </c>
    </row>
    <row r="34" spans="1:55" x14ac:dyDescent="0.25">
      <c r="A34" t="s">
        <v>277</v>
      </c>
      <c r="B34" s="33" t="s">
        <v>533</v>
      </c>
      <c r="C34" s="33" t="s">
        <v>534</v>
      </c>
      <c r="D34" s="33" t="s">
        <v>280</v>
      </c>
      <c r="E34" s="33" t="s">
        <v>281</v>
      </c>
      <c r="F34" s="34">
        <v>43101</v>
      </c>
      <c r="G34" s="34">
        <v>43465</v>
      </c>
      <c r="H34" s="35" t="s">
        <v>535</v>
      </c>
      <c r="I34" s="35" t="s">
        <v>536</v>
      </c>
      <c r="J34" s="35" t="s">
        <v>537</v>
      </c>
      <c r="K34" s="35" t="s">
        <v>538</v>
      </c>
      <c r="L34" s="35" t="s">
        <v>631</v>
      </c>
      <c r="M34" s="35" t="s">
        <v>592</v>
      </c>
      <c r="N34" s="35"/>
      <c r="O34" s="35" t="s">
        <v>632</v>
      </c>
      <c r="P34" s="35" t="s">
        <v>633</v>
      </c>
      <c r="Q34" s="35" t="s">
        <v>634</v>
      </c>
      <c r="R34" s="35" t="s">
        <v>635</v>
      </c>
      <c r="S34" s="35"/>
      <c r="T34" s="35" t="s">
        <v>636</v>
      </c>
      <c r="U34" s="35" t="s">
        <v>323</v>
      </c>
      <c r="V34" s="35" t="s">
        <v>276</v>
      </c>
      <c r="W34" s="35" t="s">
        <v>637</v>
      </c>
      <c r="X34" s="35"/>
      <c r="Y34" s="35"/>
      <c r="Z34" s="35" t="s">
        <v>638</v>
      </c>
      <c r="AA34" s="35" t="s">
        <v>639</v>
      </c>
      <c r="AB34" s="35"/>
      <c r="AC34" s="35"/>
      <c r="AD34" s="35"/>
      <c r="AE34" s="35"/>
      <c r="AF34" s="35"/>
      <c r="AG34" s="35"/>
      <c r="AH34" s="35"/>
      <c r="AI34" s="35"/>
      <c r="AJ34" s="35"/>
      <c r="AK34" s="35"/>
      <c r="AL34" s="35" t="s">
        <v>640</v>
      </c>
      <c r="AM34" s="35" t="s">
        <v>641</v>
      </c>
      <c r="AN34" s="35" t="s">
        <v>642</v>
      </c>
      <c r="AO34" s="35"/>
      <c r="AP34" s="35"/>
      <c r="AQ34" s="35"/>
      <c r="AR34" s="35"/>
      <c r="AS34" s="35"/>
      <c r="AT34" s="35"/>
      <c r="AU34" s="35"/>
      <c r="AV34" s="35"/>
      <c r="AW34" s="35"/>
      <c r="AX34" s="35"/>
      <c r="AY34" s="35"/>
      <c r="AZ34" s="35"/>
      <c r="BA34" s="35" t="s">
        <v>293</v>
      </c>
      <c r="BB34" s="33"/>
      <c r="BC34" s="36">
        <f>IF(COUNTIF($X$2:Table53[[#This Row],[MRCUID]],Table53[[#This Row],[MRCUID]])=1,1,0)</f>
        <v>0</v>
      </c>
    </row>
    <row r="35" spans="1:55" x14ac:dyDescent="0.25">
      <c r="A35" t="s">
        <v>277</v>
      </c>
      <c r="B35" s="33" t="s">
        <v>533</v>
      </c>
      <c r="C35" s="33" t="s">
        <v>534</v>
      </c>
      <c r="D35" s="33" t="s">
        <v>280</v>
      </c>
      <c r="E35" s="33" t="s">
        <v>281</v>
      </c>
      <c r="F35" s="34">
        <v>43101</v>
      </c>
      <c r="G35" s="34">
        <v>43465</v>
      </c>
      <c r="H35" s="35" t="s">
        <v>535</v>
      </c>
      <c r="I35" s="35" t="s">
        <v>536</v>
      </c>
      <c r="J35" s="35" t="s">
        <v>537</v>
      </c>
      <c r="K35" s="35" t="s">
        <v>538</v>
      </c>
      <c r="L35" s="35" t="s">
        <v>643</v>
      </c>
      <c r="M35" s="35" t="s">
        <v>295</v>
      </c>
      <c r="N35" s="35" t="s">
        <v>644</v>
      </c>
      <c r="O35" s="35" t="s">
        <v>541</v>
      </c>
      <c r="P35" s="35" t="s">
        <v>645</v>
      </c>
      <c r="Q35" s="35" t="s">
        <v>646</v>
      </c>
      <c r="R35" s="35" t="s">
        <v>355</v>
      </c>
      <c r="S35" s="35" t="s">
        <v>342</v>
      </c>
      <c r="T35" s="35" t="s">
        <v>647</v>
      </c>
      <c r="U35" s="35" t="s">
        <v>442</v>
      </c>
      <c r="V35" s="35" t="s">
        <v>276</v>
      </c>
      <c r="W35" s="35"/>
      <c r="X35" s="35"/>
      <c r="Y35" s="35" t="s">
        <v>648</v>
      </c>
      <c r="Z35" s="35" t="s">
        <v>649</v>
      </c>
      <c r="AA35" s="35" t="s">
        <v>650</v>
      </c>
      <c r="AB35" s="35"/>
      <c r="AC35" s="35"/>
      <c r="AD35" s="35"/>
      <c r="AE35" s="35"/>
      <c r="AF35" s="35"/>
      <c r="AG35" s="35"/>
      <c r="AH35" s="35"/>
      <c r="AI35" s="35"/>
      <c r="AJ35" s="35"/>
      <c r="AK35" s="35"/>
      <c r="AL35" s="35" t="s">
        <v>651</v>
      </c>
      <c r="AM35" s="35" t="s">
        <v>651</v>
      </c>
      <c r="AN35" s="35"/>
      <c r="AO35" s="35"/>
      <c r="AP35" s="35"/>
      <c r="AQ35" s="35"/>
      <c r="AR35" s="35"/>
      <c r="AS35" s="35"/>
      <c r="AT35" s="35"/>
      <c r="AU35" s="35"/>
      <c r="AV35" s="35"/>
      <c r="AW35" s="35" t="s">
        <v>302</v>
      </c>
      <c r="AX35" s="35" t="s">
        <v>328</v>
      </c>
      <c r="AY35" s="35" t="s">
        <v>329</v>
      </c>
      <c r="AZ35" s="35" t="s">
        <v>328</v>
      </c>
      <c r="BA35" s="35" t="s">
        <v>293</v>
      </c>
      <c r="BB35" s="33"/>
      <c r="BC35" s="36">
        <f>IF(COUNTIF($X$2:Table53[[#This Row],[MRCUID]],Table53[[#This Row],[MRCUID]])=1,1,0)</f>
        <v>0</v>
      </c>
    </row>
    <row r="36" spans="1:55" x14ac:dyDescent="0.25">
      <c r="A36" t="s">
        <v>277</v>
      </c>
      <c r="B36" s="33" t="s">
        <v>533</v>
      </c>
      <c r="C36" s="33" t="s">
        <v>534</v>
      </c>
      <c r="D36" s="33" t="s">
        <v>280</v>
      </c>
      <c r="E36" s="33" t="s">
        <v>281</v>
      </c>
      <c r="F36" s="34">
        <v>43101</v>
      </c>
      <c r="G36" s="34">
        <v>43465</v>
      </c>
      <c r="H36" s="35" t="s">
        <v>535</v>
      </c>
      <c r="I36" s="35" t="s">
        <v>536</v>
      </c>
      <c r="J36" s="35" t="s">
        <v>537</v>
      </c>
      <c r="K36" s="35" t="s">
        <v>538</v>
      </c>
      <c r="L36" s="35" t="s">
        <v>652</v>
      </c>
      <c r="M36" s="35" t="s">
        <v>592</v>
      </c>
      <c r="N36" s="35"/>
      <c r="O36" s="35" t="s">
        <v>653</v>
      </c>
      <c r="P36" s="35" t="s">
        <v>654</v>
      </c>
      <c r="Q36" s="35" t="s">
        <v>595</v>
      </c>
      <c r="R36" s="35" t="s">
        <v>596</v>
      </c>
      <c r="S36" s="35"/>
      <c r="T36" s="35" t="s">
        <v>655</v>
      </c>
      <c r="U36" s="35" t="s">
        <v>598</v>
      </c>
      <c r="V36" s="35" t="s">
        <v>276</v>
      </c>
      <c r="W36" s="35"/>
      <c r="X36" s="35"/>
      <c r="Y36" s="35"/>
      <c r="Z36" s="35"/>
      <c r="AA36" s="35"/>
      <c r="AB36" s="35"/>
      <c r="AC36" s="35"/>
      <c r="AD36" s="35"/>
      <c r="AE36" s="35"/>
      <c r="AF36" s="35"/>
      <c r="AG36" s="35"/>
      <c r="AH36" s="35"/>
      <c r="AI36" s="35"/>
      <c r="AJ36" s="35"/>
      <c r="AK36" s="35"/>
      <c r="AL36" s="35" t="s">
        <v>599</v>
      </c>
      <c r="AM36" s="35" t="s">
        <v>600</v>
      </c>
      <c r="AN36" s="35" t="s">
        <v>656</v>
      </c>
      <c r="AO36" s="35"/>
      <c r="AP36" s="35"/>
      <c r="AQ36" s="35"/>
      <c r="AR36" s="35"/>
      <c r="AS36" s="35"/>
      <c r="AT36" s="35"/>
      <c r="AU36" s="35"/>
      <c r="AV36" s="35"/>
      <c r="AW36" s="35"/>
      <c r="AX36" s="35"/>
      <c r="AY36" s="35"/>
      <c r="AZ36" s="35"/>
      <c r="BA36" s="35" t="s">
        <v>293</v>
      </c>
      <c r="BB36" s="33"/>
      <c r="BC36" s="36">
        <f>IF(COUNTIF($X$2:Table53[[#This Row],[MRCUID]],Table53[[#This Row],[MRCUID]])=1,1,0)</f>
        <v>0</v>
      </c>
    </row>
    <row r="37" spans="1:55" x14ac:dyDescent="0.25">
      <c r="A37" t="s">
        <v>277</v>
      </c>
      <c r="B37" s="33" t="s">
        <v>533</v>
      </c>
      <c r="C37" s="33" t="s">
        <v>534</v>
      </c>
      <c r="D37" s="33" t="s">
        <v>280</v>
      </c>
      <c r="E37" s="33" t="s">
        <v>281</v>
      </c>
      <c r="F37" s="34">
        <v>43101</v>
      </c>
      <c r="G37" s="34">
        <v>43465</v>
      </c>
      <c r="H37" s="35" t="s">
        <v>535</v>
      </c>
      <c r="I37" s="35" t="s">
        <v>536</v>
      </c>
      <c r="J37" s="35" t="s">
        <v>537</v>
      </c>
      <c r="K37" s="35" t="s">
        <v>538</v>
      </c>
      <c r="L37" s="35" t="s">
        <v>657</v>
      </c>
      <c r="M37" s="35" t="s">
        <v>592</v>
      </c>
      <c r="N37" s="35"/>
      <c r="O37" s="35" t="s">
        <v>632</v>
      </c>
      <c r="P37" s="35" t="s">
        <v>658</v>
      </c>
      <c r="Q37" s="35" t="s">
        <v>634</v>
      </c>
      <c r="R37" s="35" t="s">
        <v>635</v>
      </c>
      <c r="S37" s="35"/>
      <c r="T37" s="35" t="s">
        <v>659</v>
      </c>
      <c r="U37" s="35" t="s">
        <v>323</v>
      </c>
      <c r="V37" s="35" t="s">
        <v>276</v>
      </c>
      <c r="W37" s="35" t="s">
        <v>637</v>
      </c>
      <c r="X37" s="35"/>
      <c r="Y37" s="35"/>
      <c r="Z37" s="35" t="s">
        <v>660</v>
      </c>
      <c r="AA37" s="35" t="s">
        <v>661</v>
      </c>
      <c r="AB37" s="35"/>
      <c r="AC37" s="35"/>
      <c r="AD37" s="35"/>
      <c r="AE37" s="35"/>
      <c r="AF37" s="35"/>
      <c r="AG37" s="35"/>
      <c r="AH37" s="35"/>
      <c r="AI37" s="35"/>
      <c r="AJ37" s="35"/>
      <c r="AK37" s="35"/>
      <c r="AL37" s="35" t="s">
        <v>640</v>
      </c>
      <c r="AM37" s="35" t="s">
        <v>641</v>
      </c>
      <c r="AN37" s="35" t="s">
        <v>662</v>
      </c>
      <c r="AO37" s="35"/>
      <c r="AP37" s="35"/>
      <c r="AQ37" s="35"/>
      <c r="AR37" s="35"/>
      <c r="AS37" s="35"/>
      <c r="AT37" s="35"/>
      <c r="AU37" s="35"/>
      <c r="AV37" s="35"/>
      <c r="AW37" s="35"/>
      <c r="AX37" s="35"/>
      <c r="AY37" s="35"/>
      <c r="AZ37" s="35"/>
      <c r="BA37" s="35" t="s">
        <v>293</v>
      </c>
      <c r="BB37" s="33"/>
      <c r="BC37" s="36">
        <f>IF(COUNTIF($X$2:Table53[[#This Row],[MRCUID]],Table53[[#This Row],[MRCUID]])=1,1,0)</f>
        <v>0</v>
      </c>
    </row>
    <row r="38" spans="1:55" x14ac:dyDescent="0.25">
      <c r="A38" t="s">
        <v>277</v>
      </c>
      <c r="B38" s="33" t="s">
        <v>533</v>
      </c>
      <c r="C38" s="33" t="s">
        <v>534</v>
      </c>
      <c r="D38" s="33" t="s">
        <v>280</v>
      </c>
      <c r="E38" s="33" t="s">
        <v>281</v>
      </c>
      <c r="F38" s="34">
        <v>43101</v>
      </c>
      <c r="G38" s="34">
        <v>43465</v>
      </c>
      <c r="H38" s="35" t="s">
        <v>535</v>
      </c>
      <c r="I38" s="35" t="s">
        <v>536</v>
      </c>
      <c r="J38" s="35" t="s">
        <v>537</v>
      </c>
      <c r="K38" s="35" t="s">
        <v>538</v>
      </c>
      <c r="L38" s="35" t="s">
        <v>663</v>
      </c>
      <c r="M38" s="35" t="s">
        <v>102</v>
      </c>
      <c r="N38" s="35"/>
      <c r="O38" s="35" t="s">
        <v>664</v>
      </c>
      <c r="P38" s="35" t="s">
        <v>665</v>
      </c>
      <c r="Q38" s="35" t="s">
        <v>666</v>
      </c>
      <c r="R38" s="35" t="s">
        <v>667</v>
      </c>
      <c r="S38" s="35"/>
      <c r="T38" s="35" t="s">
        <v>668</v>
      </c>
      <c r="U38" s="35" t="s">
        <v>506</v>
      </c>
      <c r="V38" s="35" t="s">
        <v>276</v>
      </c>
      <c r="W38" s="35"/>
      <c r="X38" s="35"/>
      <c r="Y38" s="35"/>
      <c r="Z38" s="35"/>
      <c r="AA38" s="35"/>
      <c r="AB38" s="35"/>
      <c r="AC38" s="35"/>
      <c r="AD38" s="35"/>
      <c r="AE38" s="35"/>
      <c r="AF38" s="35"/>
      <c r="AG38" s="35"/>
      <c r="AH38" s="35"/>
      <c r="AI38" s="35"/>
      <c r="AJ38" s="35"/>
      <c r="AK38" s="35"/>
      <c r="AL38" s="35"/>
      <c r="AM38" s="35" t="s">
        <v>669</v>
      </c>
      <c r="AN38" s="35"/>
      <c r="AO38" s="35" t="s">
        <v>670</v>
      </c>
      <c r="AP38" s="35"/>
      <c r="AQ38" s="35"/>
      <c r="AR38" s="35"/>
      <c r="AS38" s="35"/>
      <c r="AT38" s="35"/>
      <c r="AU38" s="35"/>
      <c r="AV38" s="35"/>
      <c r="AW38" s="35"/>
      <c r="AX38" s="35"/>
      <c r="AY38" s="35"/>
      <c r="AZ38" s="35"/>
      <c r="BA38" s="35" t="s">
        <v>293</v>
      </c>
      <c r="BB38" s="33"/>
      <c r="BC38" s="36">
        <f>IF(COUNTIF($X$2:Table53[[#This Row],[MRCUID]],Table53[[#This Row],[MRCUID]])=1,1,0)</f>
        <v>0</v>
      </c>
    </row>
    <row r="39" spans="1:55" x14ac:dyDescent="0.25">
      <c r="A39" t="s">
        <v>277</v>
      </c>
      <c r="B39" s="33" t="s">
        <v>533</v>
      </c>
      <c r="C39" s="33" t="s">
        <v>534</v>
      </c>
      <c r="D39" s="33" t="s">
        <v>280</v>
      </c>
      <c r="E39" s="33" t="s">
        <v>281</v>
      </c>
      <c r="F39" s="34">
        <v>43101</v>
      </c>
      <c r="G39" s="34">
        <v>43465</v>
      </c>
      <c r="H39" s="35" t="s">
        <v>535</v>
      </c>
      <c r="I39" s="35" t="s">
        <v>536</v>
      </c>
      <c r="J39" s="35" t="s">
        <v>537</v>
      </c>
      <c r="K39" s="35" t="s">
        <v>538</v>
      </c>
      <c r="L39" s="35" t="s">
        <v>671</v>
      </c>
      <c r="M39" s="35" t="s">
        <v>592</v>
      </c>
      <c r="N39" s="35"/>
      <c r="O39" s="35" t="s">
        <v>672</v>
      </c>
      <c r="P39" s="35" t="s">
        <v>673</v>
      </c>
      <c r="Q39" s="35" t="s">
        <v>674</v>
      </c>
      <c r="R39" s="35" t="s">
        <v>675</v>
      </c>
      <c r="S39" s="35"/>
      <c r="T39" s="35" t="s">
        <v>676</v>
      </c>
      <c r="U39" s="35" t="s">
        <v>323</v>
      </c>
      <c r="V39" s="35" t="s">
        <v>276</v>
      </c>
      <c r="W39" s="35" t="s">
        <v>677</v>
      </c>
      <c r="X39" s="35"/>
      <c r="Y39" s="35"/>
      <c r="Z39" s="35" t="s">
        <v>678</v>
      </c>
      <c r="AA39" s="35" t="s">
        <v>679</v>
      </c>
      <c r="AB39" s="35"/>
      <c r="AC39" s="35"/>
      <c r="AD39" s="35"/>
      <c r="AE39" s="35"/>
      <c r="AF39" s="35"/>
      <c r="AG39" s="35"/>
      <c r="AH39" s="35"/>
      <c r="AI39" s="35"/>
      <c r="AJ39" s="35"/>
      <c r="AK39" s="35"/>
      <c r="AL39" s="35" t="s">
        <v>680</v>
      </c>
      <c r="AM39" s="35" t="s">
        <v>681</v>
      </c>
      <c r="AN39" s="35" t="s">
        <v>682</v>
      </c>
      <c r="AO39" s="35"/>
      <c r="AP39" s="35"/>
      <c r="AQ39" s="35"/>
      <c r="AR39" s="35"/>
      <c r="AS39" s="35"/>
      <c r="AT39" s="35"/>
      <c r="AU39" s="35"/>
      <c r="AV39" s="35"/>
      <c r="AW39" s="35"/>
      <c r="AX39" s="35"/>
      <c r="AY39" s="35"/>
      <c r="AZ39" s="35"/>
      <c r="BA39" s="35" t="s">
        <v>293</v>
      </c>
      <c r="BB39" s="33"/>
      <c r="BC39" s="36">
        <f>IF(COUNTIF($X$2:Table53[[#This Row],[MRCUID]],Table53[[#This Row],[MRCUID]])=1,1,0)</f>
        <v>0</v>
      </c>
    </row>
    <row r="40" spans="1:55" x14ac:dyDescent="0.25">
      <c r="A40" t="s">
        <v>277</v>
      </c>
      <c r="B40" s="33" t="s">
        <v>533</v>
      </c>
      <c r="C40" s="33" t="s">
        <v>534</v>
      </c>
      <c r="D40" s="33" t="s">
        <v>280</v>
      </c>
      <c r="E40" s="33" t="s">
        <v>281</v>
      </c>
      <c r="F40" s="34">
        <v>43101</v>
      </c>
      <c r="G40" s="34">
        <v>43465</v>
      </c>
      <c r="H40" s="35" t="s">
        <v>535</v>
      </c>
      <c r="I40" s="35" t="s">
        <v>536</v>
      </c>
      <c r="J40" s="35" t="s">
        <v>537</v>
      </c>
      <c r="K40" s="35" t="s">
        <v>538</v>
      </c>
      <c r="L40" s="35" t="s">
        <v>683</v>
      </c>
      <c r="M40" s="35" t="s">
        <v>295</v>
      </c>
      <c r="N40" s="35" t="s">
        <v>684</v>
      </c>
      <c r="O40" s="35" t="s">
        <v>685</v>
      </c>
      <c r="P40" s="35" t="s">
        <v>686</v>
      </c>
      <c r="Q40" s="35" t="s">
        <v>687</v>
      </c>
      <c r="R40" s="35"/>
      <c r="S40" s="35" t="s">
        <v>321</v>
      </c>
      <c r="T40" s="35" t="s">
        <v>688</v>
      </c>
      <c r="U40" s="35"/>
      <c r="V40" s="35" t="s">
        <v>276</v>
      </c>
      <c r="W40" s="35"/>
      <c r="X40" s="35"/>
      <c r="Y40" s="35" t="s">
        <v>689</v>
      </c>
      <c r="Z40" s="35" t="s">
        <v>690</v>
      </c>
      <c r="AA40" s="35" t="s">
        <v>691</v>
      </c>
      <c r="AB40" s="35"/>
      <c r="AC40" s="35"/>
      <c r="AD40" s="35"/>
      <c r="AE40" s="35"/>
      <c r="AF40" s="35"/>
      <c r="AG40" s="35"/>
      <c r="AH40" s="35"/>
      <c r="AI40" s="35"/>
      <c r="AJ40" s="35"/>
      <c r="AK40" s="35" t="s">
        <v>692</v>
      </c>
      <c r="AL40" s="35"/>
      <c r="AM40" s="35" t="s">
        <v>692</v>
      </c>
      <c r="AN40" s="35"/>
      <c r="AO40" s="35"/>
      <c r="AP40" s="35"/>
      <c r="AQ40" s="35"/>
      <c r="AR40" s="35"/>
      <c r="AS40" s="35"/>
      <c r="AT40" s="35"/>
      <c r="AU40" s="35"/>
      <c r="AV40" s="35"/>
      <c r="AW40" s="35" t="s">
        <v>302</v>
      </c>
      <c r="AX40" s="35" t="s">
        <v>328</v>
      </c>
      <c r="AY40" s="35" t="s">
        <v>329</v>
      </c>
      <c r="AZ40" s="35" t="s">
        <v>328</v>
      </c>
      <c r="BA40" s="35" t="s">
        <v>293</v>
      </c>
      <c r="BB40" s="33"/>
      <c r="BC40" s="36">
        <f>IF(COUNTIF($X$2:Table53[[#This Row],[MRCUID]],Table53[[#This Row],[MRCUID]])=1,1,0)</f>
        <v>0</v>
      </c>
    </row>
    <row r="41" spans="1:55" x14ac:dyDescent="0.25">
      <c r="A41" t="s">
        <v>277</v>
      </c>
      <c r="B41" s="33" t="s">
        <v>533</v>
      </c>
      <c r="C41" s="33" t="s">
        <v>534</v>
      </c>
      <c r="D41" s="33" t="s">
        <v>280</v>
      </c>
      <c r="E41" s="33" t="s">
        <v>281</v>
      </c>
      <c r="F41" s="34">
        <v>43101</v>
      </c>
      <c r="G41" s="34">
        <v>43465</v>
      </c>
      <c r="H41" s="35" t="s">
        <v>535</v>
      </c>
      <c r="I41" s="35" t="s">
        <v>536</v>
      </c>
      <c r="J41" s="35" t="s">
        <v>537</v>
      </c>
      <c r="K41" s="35" t="s">
        <v>538</v>
      </c>
      <c r="L41" s="35" t="s">
        <v>693</v>
      </c>
      <c r="M41" s="35" t="s">
        <v>592</v>
      </c>
      <c r="N41" s="35"/>
      <c r="O41" s="35" t="s">
        <v>694</v>
      </c>
      <c r="P41" s="35" t="s">
        <v>695</v>
      </c>
      <c r="Q41" s="35" t="s">
        <v>696</v>
      </c>
      <c r="R41" s="35" t="s">
        <v>697</v>
      </c>
      <c r="S41" s="35" t="s">
        <v>321</v>
      </c>
      <c r="T41" s="35" t="s">
        <v>698</v>
      </c>
      <c r="U41" s="35" t="s">
        <v>323</v>
      </c>
      <c r="V41" s="35" t="s">
        <v>276</v>
      </c>
      <c r="W41" s="35" t="s">
        <v>699</v>
      </c>
      <c r="X41" s="35"/>
      <c r="Y41" s="35"/>
      <c r="Z41" s="35"/>
      <c r="AA41" s="35"/>
      <c r="AB41" s="35"/>
      <c r="AC41" s="35"/>
      <c r="AD41" s="35"/>
      <c r="AE41" s="35"/>
      <c r="AF41" s="35"/>
      <c r="AG41" s="35"/>
      <c r="AH41" s="35"/>
      <c r="AI41" s="35"/>
      <c r="AJ41" s="35"/>
      <c r="AK41" s="35"/>
      <c r="AL41" s="35" t="s">
        <v>700</v>
      </c>
      <c r="AM41" s="35" t="s">
        <v>701</v>
      </c>
      <c r="AN41" s="35" t="s">
        <v>702</v>
      </c>
      <c r="AO41" s="35"/>
      <c r="AP41" s="35"/>
      <c r="AQ41" s="35"/>
      <c r="AR41" s="35"/>
      <c r="AS41" s="35"/>
      <c r="AT41" s="35"/>
      <c r="AU41" s="35"/>
      <c r="AV41" s="35"/>
      <c r="AW41" s="35"/>
      <c r="AX41" s="35"/>
      <c r="AY41" s="35"/>
      <c r="AZ41" s="35"/>
      <c r="BA41" s="35" t="s">
        <v>293</v>
      </c>
      <c r="BB41" s="33"/>
      <c r="BC41" s="36">
        <f>IF(COUNTIF($X$2:Table53[[#This Row],[MRCUID]],Table53[[#This Row],[MRCUID]])=1,1,0)</f>
        <v>0</v>
      </c>
    </row>
    <row r="42" spans="1:55" x14ac:dyDescent="0.25">
      <c r="A42" t="s">
        <v>277</v>
      </c>
      <c r="B42" s="33" t="s">
        <v>703</v>
      </c>
      <c r="C42" s="33" t="s">
        <v>704</v>
      </c>
      <c r="D42" s="33" t="s">
        <v>280</v>
      </c>
      <c r="E42" s="33" t="s">
        <v>281</v>
      </c>
      <c r="F42" s="34">
        <v>43101</v>
      </c>
      <c r="G42" s="34">
        <v>43465</v>
      </c>
      <c r="H42" s="35" t="s">
        <v>705</v>
      </c>
      <c r="I42" s="35" t="s">
        <v>706</v>
      </c>
      <c r="J42" s="35" t="s">
        <v>707</v>
      </c>
      <c r="K42" s="35" t="s">
        <v>708</v>
      </c>
      <c r="L42" s="35" t="s">
        <v>709</v>
      </c>
      <c r="M42" s="35" t="s">
        <v>592</v>
      </c>
      <c r="N42" s="35"/>
      <c r="O42" s="35" t="s">
        <v>710</v>
      </c>
      <c r="P42" s="35" t="s">
        <v>711</v>
      </c>
      <c r="Q42" s="35"/>
      <c r="R42" s="35"/>
      <c r="S42" s="35"/>
      <c r="T42" s="35"/>
      <c r="U42" s="35"/>
      <c r="V42" s="35" t="s">
        <v>712</v>
      </c>
      <c r="W42" s="35"/>
      <c r="X42" s="35"/>
      <c r="Y42" s="35"/>
      <c r="Z42" s="35"/>
      <c r="AA42" s="35" t="s">
        <v>713</v>
      </c>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t="s">
        <v>293</v>
      </c>
      <c r="BB42" s="33"/>
      <c r="BC42" s="36">
        <f>IF(COUNTIF($X$2:Table53[[#This Row],[MRCUID]],Table53[[#This Row],[MRCUID]])=1,1,0)</f>
        <v>0</v>
      </c>
    </row>
    <row r="43" spans="1:55" x14ac:dyDescent="0.25">
      <c r="A43" t="s">
        <v>277</v>
      </c>
      <c r="B43" s="33" t="s">
        <v>703</v>
      </c>
      <c r="C43" s="33" t="s">
        <v>704</v>
      </c>
      <c r="D43" s="33" t="s">
        <v>280</v>
      </c>
      <c r="E43" s="33" t="s">
        <v>281</v>
      </c>
      <c r="F43" s="34">
        <v>43101</v>
      </c>
      <c r="G43" s="34">
        <v>43465</v>
      </c>
      <c r="H43" s="35" t="s">
        <v>705</v>
      </c>
      <c r="I43" s="35" t="s">
        <v>706</v>
      </c>
      <c r="J43" s="35" t="s">
        <v>707</v>
      </c>
      <c r="K43" s="35" t="s">
        <v>708</v>
      </c>
      <c r="L43" s="35" t="s">
        <v>714</v>
      </c>
      <c r="M43" s="35" t="s">
        <v>592</v>
      </c>
      <c r="N43" s="35"/>
      <c r="O43" s="35" t="s">
        <v>715</v>
      </c>
      <c r="P43" s="35" t="s">
        <v>716</v>
      </c>
      <c r="Q43" s="35"/>
      <c r="R43" s="35"/>
      <c r="S43" s="35"/>
      <c r="T43" s="35"/>
      <c r="U43" s="35"/>
      <c r="V43" s="35" t="s">
        <v>712</v>
      </c>
      <c r="W43" s="35"/>
      <c r="X43" s="35"/>
      <c r="Y43" s="35"/>
      <c r="Z43" s="35"/>
      <c r="AA43" s="35" t="s">
        <v>713</v>
      </c>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t="s">
        <v>293</v>
      </c>
      <c r="BB43" s="33"/>
      <c r="BC43" s="36">
        <f>IF(COUNTIF($X$2:Table53[[#This Row],[MRCUID]],Table53[[#This Row],[MRCUID]])=1,1,0)</f>
        <v>0</v>
      </c>
    </row>
    <row r="44" spans="1:55" x14ac:dyDescent="0.25">
      <c r="A44" t="s">
        <v>277</v>
      </c>
      <c r="B44" s="33" t="s">
        <v>703</v>
      </c>
      <c r="C44" s="33" t="s">
        <v>704</v>
      </c>
      <c r="D44" s="33" t="s">
        <v>280</v>
      </c>
      <c r="E44" s="33" t="s">
        <v>281</v>
      </c>
      <c r="F44" s="34">
        <v>43101</v>
      </c>
      <c r="G44" s="34">
        <v>43465</v>
      </c>
      <c r="H44" s="35" t="s">
        <v>705</v>
      </c>
      <c r="I44" s="35" t="s">
        <v>706</v>
      </c>
      <c r="J44" s="35" t="s">
        <v>707</v>
      </c>
      <c r="K44" s="35" t="s">
        <v>708</v>
      </c>
      <c r="L44" s="35" t="s">
        <v>717</v>
      </c>
      <c r="M44" s="35" t="s">
        <v>295</v>
      </c>
      <c r="N44" s="35"/>
      <c r="O44" s="35" t="s">
        <v>718</v>
      </c>
      <c r="P44" s="35" t="s">
        <v>719</v>
      </c>
      <c r="Q44" s="35" t="s">
        <v>720</v>
      </c>
      <c r="R44" s="35"/>
      <c r="S44" s="35" t="s">
        <v>380</v>
      </c>
      <c r="T44" s="35"/>
      <c r="U44" s="35" t="s">
        <v>299</v>
      </c>
      <c r="V44" s="35" t="s">
        <v>276</v>
      </c>
      <c r="W44" s="35"/>
      <c r="X44" s="35"/>
      <c r="Y44" s="35"/>
      <c r="Z44" s="35" t="s">
        <v>721</v>
      </c>
      <c r="AA44" s="35" t="s">
        <v>722</v>
      </c>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t="s">
        <v>293</v>
      </c>
      <c r="BB44" s="33"/>
      <c r="BC44" s="36">
        <f>IF(COUNTIF($X$2:Table53[[#This Row],[MRCUID]],Table53[[#This Row],[MRCUID]])=1,1,0)</f>
        <v>0</v>
      </c>
    </row>
    <row r="45" spans="1:55" x14ac:dyDescent="0.25">
      <c r="A45" t="s">
        <v>277</v>
      </c>
      <c r="B45" s="33" t="s">
        <v>703</v>
      </c>
      <c r="C45" s="33" t="s">
        <v>704</v>
      </c>
      <c r="D45" s="33" t="s">
        <v>280</v>
      </c>
      <c r="E45" s="33" t="s">
        <v>281</v>
      </c>
      <c r="F45" s="34">
        <v>43101</v>
      </c>
      <c r="G45" s="34">
        <v>43465</v>
      </c>
      <c r="H45" s="35" t="s">
        <v>705</v>
      </c>
      <c r="I45" s="35" t="s">
        <v>706</v>
      </c>
      <c r="J45" s="35" t="s">
        <v>707</v>
      </c>
      <c r="K45" s="35" t="s">
        <v>708</v>
      </c>
      <c r="L45" s="35" t="s">
        <v>723</v>
      </c>
      <c r="M45" s="35" t="s">
        <v>295</v>
      </c>
      <c r="N45" s="35"/>
      <c r="O45" s="35" t="s">
        <v>724</v>
      </c>
      <c r="P45" s="35" t="s">
        <v>725</v>
      </c>
      <c r="Q45" s="35" t="s">
        <v>726</v>
      </c>
      <c r="R45" s="35"/>
      <c r="S45" s="35"/>
      <c r="T45" s="35"/>
      <c r="U45" s="35"/>
      <c r="V45" s="35" t="s">
        <v>507</v>
      </c>
      <c r="W45" s="35"/>
      <c r="X45" s="35"/>
      <c r="Y45" s="35"/>
      <c r="Z45" s="35"/>
      <c r="AA45" s="35" t="s">
        <v>727</v>
      </c>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t="s">
        <v>293</v>
      </c>
      <c r="BB45" s="33"/>
      <c r="BC45" s="36">
        <f>IF(COUNTIF($X$2:Table53[[#This Row],[MRCUID]],Table53[[#This Row],[MRCUID]])=1,1,0)</f>
        <v>0</v>
      </c>
    </row>
    <row r="46" spans="1:55" x14ac:dyDescent="0.25">
      <c r="A46" t="s">
        <v>277</v>
      </c>
      <c r="B46" s="33" t="s">
        <v>703</v>
      </c>
      <c r="C46" s="33" t="s">
        <v>704</v>
      </c>
      <c r="D46" s="33" t="s">
        <v>280</v>
      </c>
      <c r="E46" s="33" t="s">
        <v>281</v>
      </c>
      <c r="F46" s="34">
        <v>43101</v>
      </c>
      <c r="G46" s="34">
        <v>43465</v>
      </c>
      <c r="H46" s="35" t="s">
        <v>705</v>
      </c>
      <c r="I46" s="35" t="s">
        <v>706</v>
      </c>
      <c r="J46" s="35" t="s">
        <v>707</v>
      </c>
      <c r="K46" s="35" t="s">
        <v>708</v>
      </c>
      <c r="L46" s="35" t="s">
        <v>728</v>
      </c>
      <c r="M46" s="35" t="s">
        <v>592</v>
      </c>
      <c r="N46" s="35"/>
      <c r="O46" s="35" t="s">
        <v>729</v>
      </c>
      <c r="P46" s="35" t="s">
        <v>730</v>
      </c>
      <c r="Q46" s="35"/>
      <c r="R46" s="35"/>
      <c r="S46" s="35"/>
      <c r="T46" s="35"/>
      <c r="U46" s="35"/>
      <c r="V46" s="35" t="s">
        <v>276</v>
      </c>
      <c r="W46" s="35"/>
      <c r="X46" s="35"/>
      <c r="Y46" s="35"/>
      <c r="Z46" s="35"/>
      <c r="AA46" s="35" t="s">
        <v>731</v>
      </c>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t="s">
        <v>293</v>
      </c>
      <c r="BB46" s="33"/>
      <c r="BC46" s="36">
        <f>IF(COUNTIF($X$2:Table53[[#This Row],[MRCUID]],Table53[[#This Row],[MRCUID]])=1,1,0)</f>
        <v>0</v>
      </c>
    </row>
    <row r="47" spans="1:55" x14ac:dyDescent="0.25">
      <c r="A47" t="s">
        <v>277</v>
      </c>
      <c r="B47" s="33" t="s">
        <v>703</v>
      </c>
      <c r="C47" s="33" t="s">
        <v>704</v>
      </c>
      <c r="D47" s="33" t="s">
        <v>280</v>
      </c>
      <c r="E47" s="33" t="s">
        <v>281</v>
      </c>
      <c r="F47" s="34">
        <v>43101</v>
      </c>
      <c r="G47" s="34">
        <v>43465</v>
      </c>
      <c r="H47" s="35" t="s">
        <v>705</v>
      </c>
      <c r="I47" s="35" t="s">
        <v>706</v>
      </c>
      <c r="J47" s="35" t="s">
        <v>707</v>
      </c>
      <c r="K47" s="35" t="s">
        <v>708</v>
      </c>
      <c r="L47" s="35" t="s">
        <v>732</v>
      </c>
      <c r="M47" s="35" t="s">
        <v>295</v>
      </c>
      <c r="N47" s="35"/>
      <c r="O47" s="35" t="s">
        <v>733</v>
      </c>
      <c r="P47" s="35" t="s">
        <v>734</v>
      </c>
      <c r="Q47" s="35" t="s">
        <v>735</v>
      </c>
      <c r="R47" s="35"/>
      <c r="S47" s="35" t="s">
        <v>394</v>
      </c>
      <c r="T47" s="35"/>
      <c r="U47" s="35" t="s">
        <v>323</v>
      </c>
      <c r="V47" s="35" t="s">
        <v>276</v>
      </c>
      <c r="W47" s="35"/>
      <c r="X47" s="35"/>
      <c r="Y47" s="35"/>
      <c r="Z47" s="35" t="s">
        <v>736</v>
      </c>
      <c r="AA47" s="35" t="s">
        <v>737</v>
      </c>
      <c r="AB47" s="35"/>
      <c r="AC47" s="35"/>
      <c r="AD47" s="35"/>
      <c r="AE47" s="35"/>
      <c r="AF47" s="35"/>
      <c r="AG47" s="35"/>
      <c r="AH47" s="35"/>
      <c r="AI47" s="35"/>
      <c r="AJ47" s="35"/>
      <c r="AK47" s="35"/>
      <c r="AL47" s="35"/>
      <c r="AM47" s="35"/>
      <c r="AN47" s="35"/>
      <c r="AO47" s="35"/>
      <c r="AP47" s="35"/>
      <c r="AQ47" s="35"/>
      <c r="AR47" s="35"/>
      <c r="AS47" s="35"/>
      <c r="AT47" s="35"/>
      <c r="AU47" s="35"/>
      <c r="AV47" s="35"/>
      <c r="AW47" s="35" t="s">
        <v>302</v>
      </c>
      <c r="AX47" s="35"/>
      <c r="AY47" s="35"/>
      <c r="AZ47" s="35"/>
      <c r="BA47" s="35" t="s">
        <v>293</v>
      </c>
      <c r="BB47" s="33"/>
      <c r="BC47" s="36">
        <f>IF(COUNTIF($X$2:Table53[[#This Row],[MRCUID]],Table53[[#This Row],[MRCUID]])=1,1,0)</f>
        <v>0</v>
      </c>
    </row>
    <row r="48" spans="1:55" x14ac:dyDescent="0.25">
      <c r="A48" t="s">
        <v>277</v>
      </c>
      <c r="B48" s="33" t="s">
        <v>703</v>
      </c>
      <c r="C48" s="33" t="s">
        <v>704</v>
      </c>
      <c r="D48" s="33" t="s">
        <v>280</v>
      </c>
      <c r="E48" s="33" t="s">
        <v>281</v>
      </c>
      <c r="F48" s="34">
        <v>43101</v>
      </c>
      <c r="G48" s="34">
        <v>43465</v>
      </c>
      <c r="H48" s="35" t="s">
        <v>705</v>
      </c>
      <c r="I48" s="35" t="s">
        <v>706</v>
      </c>
      <c r="J48" s="35" t="s">
        <v>707</v>
      </c>
      <c r="K48" s="35" t="s">
        <v>708</v>
      </c>
      <c r="L48" s="35" t="s">
        <v>738</v>
      </c>
      <c r="M48" s="35" t="s">
        <v>739</v>
      </c>
      <c r="N48" s="35"/>
      <c r="O48" s="35" t="s">
        <v>740</v>
      </c>
      <c r="P48" s="35" t="s">
        <v>741</v>
      </c>
      <c r="Q48" s="35"/>
      <c r="R48" s="35"/>
      <c r="S48" s="35"/>
      <c r="T48" s="35"/>
      <c r="U48" s="35"/>
      <c r="V48" s="35" t="s">
        <v>712</v>
      </c>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t="s">
        <v>293</v>
      </c>
      <c r="BB48" s="33"/>
      <c r="BC48" s="36">
        <f>IF(COUNTIF($X$2:Table53[[#This Row],[MRCUID]],Table53[[#This Row],[MRCUID]])=1,1,0)</f>
        <v>0</v>
      </c>
    </row>
    <row r="49" spans="1:55" x14ac:dyDescent="0.25">
      <c r="A49" t="s">
        <v>277</v>
      </c>
      <c r="B49" s="33" t="s">
        <v>703</v>
      </c>
      <c r="C49" s="33" t="s">
        <v>704</v>
      </c>
      <c r="D49" s="33" t="s">
        <v>280</v>
      </c>
      <c r="E49" s="33" t="s">
        <v>281</v>
      </c>
      <c r="F49" s="34">
        <v>43101</v>
      </c>
      <c r="G49" s="34">
        <v>43465</v>
      </c>
      <c r="H49" s="35" t="s">
        <v>705</v>
      </c>
      <c r="I49" s="35" t="s">
        <v>706</v>
      </c>
      <c r="J49" s="35" t="s">
        <v>707</v>
      </c>
      <c r="K49" s="35" t="s">
        <v>708</v>
      </c>
      <c r="L49" s="35" t="s">
        <v>742</v>
      </c>
      <c r="M49" s="35" t="s">
        <v>295</v>
      </c>
      <c r="N49" s="35"/>
      <c r="O49" s="35" t="s">
        <v>743</v>
      </c>
      <c r="P49" s="35" t="s">
        <v>744</v>
      </c>
      <c r="Q49" s="35" t="s">
        <v>745</v>
      </c>
      <c r="R49" s="35"/>
      <c r="S49" s="35" t="s">
        <v>380</v>
      </c>
      <c r="T49" s="35"/>
      <c r="U49" s="35" t="s">
        <v>323</v>
      </c>
      <c r="V49" s="35" t="s">
        <v>276</v>
      </c>
      <c r="W49" s="35"/>
      <c r="X49" s="35"/>
      <c r="Y49" s="35"/>
      <c r="Z49" s="35" t="s">
        <v>746</v>
      </c>
      <c r="AA49" s="35" t="s">
        <v>747</v>
      </c>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t="s">
        <v>293</v>
      </c>
      <c r="BB49" s="33"/>
      <c r="BC49" s="36">
        <f>IF(COUNTIF($X$2:Table53[[#This Row],[MRCUID]],Table53[[#This Row],[MRCUID]])=1,1,0)</f>
        <v>0</v>
      </c>
    </row>
    <row r="50" spans="1:55" x14ac:dyDescent="0.25">
      <c r="A50" t="s">
        <v>277</v>
      </c>
      <c r="B50" s="33" t="s">
        <v>703</v>
      </c>
      <c r="C50" s="33" t="s">
        <v>704</v>
      </c>
      <c r="D50" s="33" t="s">
        <v>280</v>
      </c>
      <c r="E50" s="33" t="s">
        <v>281</v>
      </c>
      <c r="F50" s="34">
        <v>43101</v>
      </c>
      <c r="G50" s="34">
        <v>43465</v>
      </c>
      <c r="H50" s="35" t="s">
        <v>705</v>
      </c>
      <c r="I50" s="35" t="s">
        <v>706</v>
      </c>
      <c r="J50" s="35" t="s">
        <v>707</v>
      </c>
      <c r="K50" s="35" t="s">
        <v>708</v>
      </c>
      <c r="L50" s="35" t="s">
        <v>748</v>
      </c>
      <c r="M50" s="35" t="s">
        <v>295</v>
      </c>
      <c r="N50" s="35" t="s">
        <v>749</v>
      </c>
      <c r="O50" s="35" t="s">
        <v>750</v>
      </c>
      <c r="P50" s="35" t="s">
        <v>751</v>
      </c>
      <c r="Q50" s="35" t="s">
        <v>752</v>
      </c>
      <c r="R50" s="35" t="s">
        <v>354</v>
      </c>
      <c r="S50" s="35" t="s">
        <v>342</v>
      </c>
      <c r="T50" s="35" t="s">
        <v>753</v>
      </c>
      <c r="U50" s="35" t="s">
        <v>598</v>
      </c>
      <c r="V50" s="35" t="s">
        <v>276</v>
      </c>
      <c r="W50" s="35"/>
      <c r="X50" s="35"/>
      <c r="Y50" s="35" t="s">
        <v>754</v>
      </c>
      <c r="Z50" s="35" t="s">
        <v>755</v>
      </c>
      <c r="AA50" s="35" t="s">
        <v>756</v>
      </c>
      <c r="AB50" s="35"/>
      <c r="AC50" s="35"/>
      <c r="AD50" s="35"/>
      <c r="AE50" s="35"/>
      <c r="AF50" s="35"/>
      <c r="AG50" s="35"/>
      <c r="AH50" s="35"/>
      <c r="AI50" s="35"/>
      <c r="AJ50" s="35"/>
      <c r="AK50" s="35"/>
      <c r="AL50" s="35" t="s">
        <v>757</v>
      </c>
      <c r="AM50" s="35" t="s">
        <v>758</v>
      </c>
      <c r="AN50" s="35" t="s">
        <v>759</v>
      </c>
      <c r="AO50" s="35"/>
      <c r="AP50" s="35"/>
      <c r="AQ50" s="35"/>
      <c r="AR50" s="35"/>
      <c r="AS50" s="35"/>
      <c r="AT50" s="35"/>
      <c r="AU50" s="35"/>
      <c r="AV50" s="35"/>
      <c r="AW50" s="35" t="s">
        <v>302</v>
      </c>
      <c r="AX50" s="35" t="s">
        <v>328</v>
      </c>
      <c r="AY50" s="35" t="s">
        <v>329</v>
      </c>
      <c r="AZ50" s="35" t="s">
        <v>328</v>
      </c>
      <c r="BA50" s="35" t="s">
        <v>293</v>
      </c>
      <c r="BB50" s="33"/>
      <c r="BC50" s="36">
        <f>IF(COUNTIF($X$2:Table53[[#This Row],[MRCUID]],Table53[[#This Row],[MRCUID]])=1,1,0)</f>
        <v>0</v>
      </c>
    </row>
    <row r="51" spans="1:55" x14ac:dyDescent="0.25">
      <c r="A51" t="s">
        <v>277</v>
      </c>
      <c r="B51" s="33" t="s">
        <v>760</v>
      </c>
      <c r="C51" s="33" t="s">
        <v>761</v>
      </c>
      <c r="D51" s="33" t="s">
        <v>280</v>
      </c>
      <c r="E51" s="33" t="s">
        <v>281</v>
      </c>
      <c r="F51" s="34">
        <v>43101</v>
      </c>
      <c r="G51" s="34">
        <v>43465</v>
      </c>
      <c r="H51" s="35" t="s">
        <v>762</v>
      </c>
      <c r="I51" s="35" t="s">
        <v>763</v>
      </c>
      <c r="J51" s="35" t="s">
        <v>764</v>
      </c>
      <c r="K51" s="35" t="s">
        <v>765</v>
      </c>
      <c r="L51" s="35" t="s">
        <v>766</v>
      </c>
      <c r="M51" s="35" t="s">
        <v>295</v>
      </c>
      <c r="N51" s="35" t="s">
        <v>767</v>
      </c>
      <c r="O51" s="35" t="s">
        <v>768</v>
      </c>
      <c r="P51" s="35" t="s">
        <v>769</v>
      </c>
      <c r="Q51" s="35" t="s">
        <v>770</v>
      </c>
      <c r="R51" s="35" t="s">
        <v>771</v>
      </c>
      <c r="S51" s="35" t="s">
        <v>381</v>
      </c>
      <c r="T51" s="35" t="s">
        <v>772</v>
      </c>
      <c r="U51" s="35" t="s">
        <v>506</v>
      </c>
      <c r="V51" s="35" t="s">
        <v>276</v>
      </c>
      <c r="W51" s="35"/>
      <c r="X51" s="35"/>
      <c r="Y51" s="35" t="s">
        <v>773</v>
      </c>
      <c r="Z51" s="35" t="s">
        <v>774</v>
      </c>
      <c r="AA51" s="35" t="s">
        <v>775</v>
      </c>
      <c r="AB51" s="35"/>
      <c r="AC51" s="35"/>
      <c r="AD51" s="35"/>
      <c r="AE51" s="35"/>
      <c r="AF51" s="35"/>
      <c r="AG51" s="35"/>
      <c r="AH51" s="35"/>
      <c r="AI51" s="35"/>
      <c r="AJ51" s="35"/>
      <c r="AK51" s="35"/>
      <c r="AL51" s="35" t="s">
        <v>776</v>
      </c>
      <c r="AM51" s="35" t="s">
        <v>777</v>
      </c>
      <c r="AN51" s="35"/>
      <c r="AO51" s="35"/>
      <c r="AP51" s="35"/>
      <c r="AQ51" s="35"/>
      <c r="AR51" s="35"/>
      <c r="AS51" s="35"/>
      <c r="AT51" s="35"/>
      <c r="AU51" s="35"/>
      <c r="AV51" s="35"/>
      <c r="AW51" s="35" t="s">
        <v>302</v>
      </c>
      <c r="AX51" s="35" t="s">
        <v>328</v>
      </c>
      <c r="AY51" s="35" t="s">
        <v>329</v>
      </c>
      <c r="AZ51" s="35" t="s">
        <v>328</v>
      </c>
      <c r="BA51" s="35" t="s">
        <v>293</v>
      </c>
      <c r="BB51" s="33"/>
      <c r="BC51" s="36">
        <f>IF(COUNTIF($X$2:Table53[[#This Row],[MRCUID]],Table53[[#This Row],[MRCUID]])=1,1,0)</f>
        <v>0</v>
      </c>
    </row>
    <row r="52" spans="1:55" x14ac:dyDescent="0.25">
      <c r="A52" t="s">
        <v>277</v>
      </c>
      <c r="B52" s="33" t="s">
        <v>760</v>
      </c>
      <c r="C52" s="33" t="s">
        <v>761</v>
      </c>
      <c r="D52" s="33" t="s">
        <v>280</v>
      </c>
      <c r="E52" s="33" t="s">
        <v>281</v>
      </c>
      <c r="F52" s="34">
        <v>43101</v>
      </c>
      <c r="G52" s="34">
        <v>43465</v>
      </c>
      <c r="H52" s="35" t="s">
        <v>762</v>
      </c>
      <c r="I52" s="35" t="s">
        <v>763</v>
      </c>
      <c r="J52" s="35" t="s">
        <v>764</v>
      </c>
      <c r="K52" s="35" t="s">
        <v>765</v>
      </c>
      <c r="L52" s="35" t="s">
        <v>778</v>
      </c>
      <c r="M52" s="35" t="s">
        <v>295</v>
      </c>
      <c r="N52" s="35" t="s">
        <v>779</v>
      </c>
      <c r="O52" s="35" t="s">
        <v>780</v>
      </c>
      <c r="P52" s="35" t="s">
        <v>781</v>
      </c>
      <c r="Q52" s="35" t="s">
        <v>782</v>
      </c>
      <c r="R52" s="35" t="s">
        <v>381</v>
      </c>
      <c r="S52" s="35" t="s">
        <v>320</v>
      </c>
      <c r="T52" s="35" t="s">
        <v>783</v>
      </c>
      <c r="U52" s="35" t="s">
        <v>429</v>
      </c>
      <c r="V52" s="35" t="s">
        <v>276</v>
      </c>
      <c r="W52" s="35"/>
      <c r="X52" s="35"/>
      <c r="Y52" s="35" t="s">
        <v>784</v>
      </c>
      <c r="Z52" s="35" t="s">
        <v>785</v>
      </c>
      <c r="AA52" s="35" t="s">
        <v>786</v>
      </c>
      <c r="AB52" s="35"/>
      <c r="AC52" s="35"/>
      <c r="AD52" s="35"/>
      <c r="AE52" s="35"/>
      <c r="AF52" s="35"/>
      <c r="AG52" s="35"/>
      <c r="AH52" s="35"/>
      <c r="AI52" s="35"/>
      <c r="AJ52" s="35"/>
      <c r="AK52" s="35" t="s">
        <v>787</v>
      </c>
      <c r="AL52" s="35"/>
      <c r="AM52" s="35" t="s">
        <v>787</v>
      </c>
      <c r="AN52" s="35"/>
      <c r="AO52" s="35"/>
      <c r="AP52" s="35"/>
      <c r="AQ52" s="35"/>
      <c r="AR52" s="35"/>
      <c r="AS52" s="35"/>
      <c r="AT52" s="35"/>
      <c r="AU52" s="35"/>
      <c r="AV52" s="35"/>
      <c r="AW52" s="35"/>
      <c r="AX52" s="35"/>
      <c r="AY52" s="35"/>
      <c r="AZ52" s="35"/>
      <c r="BA52" s="35" t="s">
        <v>293</v>
      </c>
      <c r="BB52" s="33"/>
      <c r="BC52" s="36">
        <f>IF(COUNTIF($X$2:Table53[[#This Row],[MRCUID]],Table53[[#This Row],[MRCUID]])=1,1,0)</f>
        <v>0</v>
      </c>
    </row>
    <row r="53" spans="1:55" x14ac:dyDescent="0.25">
      <c r="A53" t="s">
        <v>277</v>
      </c>
      <c r="B53" s="33" t="s">
        <v>760</v>
      </c>
      <c r="C53" s="33" t="s">
        <v>761</v>
      </c>
      <c r="D53" s="33" t="s">
        <v>280</v>
      </c>
      <c r="E53" s="33" t="s">
        <v>281</v>
      </c>
      <c r="F53" s="34">
        <v>43101</v>
      </c>
      <c r="G53" s="34">
        <v>43465</v>
      </c>
      <c r="H53" s="35" t="s">
        <v>762</v>
      </c>
      <c r="I53" s="35" t="s">
        <v>763</v>
      </c>
      <c r="J53" s="35" t="s">
        <v>764</v>
      </c>
      <c r="K53" s="35" t="s">
        <v>765</v>
      </c>
      <c r="L53" s="35" t="s">
        <v>788</v>
      </c>
      <c r="M53" s="35" t="s">
        <v>295</v>
      </c>
      <c r="N53" s="35" t="s">
        <v>789</v>
      </c>
      <c r="O53" s="35" t="s">
        <v>790</v>
      </c>
      <c r="P53" s="35" t="s">
        <v>791</v>
      </c>
      <c r="Q53" s="35" t="s">
        <v>792</v>
      </c>
      <c r="R53" s="35" t="s">
        <v>427</v>
      </c>
      <c r="S53" s="35" t="s">
        <v>355</v>
      </c>
      <c r="T53" s="35" t="s">
        <v>793</v>
      </c>
      <c r="U53" s="35" t="s">
        <v>344</v>
      </c>
      <c r="V53" s="35" t="s">
        <v>276</v>
      </c>
      <c r="W53" s="35"/>
      <c r="X53" s="35"/>
      <c r="Y53" s="35" t="s">
        <v>794</v>
      </c>
      <c r="Z53" s="35" t="s">
        <v>795</v>
      </c>
      <c r="AA53" s="35" t="s">
        <v>796</v>
      </c>
      <c r="AB53" s="35"/>
      <c r="AC53" s="35"/>
      <c r="AD53" s="35"/>
      <c r="AE53" s="35"/>
      <c r="AF53" s="35"/>
      <c r="AG53" s="35"/>
      <c r="AH53" s="35"/>
      <c r="AI53" s="35"/>
      <c r="AJ53" s="35"/>
      <c r="AK53" s="35"/>
      <c r="AL53" s="35" t="s">
        <v>797</v>
      </c>
      <c r="AM53" s="35" t="s">
        <v>798</v>
      </c>
      <c r="AN53" s="35"/>
      <c r="AO53" s="35"/>
      <c r="AP53" s="35"/>
      <c r="AQ53" s="35"/>
      <c r="AR53" s="35"/>
      <c r="AS53" s="35"/>
      <c r="AT53" s="35"/>
      <c r="AU53" s="35"/>
      <c r="AV53" s="35"/>
      <c r="AW53" s="35" t="s">
        <v>302</v>
      </c>
      <c r="AX53" s="35" t="s">
        <v>328</v>
      </c>
      <c r="AY53" s="35" t="s">
        <v>329</v>
      </c>
      <c r="AZ53" s="35" t="s">
        <v>328</v>
      </c>
      <c r="BA53" s="35" t="s">
        <v>293</v>
      </c>
      <c r="BB53" s="33"/>
      <c r="BC53" s="36">
        <f>IF(COUNTIF($X$2:Table53[[#This Row],[MRCUID]],Table53[[#This Row],[MRCUID]])=1,1,0)</f>
        <v>0</v>
      </c>
    </row>
    <row r="54" spans="1:55" x14ac:dyDescent="0.25">
      <c r="A54" t="s">
        <v>277</v>
      </c>
      <c r="B54" s="33" t="s">
        <v>760</v>
      </c>
      <c r="C54" s="33" t="s">
        <v>761</v>
      </c>
      <c r="D54" s="33" t="s">
        <v>280</v>
      </c>
      <c r="E54" s="33" t="s">
        <v>281</v>
      </c>
      <c r="F54" s="34">
        <v>43101</v>
      </c>
      <c r="G54" s="34">
        <v>43465</v>
      </c>
      <c r="H54" s="35" t="s">
        <v>762</v>
      </c>
      <c r="I54" s="35" t="s">
        <v>763</v>
      </c>
      <c r="J54" s="35" t="s">
        <v>764</v>
      </c>
      <c r="K54" s="35" t="s">
        <v>765</v>
      </c>
      <c r="L54" s="35" t="s">
        <v>799</v>
      </c>
      <c r="M54" s="35" t="s">
        <v>295</v>
      </c>
      <c r="N54" s="35" t="s">
        <v>800</v>
      </c>
      <c r="O54" s="35" t="s">
        <v>790</v>
      </c>
      <c r="P54" s="35" t="s">
        <v>801</v>
      </c>
      <c r="Q54" s="35" t="s">
        <v>802</v>
      </c>
      <c r="R54" s="35"/>
      <c r="S54" s="35"/>
      <c r="T54" s="35"/>
      <c r="U54" s="35" t="s">
        <v>442</v>
      </c>
      <c r="V54" s="35" t="s">
        <v>276</v>
      </c>
      <c r="W54" s="35"/>
      <c r="X54" s="35"/>
      <c r="Y54" s="35"/>
      <c r="Z54" s="35" t="s">
        <v>803</v>
      </c>
      <c r="AA54" s="35" t="s">
        <v>804</v>
      </c>
      <c r="AB54" s="35"/>
      <c r="AC54" s="35"/>
      <c r="AD54" s="35"/>
      <c r="AE54" s="35"/>
      <c r="AF54" s="35"/>
      <c r="AG54" s="35"/>
      <c r="AH54" s="35"/>
      <c r="AI54" s="35"/>
      <c r="AJ54" s="35"/>
      <c r="AK54" s="35"/>
      <c r="AL54" s="35" t="s">
        <v>797</v>
      </c>
      <c r="AM54" s="35" t="s">
        <v>798</v>
      </c>
      <c r="AN54" s="35"/>
      <c r="AO54" s="35"/>
      <c r="AP54" s="35"/>
      <c r="AQ54" s="35"/>
      <c r="AR54" s="35"/>
      <c r="AS54" s="35"/>
      <c r="AT54" s="35"/>
      <c r="AU54" s="35"/>
      <c r="AV54" s="35"/>
      <c r="AW54" s="35"/>
      <c r="AX54" s="35" t="s">
        <v>329</v>
      </c>
      <c r="AY54" s="35" t="s">
        <v>329</v>
      </c>
      <c r="AZ54" s="35" t="s">
        <v>329</v>
      </c>
      <c r="BA54" s="35" t="s">
        <v>293</v>
      </c>
      <c r="BB54" s="33"/>
      <c r="BC54" s="36">
        <f>IF(COUNTIF($X$2:Table53[[#This Row],[MRCUID]],Table53[[#This Row],[MRCUID]])=1,1,0)</f>
        <v>0</v>
      </c>
    </row>
    <row r="55" spans="1:55" x14ac:dyDescent="0.25">
      <c r="A55" t="s">
        <v>277</v>
      </c>
      <c r="B55" s="33" t="s">
        <v>760</v>
      </c>
      <c r="C55" s="33" t="s">
        <v>761</v>
      </c>
      <c r="D55" s="33" t="s">
        <v>280</v>
      </c>
      <c r="E55" s="33" t="s">
        <v>281</v>
      </c>
      <c r="F55" s="34">
        <v>43101</v>
      </c>
      <c r="G55" s="34">
        <v>43465</v>
      </c>
      <c r="H55" s="35" t="s">
        <v>762</v>
      </c>
      <c r="I55" s="35" t="s">
        <v>763</v>
      </c>
      <c r="J55" s="35" t="s">
        <v>764</v>
      </c>
      <c r="K55" s="35" t="s">
        <v>765</v>
      </c>
      <c r="L55" s="35" t="s">
        <v>805</v>
      </c>
      <c r="M55" s="35" t="s">
        <v>295</v>
      </c>
      <c r="N55" s="35" t="s">
        <v>806</v>
      </c>
      <c r="O55" s="35" t="s">
        <v>807</v>
      </c>
      <c r="P55" s="35" t="s">
        <v>808</v>
      </c>
      <c r="Q55" s="35" t="s">
        <v>809</v>
      </c>
      <c r="R55" s="35" t="s">
        <v>407</v>
      </c>
      <c r="S55" s="35" t="s">
        <v>342</v>
      </c>
      <c r="T55" s="35" t="s">
        <v>810</v>
      </c>
      <c r="U55" s="35" t="s">
        <v>606</v>
      </c>
      <c r="V55" s="35" t="s">
        <v>276</v>
      </c>
      <c r="W55" s="35"/>
      <c r="X55" s="35"/>
      <c r="Y55" s="35" t="s">
        <v>811</v>
      </c>
      <c r="Z55" s="35" t="s">
        <v>812</v>
      </c>
      <c r="AA55" s="35" t="s">
        <v>813</v>
      </c>
      <c r="AB55" s="35"/>
      <c r="AC55" s="35"/>
      <c r="AD55" s="35"/>
      <c r="AE55" s="35"/>
      <c r="AF55" s="35"/>
      <c r="AG55" s="35"/>
      <c r="AH55" s="35"/>
      <c r="AI55" s="35"/>
      <c r="AJ55" s="35"/>
      <c r="AK55" s="35"/>
      <c r="AL55" s="35" t="s">
        <v>814</v>
      </c>
      <c r="AM55" s="35" t="s">
        <v>814</v>
      </c>
      <c r="AN55" s="35"/>
      <c r="AO55" s="35"/>
      <c r="AP55" s="35"/>
      <c r="AQ55" s="35"/>
      <c r="AR55" s="35"/>
      <c r="AS55" s="35"/>
      <c r="AT55" s="35"/>
      <c r="AU55" s="35"/>
      <c r="AV55" s="35"/>
      <c r="AW55" s="35" t="s">
        <v>302</v>
      </c>
      <c r="AX55" s="35" t="s">
        <v>328</v>
      </c>
      <c r="AY55" s="35" t="s">
        <v>329</v>
      </c>
      <c r="AZ55" s="35" t="s">
        <v>328</v>
      </c>
      <c r="BA55" s="35" t="s">
        <v>293</v>
      </c>
      <c r="BB55" s="33"/>
      <c r="BC55" s="36">
        <f>IF(COUNTIF($X$2:Table53[[#This Row],[MRCUID]],Table53[[#This Row],[MRCUID]])=1,1,0)</f>
        <v>0</v>
      </c>
    </row>
    <row r="56" spans="1:55" x14ac:dyDescent="0.25">
      <c r="A56" t="s">
        <v>277</v>
      </c>
      <c r="B56" s="33" t="s">
        <v>760</v>
      </c>
      <c r="C56" s="33" t="s">
        <v>761</v>
      </c>
      <c r="D56" s="33" t="s">
        <v>280</v>
      </c>
      <c r="E56" s="33" t="s">
        <v>281</v>
      </c>
      <c r="F56" s="34">
        <v>43101</v>
      </c>
      <c r="G56" s="34">
        <v>43465</v>
      </c>
      <c r="H56" s="35" t="s">
        <v>762</v>
      </c>
      <c r="I56" s="35" t="s">
        <v>763</v>
      </c>
      <c r="J56" s="35" t="s">
        <v>764</v>
      </c>
      <c r="K56" s="35" t="s">
        <v>765</v>
      </c>
      <c r="L56" s="35" t="s">
        <v>815</v>
      </c>
      <c r="M56" s="35" t="s">
        <v>295</v>
      </c>
      <c r="N56" s="35" t="s">
        <v>816</v>
      </c>
      <c r="O56" s="35" t="s">
        <v>817</v>
      </c>
      <c r="P56" s="35" t="s">
        <v>818</v>
      </c>
      <c r="Q56" s="35" t="s">
        <v>482</v>
      </c>
      <c r="R56" s="35" t="s">
        <v>819</v>
      </c>
      <c r="S56" s="35"/>
      <c r="T56" s="35" t="s">
        <v>820</v>
      </c>
      <c r="U56" s="35" t="s">
        <v>442</v>
      </c>
      <c r="V56" s="35" t="s">
        <v>276</v>
      </c>
      <c r="W56" s="35"/>
      <c r="X56" s="35"/>
      <c r="Y56" s="35" t="s">
        <v>821</v>
      </c>
      <c r="Z56" s="35" t="s">
        <v>822</v>
      </c>
      <c r="AA56" s="35" t="s">
        <v>823</v>
      </c>
      <c r="AB56" s="35"/>
      <c r="AC56" s="35"/>
      <c r="AD56" s="35"/>
      <c r="AE56" s="35"/>
      <c r="AF56" s="35"/>
      <c r="AG56" s="35"/>
      <c r="AH56" s="35"/>
      <c r="AI56" s="35"/>
      <c r="AJ56" s="35"/>
      <c r="AK56" s="35"/>
      <c r="AL56" s="35" t="s">
        <v>824</v>
      </c>
      <c r="AM56" s="35" t="s">
        <v>825</v>
      </c>
      <c r="AN56" s="35"/>
      <c r="AO56" s="35"/>
      <c r="AP56" s="35"/>
      <c r="AQ56" s="35"/>
      <c r="AR56" s="35"/>
      <c r="AS56" s="35"/>
      <c r="AT56" s="35"/>
      <c r="AU56" s="35"/>
      <c r="AV56" s="35"/>
      <c r="AW56" s="35"/>
      <c r="AX56" s="35"/>
      <c r="AY56" s="35"/>
      <c r="AZ56" s="35"/>
      <c r="BA56" s="35" t="s">
        <v>293</v>
      </c>
      <c r="BB56" s="33"/>
      <c r="BC56" s="36">
        <f>IF(COUNTIF($X$2:Table53[[#This Row],[MRCUID]],Table53[[#This Row],[MRCUID]])=1,1,0)</f>
        <v>0</v>
      </c>
    </row>
    <row r="57" spans="1:55" x14ac:dyDescent="0.25">
      <c r="A57" t="s">
        <v>277</v>
      </c>
      <c r="B57" s="33" t="s">
        <v>760</v>
      </c>
      <c r="C57" s="33" t="s">
        <v>761</v>
      </c>
      <c r="D57" s="33" t="s">
        <v>280</v>
      </c>
      <c r="E57" s="33" t="s">
        <v>281</v>
      </c>
      <c r="F57" s="34">
        <v>43101</v>
      </c>
      <c r="G57" s="34">
        <v>43465</v>
      </c>
      <c r="H57" s="35" t="s">
        <v>762</v>
      </c>
      <c r="I57" s="35" t="s">
        <v>763</v>
      </c>
      <c r="J57" s="35" t="s">
        <v>764</v>
      </c>
      <c r="K57" s="35" t="s">
        <v>765</v>
      </c>
      <c r="L57" s="35" t="s">
        <v>826</v>
      </c>
      <c r="M57" s="35" t="s">
        <v>295</v>
      </c>
      <c r="N57" s="35" t="s">
        <v>827</v>
      </c>
      <c r="O57" s="35" t="s">
        <v>780</v>
      </c>
      <c r="P57" s="35" t="s">
        <v>828</v>
      </c>
      <c r="Q57" s="35" t="s">
        <v>405</v>
      </c>
      <c r="R57" s="35" t="s">
        <v>406</v>
      </c>
      <c r="S57" s="35" t="s">
        <v>380</v>
      </c>
      <c r="T57" s="35" t="s">
        <v>829</v>
      </c>
      <c r="U57" s="35"/>
      <c r="V57" s="35" t="s">
        <v>276</v>
      </c>
      <c r="W57" s="35"/>
      <c r="X57" s="35"/>
      <c r="Y57" s="35" t="s">
        <v>830</v>
      </c>
      <c r="Z57" s="35" t="s">
        <v>831</v>
      </c>
      <c r="AA57" s="35" t="s">
        <v>832</v>
      </c>
      <c r="AB57" s="35"/>
      <c r="AC57" s="35"/>
      <c r="AD57" s="35"/>
      <c r="AE57" s="35"/>
      <c r="AF57" s="35"/>
      <c r="AG57" s="35"/>
      <c r="AH57" s="35"/>
      <c r="AI57" s="35"/>
      <c r="AJ57" s="35"/>
      <c r="AK57" s="35"/>
      <c r="AL57" s="35" t="s">
        <v>412</v>
      </c>
      <c r="AM57" s="35" t="s">
        <v>412</v>
      </c>
      <c r="AN57" s="35"/>
      <c r="AO57" s="35"/>
      <c r="AP57" s="35"/>
      <c r="AQ57" s="35"/>
      <c r="AR57" s="35"/>
      <c r="AS57" s="35"/>
      <c r="AT57" s="35"/>
      <c r="AU57" s="35"/>
      <c r="AV57" s="35"/>
      <c r="AW57" s="35" t="s">
        <v>302</v>
      </c>
      <c r="AX57" s="35" t="s">
        <v>328</v>
      </c>
      <c r="AY57" s="35" t="s">
        <v>329</v>
      </c>
      <c r="AZ57" s="35" t="s">
        <v>328</v>
      </c>
      <c r="BA57" s="35" t="s">
        <v>293</v>
      </c>
      <c r="BB57" s="33"/>
      <c r="BC57" s="36">
        <f>IF(COUNTIF($X$2:Table53[[#This Row],[MRCUID]],Table53[[#This Row],[MRCUID]])=1,1,0)</f>
        <v>0</v>
      </c>
    </row>
    <row r="58" spans="1:55" x14ac:dyDescent="0.25">
      <c r="A58" t="s">
        <v>277</v>
      </c>
      <c r="B58" s="33" t="s">
        <v>760</v>
      </c>
      <c r="C58" s="33" t="s">
        <v>761</v>
      </c>
      <c r="D58" s="33" t="s">
        <v>280</v>
      </c>
      <c r="E58" s="33" t="s">
        <v>281</v>
      </c>
      <c r="F58" s="34">
        <v>43101</v>
      </c>
      <c r="G58" s="34">
        <v>43465</v>
      </c>
      <c r="H58" s="35" t="s">
        <v>762</v>
      </c>
      <c r="I58" s="35" t="s">
        <v>763</v>
      </c>
      <c r="J58" s="35" t="s">
        <v>764</v>
      </c>
      <c r="K58" s="35" t="s">
        <v>765</v>
      </c>
      <c r="L58" s="35" t="s">
        <v>833</v>
      </c>
      <c r="M58" s="35" t="s">
        <v>295</v>
      </c>
      <c r="N58" s="35" t="s">
        <v>834</v>
      </c>
      <c r="O58" s="35" t="s">
        <v>835</v>
      </c>
      <c r="P58" s="35" t="s">
        <v>836</v>
      </c>
      <c r="Q58" s="35" t="s">
        <v>837</v>
      </c>
      <c r="R58" s="35" t="s">
        <v>838</v>
      </c>
      <c r="S58" s="35" t="s">
        <v>342</v>
      </c>
      <c r="T58" s="35" t="s">
        <v>839</v>
      </c>
      <c r="U58" s="35" t="s">
        <v>598</v>
      </c>
      <c r="V58" s="35" t="s">
        <v>276</v>
      </c>
      <c r="W58" s="35"/>
      <c r="X58" s="35"/>
      <c r="Y58" s="35" t="s">
        <v>840</v>
      </c>
      <c r="Z58" s="35" t="s">
        <v>841</v>
      </c>
      <c r="AA58" s="35" t="s">
        <v>842</v>
      </c>
      <c r="AB58" s="35"/>
      <c r="AC58" s="35"/>
      <c r="AD58" s="35"/>
      <c r="AE58" s="35"/>
      <c r="AF58" s="35"/>
      <c r="AG58" s="35"/>
      <c r="AH58" s="35"/>
      <c r="AI58" s="35"/>
      <c r="AJ58" s="35"/>
      <c r="AK58" s="35"/>
      <c r="AL58" s="35" t="s">
        <v>843</v>
      </c>
      <c r="AM58" s="35" t="s">
        <v>843</v>
      </c>
      <c r="AN58" s="35"/>
      <c r="AO58" s="35"/>
      <c r="AP58" s="35"/>
      <c r="AQ58" s="35"/>
      <c r="AR58" s="35"/>
      <c r="AS58" s="35"/>
      <c r="AT58" s="35"/>
      <c r="AU58" s="35"/>
      <c r="AV58" s="35"/>
      <c r="AW58" s="35" t="s">
        <v>302</v>
      </c>
      <c r="AX58" s="35" t="s">
        <v>328</v>
      </c>
      <c r="AY58" s="35" t="s">
        <v>329</v>
      </c>
      <c r="AZ58" s="35" t="s">
        <v>328</v>
      </c>
      <c r="BA58" s="35" t="s">
        <v>293</v>
      </c>
      <c r="BB58" s="33"/>
      <c r="BC58" s="36">
        <f>IF(COUNTIF($X$2:Table53[[#This Row],[MRCUID]],Table53[[#This Row],[MRCUID]])=1,1,0)</f>
        <v>0</v>
      </c>
    </row>
    <row r="59" spans="1:55" x14ac:dyDescent="0.25">
      <c r="A59" t="s">
        <v>277</v>
      </c>
      <c r="B59" s="33" t="s">
        <v>760</v>
      </c>
      <c r="C59" s="33" t="s">
        <v>761</v>
      </c>
      <c r="D59" s="33" t="s">
        <v>280</v>
      </c>
      <c r="E59" s="33" t="s">
        <v>281</v>
      </c>
      <c r="F59" s="34">
        <v>43101</v>
      </c>
      <c r="G59" s="34">
        <v>43465</v>
      </c>
      <c r="H59" s="35" t="s">
        <v>762</v>
      </c>
      <c r="I59" s="35" t="s">
        <v>763</v>
      </c>
      <c r="J59" s="35" t="s">
        <v>764</v>
      </c>
      <c r="K59" s="35" t="s">
        <v>765</v>
      </c>
      <c r="L59" s="35" t="s">
        <v>844</v>
      </c>
      <c r="M59" s="35" t="s">
        <v>295</v>
      </c>
      <c r="N59" s="35"/>
      <c r="O59" s="35" t="s">
        <v>845</v>
      </c>
      <c r="P59" s="35" t="s">
        <v>846</v>
      </c>
      <c r="Q59" s="35" t="s">
        <v>847</v>
      </c>
      <c r="R59" s="35" t="s">
        <v>848</v>
      </c>
      <c r="S59" s="35" t="s">
        <v>849</v>
      </c>
      <c r="T59" s="35" t="s">
        <v>850</v>
      </c>
      <c r="U59" s="35"/>
      <c r="V59" s="35" t="s">
        <v>276</v>
      </c>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t="s">
        <v>293</v>
      </c>
      <c r="BB59" s="33"/>
      <c r="BC59" s="36">
        <f>IF(COUNTIF($X$2:Table53[[#This Row],[MRCUID]],Table53[[#This Row],[MRCUID]])=1,1,0)</f>
        <v>0</v>
      </c>
    </row>
    <row r="60" spans="1:55" x14ac:dyDescent="0.25">
      <c r="A60" t="s">
        <v>277</v>
      </c>
      <c r="B60" s="33" t="s">
        <v>760</v>
      </c>
      <c r="C60" s="33" t="s">
        <v>761</v>
      </c>
      <c r="D60" s="33" t="s">
        <v>280</v>
      </c>
      <c r="E60" s="33" t="s">
        <v>281</v>
      </c>
      <c r="F60" s="34">
        <v>43101</v>
      </c>
      <c r="G60" s="34">
        <v>43465</v>
      </c>
      <c r="H60" s="35" t="s">
        <v>762</v>
      </c>
      <c r="I60" s="35" t="s">
        <v>763</v>
      </c>
      <c r="J60" s="35" t="s">
        <v>764</v>
      </c>
      <c r="K60" s="35" t="s">
        <v>765</v>
      </c>
      <c r="L60" s="35" t="s">
        <v>851</v>
      </c>
      <c r="M60" s="35" t="s">
        <v>295</v>
      </c>
      <c r="N60" s="35" t="s">
        <v>852</v>
      </c>
      <c r="O60" s="35" t="s">
        <v>853</v>
      </c>
      <c r="P60" s="35" t="s">
        <v>854</v>
      </c>
      <c r="Q60" s="35" t="s">
        <v>405</v>
      </c>
      <c r="R60" s="35" t="s">
        <v>406</v>
      </c>
      <c r="S60" s="35" t="s">
        <v>855</v>
      </c>
      <c r="T60" s="35" t="s">
        <v>856</v>
      </c>
      <c r="U60" s="35"/>
      <c r="V60" s="35" t="s">
        <v>276</v>
      </c>
      <c r="W60" s="35"/>
      <c r="X60" s="35"/>
      <c r="Y60" s="35" t="s">
        <v>857</v>
      </c>
      <c r="Z60" s="35" t="s">
        <v>858</v>
      </c>
      <c r="AA60" s="35" t="s">
        <v>859</v>
      </c>
      <c r="AB60" s="35"/>
      <c r="AC60" s="35"/>
      <c r="AD60" s="35"/>
      <c r="AE60" s="35"/>
      <c r="AF60" s="35"/>
      <c r="AG60" s="35"/>
      <c r="AH60" s="35"/>
      <c r="AI60" s="35"/>
      <c r="AJ60" s="35"/>
      <c r="AK60" s="35"/>
      <c r="AL60" s="35" t="s">
        <v>412</v>
      </c>
      <c r="AM60" s="35" t="s">
        <v>412</v>
      </c>
      <c r="AN60" s="35"/>
      <c r="AO60" s="35"/>
      <c r="AP60" s="35"/>
      <c r="AQ60" s="35"/>
      <c r="AR60" s="35"/>
      <c r="AS60" s="35"/>
      <c r="AT60" s="35"/>
      <c r="AU60" s="35"/>
      <c r="AV60" s="35"/>
      <c r="AW60" s="35"/>
      <c r="AX60" s="35"/>
      <c r="AY60" s="35"/>
      <c r="AZ60" s="35"/>
      <c r="BA60" s="35" t="s">
        <v>293</v>
      </c>
      <c r="BB60" s="33"/>
      <c r="BC60" s="36">
        <f>IF(COUNTIF($X$2:Table53[[#This Row],[MRCUID]],Table53[[#This Row],[MRCUID]])=1,1,0)</f>
        <v>0</v>
      </c>
    </row>
    <row r="61" spans="1:55" x14ac:dyDescent="0.25">
      <c r="A61" t="s">
        <v>277</v>
      </c>
      <c r="B61" s="33" t="s">
        <v>760</v>
      </c>
      <c r="C61" s="33" t="s">
        <v>761</v>
      </c>
      <c r="D61" s="33" t="s">
        <v>280</v>
      </c>
      <c r="E61" s="33" t="s">
        <v>281</v>
      </c>
      <c r="F61" s="34">
        <v>43101</v>
      </c>
      <c r="G61" s="34">
        <v>43465</v>
      </c>
      <c r="H61" s="35" t="s">
        <v>762</v>
      </c>
      <c r="I61" s="35" t="s">
        <v>763</v>
      </c>
      <c r="J61" s="35" t="s">
        <v>764</v>
      </c>
      <c r="K61" s="35" t="s">
        <v>765</v>
      </c>
      <c r="L61" s="35" t="s">
        <v>860</v>
      </c>
      <c r="M61" s="35" t="s">
        <v>295</v>
      </c>
      <c r="N61" s="35" t="s">
        <v>861</v>
      </c>
      <c r="O61" s="35" t="s">
        <v>862</v>
      </c>
      <c r="P61" s="35" t="s">
        <v>863</v>
      </c>
      <c r="Q61" s="35" t="s">
        <v>864</v>
      </c>
      <c r="R61" s="35" t="s">
        <v>355</v>
      </c>
      <c r="S61" s="35" t="s">
        <v>407</v>
      </c>
      <c r="T61" s="35" t="s">
        <v>865</v>
      </c>
      <c r="U61" s="35" t="s">
        <v>429</v>
      </c>
      <c r="V61" s="35" t="s">
        <v>276</v>
      </c>
      <c r="W61" s="35"/>
      <c r="X61" s="35"/>
      <c r="Y61" s="35" t="s">
        <v>866</v>
      </c>
      <c r="Z61" s="35" t="s">
        <v>867</v>
      </c>
      <c r="AA61" s="35" t="s">
        <v>868</v>
      </c>
      <c r="AB61" s="35"/>
      <c r="AC61" s="35"/>
      <c r="AD61" s="35"/>
      <c r="AE61" s="35"/>
      <c r="AF61" s="35"/>
      <c r="AG61" s="35"/>
      <c r="AH61" s="35"/>
      <c r="AI61" s="35"/>
      <c r="AJ61" s="35"/>
      <c r="AK61" s="35"/>
      <c r="AL61" s="35" t="s">
        <v>869</v>
      </c>
      <c r="AM61" s="35" t="s">
        <v>869</v>
      </c>
      <c r="AN61" s="35"/>
      <c r="AO61" s="35"/>
      <c r="AP61" s="35"/>
      <c r="AQ61" s="35"/>
      <c r="AR61" s="35"/>
      <c r="AS61" s="35"/>
      <c r="AT61" s="35"/>
      <c r="AU61" s="35"/>
      <c r="AV61" s="35"/>
      <c r="AW61" s="35"/>
      <c r="AX61" s="35" t="s">
        <v>328</v>
      </c>
      <c r="AY61" s="35" t="s">
        <v>329</v>
      </c>
      <c r="AZ61" s="35" t="s">
        <v>328</v>
      </c>
      <c r="BA61" s="35" t="s">
        <v>293</v>
      </c>
      <c r="BB61" s="33"/>
      <c r="BC61" s="36">
        <f>IF(COUNTIF($X$2:Table53[[#This Row],[MRCUID]],Table53[[#This Row],[MRCUID]])=1,1,0)</f>
        <v>0</v>
      </c>
    </row>
    <row r="62" spans="1:55" x14ac:dyDescent="0.25">
      <c r="A62" t="s">
        <v>277</v>
      </c>
      <c r="B62" s="33" t="s">
        <v>760</v>
      </c>
      <c r="C62" s="33" t="s">
        <v>761</v>
      </c>
      <c r="D62" s="33" t="s">
        <v>280</v>
      </c>
      <c r="E62" s="33" t="s">
        <v>281</v>
      </c>
      <c r="F62" s="34">
        <v>43101</v>
      </c>
      <c r="G62" s="34">
        <v>43465</v>
      </c>
      <c r="H62" s="35" t="s">
        <v>762</v>
      </c>
      <c r="I62" s="35" t="s">
        <v>763</v>
      </c>
      <c r="J62" s="35" t="s">
        <v>764</v>
      </c>
      <c r="K62" s="35" t="s">
        <v>765</v>
      </c>
      <c r="L62" s="35" t="s">
        <v>870</v>
      </c>
      <c r="M62" s="35" t="s">
        <v>295</v>
      </c>
      <c r="N62" s="35" t="s">
        <v>871</v>
      </c>
      <c r="O62" s="35" t="s">
        <v>872</v>
      </c>
      <c r="P62" s="35" t="s">
        <v>873</v>
      </c>
      <c r="Q62" s="35" t="s">
        <v>874</v>
      </c>
      <c r="R62" s="35" t="s">
        <v>635</v>
      </c>
      <c r="S62" s="35" t="s">
        <v>394</v>
      </c>
      <c r="T62" s="35" t="s">
        <v>875</v>
      </c>
      <c r="U62" s="35"/>
      <c r="V62" s="35" t="s">
        <v>507</v>
      </c>
      <c r="W62" s="35"/>
      <c r="X62" s="35"/>
      <c r="Y62" s="35" t="s">
        <v>876</v>
      </c>
      <c r="Z62" s="35" t="s">
        <v>877</v>
      </c>
      <c r="AA62" s="35" t="s">
        <v>878</v>
      </c>
      <c r="AB62" s="35"/>
      <c r="AC62" s="35"/>
      <c r="AD62" s="35"/>
      <c r="AE62" s="35"/>
      <c r="AF62" s="35"/>
      <c r="AG62" s="35"/>
      <c r="AH62" s="35"/>
      <c r="AI62" s="35"/>
      <c r="AJ62" s="35"/>
      <c r="AK62" s="35"/>
      <c r="AL62" s="35" t="s">
        <v>879</v>
      </c>
      <c r="AM62" s="35" t="s">
        <v>880</v>
      </c>
      <c r="AN62" s="35"/>
      <c r="AO62" s="35"/>
      <c r="AP62" s="35"/>
      <c r="AQ62" s="35"/>
      <c r="AR62" s="35"/>
      <c r="AS62" s="35"/>
      <c r="AT62" s="35"/>
      <c r="AU62" s="35"/>
      <c r="AV62" s="35"/>
      <c r="AW62" s="35"/>
      <c r="AX62" s="35"/>
      <c r="AY62" s="35"/>
      <c r="AZ62" s="35"/>
      <c r="BA62" s="35" t="s">
        <v>293</v>
      </c>
      <c r="BB62" s="33"/>
      <c r="BC62" s="36">
        <f>IF(COUNTIF($X$2:Table53[[#This Row],[MRCUID]],Table53[[#This Row],[MRCUID]])=1,1,0)</f>
        <v>0</v>
      </c>
    </row>
    <row r="63" spans="1:55" x14ac:dyDescent="0.25">
      <c r="A63" t="s">
        <v>277</v>
      </c>
      <c r="B63" s="33" t="s">
        <v>760</v>
      </c>
      <c r="C63" s="33" t="s">
        <v>761</v>
      </c>
      <c r="D63" s="33" t="s">
        <v>280</v>
      </c>
      <c r="E63" s="33" t="s">
        <v>281</v>
      </c>
      <c r="F63" s="34">
        <v>43101</v>
      </c>
      <c r="G63" s="34">
        <v>43465</v>
      </c>
      <c r="H63" s="35" t="s">
        <v>762</v>
      </c>
      <c r="I63" s="35" t="s">
        <v>763</v>
      </c>
      <c r="J63" s="35" t="s">
        <v>764</v>
      </c>
      <c r="K63" s="35" t="s">
        <v>765</v>
      </c>
      <c r="L63" s="35" t="s">
        <v>881</v>
      </c>
      <c r="M63" s="35" t="s">
        <v>295</v>
      </c>
      <c r="N63" s="35" t="s">
        <v>882</v>
      </c>
      <c r="O63" s="35" t="s">
        <v>883</v>
      </c>
      <c r="P63" s="35" t="s">
        <v>884</v>
      </c>
      <c r="Q63" s="35" t="s">
        <v>885</v>
      </c>
      <c r="R63" s="35" t="s">
        <v>886</v>
      </c>
      <c r="S63" s="35" t="s">
        <v>306</v>
      </c>
      <c r="T63" s="35" t="s">
        <v>887</v>
      </c>
      <c r="U63" s="35" t="s">
        <v>306</v>
      </c>
      <c r="V63" s="35" t="s">
        <v>276</v>
      </c>
      <c r="W63" s="35"/>
      <c r="X63" s="35"/>
      <c r="Y63" s="35"/>
      <c r="Z63" s="35" t="s">
        <v>888</v>
      </c>
      <c r="AA63" s="35" t="s">
        <v>889</v>
      </c>
      <c r="AB63" s="35"/>
      <c r="AC63" s="35"/>
      <c r="AD63" s="35"/>
      <c r="AE63" s="35"/>
      <c r="AF63" s="35"/>
      <c r="AG63" s="35"/>
      <c r="AH63" s="35"/>
      <c r="AI63" s="35"/>
      <c r="AJ63" s="35"/>
      <c r="AK63" s="35"/>
      <c r="AL63" s="35" t="s">
        <v>890</v>
      </c>
      <c r="AM63" s="35" t="s">
        <v>891</v>
      </c>
      <c r="AN63" s="35"/>
      <c r="AO63" s="35"/>
      <c r="AP63" s="35"/>
      <c r="AQ63" s="35"/>
      <c r="AR63" s="35"/>
      <c r="AS63" s="35"/>
      <c r="AT63" s="35"/>
      <c r="AU63" s="35"/>
      <c r="AV63" s="35"/>
      <c r="AW63" s="35"/>
      <c r="AX63" s="35"/>
      <c r="AY63" s="35"/>
      <c r="AZ63" s="35"/>
      <c r="BA63" s="35" t="s">
        <v>293</v>
      </c>
      <c r="BB63" s="33"/>
      <c r="BC63" s="36">
        <f>IF(COUNTIF($X$2:Table53[[#This Row],[MRCUID]],Table53[[#This Row],[MRCUID]])=1,1,0)</f>
        <v>0</v>
      </c>
    </row>
    <row r="64" spans="1:55" x14ac:dyDescent="0.25">
      <c r="A64" t="s">
        <v>277</v>
      </c>
      <c r="B64" s="33" t="s">
        <v>760</v>
      </c>
      <c r="C64" s="33" t="s">
        <v>761</v>
      </c>
      <c r="D64" s="33" t="s">
        <v>280</v>
      </c>
      <c r="E64" s="33" t="s">
        <v>281</v>
      </c>
      <c r="F64" s="34">
        <v>43101</v>
      </c>
      <c r="G64" s="34">
        <v>43465</v>
      </c>
      <c r="H64" s="35" t="s">
        <v>762</v>
      </c>
      <c r="I64" s="35" t="s">
        <v>763</v>
      </c>
      <c r="J64" s="35" t="s">
        <v>764</v>
      </c>
      <c r="K64" s="35" t="s">
        <v>765</v>
      </c>
      <c r="L64" s="35" t="s">
        <v>892</v>
      </c>
      <c r="M64" s="35" t="s">
        <v>295</v>
      </c>
      <c r="N64" s="35" t="s">
        <v>893</v>
      </c>
      <c r="O64" s="35" t="s">
        <v>894</v>
      </c>
      <c r="P64" s="35" t="s">
        <v>895</v>
      </c>
      <c r="Q64" s="35" t="s">
        <v>896</v>
      </c>
      <c r="R64" s="35" t="s">
        <v>897</v>
      </c>
      <c r="S64" s="35" t="s">
        <v>321</v>
      </c>
      <c r="T64" s="35" t="s">
        <v>898</v>
      </c>
      <c r="U64" s="35" t="s">
        <v>606</v>
      </c>
      <c r="V64" s="35" t="s">
        <v>276</v>
      </c>
      <c r="W64" s="35"/>
      <c r="X64" s="35"/>
      <c r="Y64" s="35"/>
      <c r="Z64" s="35" t="s">
        <v>899</v>
      </c>
      <c r="AA64" s="35" t="s">
        <v>900</v>
      </c>
      <c r="AB64" s="35"/>
      <c r="AC64" s="35"/>
      <c r="AD64" s="35"/>
      <c r="AE64" s="35"/>
      <c r="AF64" s="35"/>
      <c r="AG64" s="35"/>
      <c r="AH64" s="35"/>
      <c r="AI64" s="35"/>
      <c r="AJ64" s="35"/>
      <c r="AK64" s="35"/>
      <c r="AL64" s="35" t="s">
        <v>901</v>
      </c>
      <c r="AM64" s="35" t="s">
        <v>902</v>
      </c>
      <c r="AN64" s="35"/>
      <c r="AO64" s="35"/>
      <c r="AP64" s="35"/>
      <c r="AQ64" s="35"/>
      <c r="AR64" s="35"/>
      <c r="AS64" s="35"/>
      <c r="AT64" s="35"/>
      <c r="AU64" s="35"/>
      <c r="AV64" s="35"/>
      <c r="AW64" s="35"/>
      <c r="AX64" s="35" t="s">
        <v>329</v>
      </c>
      <c r="AY64" s="35" t="s">
        <v>329</v>
      </c>
      <c r="AZ64" s="35" t="s">
        <v>329</v>
      </c>
      <c r="BA64" s="35" t="s">
        <v>293</v>
      </c>
      <c r="BB64" s="33"/>
      <c r="BC64" s="36">
        <f>IF(COUNTIF($X$2:Table53[[#This Row],[MRCUID]],Table53[[#This Row],[MRCUID]])=1,1,0)</f>
        <v>0</v>
      </c>
    </row>
    <row r="65" spans="1:55" x14ac:dyDescent="0.25">
      <c r="A65" t="s">
        <v>277</v>
      </c>
      <c r="B65" s="33" t="s">
        <v>760</v>
      </c>
      <c r="C65" s="33" t="s">
        <v>761</v>
      </c>
      <c r="D65" s="33" t="s">
        <v>280</v>
      </c>
      <c r="E65" s="33" t="s">
        <v>281</v>
      </c>
      <c r="F65" s="34">
        <v>43101</v>
      </c>
      <c r="G65" s="34">
        <v>43465</v>
      </c>
      <c r="H65" s="35" t="s">
        <v>762</v>
      </c>
      <c r="I65" s="35" t="s">
        <v>763</v>
      </c>
      <c r="J65" s="35" t="s">
        <v>764</v>
      </c>
      <c r="K65" s="35" t="s">
        <v>765</v>
      </c>
      <c r="L65" s="35" t="s">
        <v>903</v>
      </c>
      <c r="M65" s="35" t="s">
        <v>295</v>
      </c>
      <c r="N65" s="35" t="s">
        <v>904</v>
      </c>
      <c r="O65" s="35" t="s">
        <v>894</v>
      </c>
      <c r="P65" s="35" t="s">
        <v>905</v>
      </c>
      <c r="Q65" s="35" t="s">
        <v>906</v>
      </c>
      <c r="R65" s="35" t="s">
        <v>907</v>
      </c>
      <c r="S65" s="35" t="s">
        <v>381</v>
      </c>
      <c r="T65" s="35" t="s">
        <v>908</v>
      </c>
      <c r="U65" s="35" t="s">
        <v>383</v>
      </c>
      <c r="V65" s="35" t="s">
        <v>276</v>
      </c>
      <c r="W65" s="35"/>
      <c r="X65" s="35"/>
      <c r="Y65" s="35" t="s">
        <v>909</v>
      </c>
      <c r="Z65" s="35" t="s">
        <v>910</v>
      </c>
      <c r="AA65" s="35" t="s">
        <v>911</v>
      </c>
      <c r="AB65" s="35"/>
      <c r="AC65" s="35"/>
      <c r="AD65" s="35"/>
      <c r="AE65" s="35"/>
      <c r="AF65" s="35"/>
      <c r="AG65" s="35"/>
      <c r="AH65" s="35"/>
      <c r="AI65" s="35"/>
      <c r="AJ65" s="35"/>
      <c r="AK65" s="35"/>
      <c r="AL65" s="35" t="s">
        <v>912</v>
      </c>
      <c r="AM65" s="35" t="s">
        <v>913</v>
      </c>
      <c r="AN65" s="35"/>
      <c r="AO65" s="35"/>
      <c r="AP65" s="35"/>
      <c r="AQ65" s="35"/>
      <c r="AR65" s="35"/>
      <c r="AS65" s="35"/>
      <c r="AT65" s="35"/>
      <c r="AU65" s="35" t="s">
        <v>914</v>
      </c>
      <c r="AV65" s="35"/>
      <c r="AW65" s="35" t="s">
        <v>302</v>
      </c>
      <c r="AX65" s="35" t="s">
        <v>328</v>
      </c>
      <c r="AY65" s="35" t="s">
        <v>329</v>
      </c>
      <c r="AZ65" s="35" t="s">
        <v>329</v>
      </c>
      <c r="BA65" s="35" t="s">
        <v>293</v>
      </c>
      <c r="BB65" s="33"/>
      <c r="BC65" s="36">
        <f>IF(COUNTIF($X$2:Table53[[#This Row],[MRCUID]],Table53[[#This Row],[MRCUID]])=1,1,0)</f>
        <v>0</v>
      </c>
    </row>
    <row r="66" spans="1:55" x14ac:dyDescent="0.25">
      <c r="A66" t="s">
        <v>277</v>
      </c>
      <c r="B66" s="33" t="s">
        <v>760</v>
      </c>
      <c r="C66" s="33" t="s">
        <v>761</v>
      </c>
      <c r="D66" s="33" t="s">
        <v>280</v>
      </c>
      <c r="E66" s="33" t="s">
        <v>281</v>
      </c>
      <c r="F66" s="34">
        <v>43101</v>
      </c>
      <c r="G66" s="34">
        <v>43465</v>
      </c>
      <c r="H66" s="35" t="s">
        <v>762</v>
      </c>
      <c r="I66" s="35" t="s">
        <v>763</v>
      </c>
      <c r="J66" s="35" t="s">
        <v>764</v>
      </c>
      <c r="K66" s="35" t="s">
        <v>765</v>
      </c>
      <c r="L66" s="35" t="s">
        <v>915</v>
      </c>
      <c r="M66" s="35" t="s">
        <v>295</v>
      </c>
      <c r="N66" s="35" t="s">
        <v>916</v>
      </c>
      <c r="O66" s="35" t="s">
        <v>917</v>
      </c>
      <c r="P66" s="35" t="s">
        <v>918</v>
      </c>
      <c r="Q66" s="35" t="s">
        <v>919</v>
      </c>
      <c r="R66" s="35" t="s">
        <v>920</v>
      </c>
      <c r="S66" s="35" t="s">
        <v>407</v>
      </c>
      <c r="T66" s="35" t="s">
        <v>921</v>
      </c>
      <c r="U66" s="35" t="s">
        <v>429</v>
      </c>
      <c r="V66" s="35" t="s">
        <v>276</v>
      </c>
      <c r="W66" s="35"/>
      <c r="X66" s="35"/>
      <c r="Y66" s="35"/>
      <c r="Z66" s="35" t="s">
        <v>922</v>
      </c>
      <c r="AA66" s="35" t="s">
        <v>923</v>
      </c>
      <c r="AB66" s="35"/>
      <c r="AC66" s="35"/>
      <c r="AD66" s="35"/>
      <c r="AE66" s="35"/>
      <c r="AF66" s="35"/>
      <c r="AG66" s="35"/>
      <c r="AH66" s="35"/>
      <c r="AI66" s="35"/>
      <c r="AJ66" s="35"/>
      <c r="AK66" s="35"/>
      <c r="AL66" s="35" t="s">
        <v>924</v>
      </c>
      <c r="AM66" s="35" t="s">
        <v>925</v>
      </c>
      <c r="AN66" s="35"/>
      <c r="AO66" s="35"/>
      <c r="AP66" s="35"/>
      <c r="AQ66" s="35"/>
      <c r="AR66" s="35"/>
      <c r="AS66" s="35"/>
      <c r="AT66" s="35"/>
      <c r="AU66" s="35"/>
      <c r="AV66" s="35"/>
      <c r="AW66" s="35"/>
      <c r="AX66" s="35" t="s">
        <v>329</v>
      </c>
      <c r="AY66" s="35" t="s">
        <v>329</v>
      </c>
      <c r="AZ66" s="35" t="s">
        <v>329</v>
      </c>
      <c r="BA66" s="35" t="s">
        <v>293</v>
      </c>
      <c r="BB66" s="33"/>
      <c r="BC66" s="36">
        <f>IF(COUNTIF($X$2:Table53[[#This Row],[MRCUID]],Table53[[#This Row],[MRCUID]])=1,1,0)</f>
        <v>0</v>
      </c>
    </row>
    <row r="67" spans="1:55" x14ac:dyDescent="0.25">
      <c r="A67" t="s">
        <v>277</v>
      </c>
      <c r="B67" s="33" t="s">
        <v>760</v>
      </c>
      <c r="C67" s="33" t="s">
        <v>761</v>
      </c>
      <c r="D67" s="33" t="s">
        <v>280</v>
      </c>
      <c r="E67" s="33" t="s">
        <v>281</v>
      </c>
      <c r="F67" s="34">
        <v>43101</v>
      </c>
      <c r="G67" s="34">
        <v>43465</v>
      </c>
      <c r="H67" s="35" t="s">
        <v>762</v>
      </c>
      <c r="I67" s="35" t="s">
        <v>763</v>
      </c>
      <c r="J67" s="35" t="s">
        <v>764</v>
      </c>
      <c r="K67" s="35" t="s">
        <v>765</v>
      </c>
      <c r="L67" s="35" t="s">
        <v>926</v>
      </c>
      <c r="M67" s="35" t="s">
        <v>295</v>
      </c>
      <c r="N67" s="35" t="s">
        <v>927</v>
      </c>
      <c r="O67" s="35" t="s">
        <v>928</v>
      </c>
      <c r="P67" s="35" t="s">
        <v>929</v>
      </c>
      <c r="Q67" s="35" t="s">
        <v>482</v>
      </c>
      <c r="R67" s="35" t="s">
        <v>819</v>
      </c>
      <c r="S67" s="35"/>
      <c r="T67" s="35" t="s">
        <v>930</v>
      </c>
      <c r="U67" s="35" t="s">
        <v>306</v>
      </c>
      <c r="V67" s="35" t="s">
        <v>276</v>
      </c>
      <c r="W67" s="35"/>
      <c r="X67" s="35"/>
      <c r="Y67" s="35" t="s">
        <v>931</v>
      </c>
      <c r="Z67" s="35" t="s">
        <v>932</v>
      </c>
      <c r="AA67" s="35" t="s">
        <v>933</v>
      </c>
      <c r="AB67" s="35"/>
      <c r="AC67" s="35"/>
      <c r="AD67" s="35"/>
      <c r="AE67" s="35"/>
      <c r="AF67" s="35"/>
      <c r="AG67" s="35"/>
      <c r="AH67" s="35"/>
      <c r="AI67" s="35"/>
      <c r="AJ67" s="35"/>
      <c r="AK67" s="35"/>
      <c r="AL67" s="35" t="s">
        <v>824</v>
      </c>
      <c r="AM67" s="35" t="s">
        <v>825</v>
      </c>
      <c r="AN67" s="35"/>
      <c r="AO67" s="35"/>
      <c r="AP67" s="35"/>
      <c r="AQ67" s="35"/>
      <c r="AR67" s="35"/>
      <c r="AS67" s="35"/>
      <c r="AT67" s="35"/>
      <c r="AU67" s="35"/>
      <c r="AV67" s="35"/>
      <c r="AW67" s="35"/>
      <c r="AX67" s="35" t="s">
        <v>328</v>
      </c>
      <c r="AY67" s="35" t="s">
        <v>329</v>
      </c>
      <c r="AZ67" s="35" t="s">
        <v>328</v>
      </c>
      <c r="BA67" s="35" t="s">
        <v>293</v>
      </c>
      <c r="BB67" s="33"/>
      <c r="BC67" s="36">
        <f>IF(COUNTIF($X$2:Table53[[#This Row],[MRCUID]],Table53[[#This Row],[MRCUID]])=1,1,0)</f>
        <v>0</v>
      </c>
    </row>
    <row r="68" spans="1:55" x14ac:dyDescent="0.25">
      <c r="A68" t="s">
        <v>277</v>
      </c>
      <c r="B68" s="33" t="s">
        <v>760</v>
      </c>
      <c r="C68" s="33" t="s">
        <v>761</v>
      </c>
      <c r="D68" s="33" t="s">
        <v>280</v>
      </c>
      <c r="E68" s="33" t="s">
        <v>281</v>
      </c>
      <c r="F68" s="34">
        <v>43101</v>
      </c>
      <c r="G68" s="34">
        <v>43465</v>
      </c>
      <c r="H68" s="35" t="s">
        <v>762</v>
      </c>
      <c r="I68" s="35" t="s">
        <v>763</v>
      </c>
      <c r="J68" s="35" t="s">
        <v>764</v>
      </c>
      <c r="K68" s="35" t="s">
        <v>765</v>
      </c>
      <c r="L68" s="35" t="s">
        <v>934</v>
      </c>
      <c r="M68" s="35" t="s">
        <v>295</v>
      </c>
      <c r="N68" s="35" t="s">
        <v>935</v>
      </c>
      <c r="O68" s="35" t="s">
        <v>936</v>
      </c>
      <c r="P68" s="35" t="s">
        <v>937</v>
      </c>
      <c r="Q68" s="35" t="s">
        <v>938</v>
      </c>
      <c r="R68" s="35" t="s">
        <v>939</v>
      </c>
      <c r="S68" s="35" t="s">
        <v>442</v>
      </c>
      <c r="T68" s="35" t="s">
        <v>940</v>
      </c>
      <c r="U68" s="35" t="s">
        <v>442</v>
      </c>
      <c r="V68" s="35" t="s">
        <v>276</v>
      </c>
      <c r="W68" s="35"/>
      <c r="X68" s="35"/>
      <c r="Y68" s="35" t="s">
        <v>941</v>
      </c>
      <c r="Z68" s="35" t="s">
        <v>942</v>
      </c>
      <c r="AA68" s="35" t="s">
        <v>943</v>
      </c>
      <c r="AB68" s="35"/>
      <c r="AC68" s="35"/>
      <c r="AD68" s="35"/>
      <c r="AE68" s="35"/>
      <c r="AF68" s="35"/>
      <c r="AG68" s="35"/>
      <c r="AH68" s="35"/>
      <c r="AI68" s="35"/>
      <c r="AJ68" s="35"/>
      <c r="AK68" s="35"/>
      <c r="AL68" s="35" t="s">
        <v>944</v>
      </c>
      <c r="AM68" s="35" t="s">
        <v>945</v>
      </c>
      <c r="AN68" s="35"/>
      <c r="AO68" s="35"/>
      <c r="AP68" s="35"/>
      <c r="AQ68" s="35"/>
      <c r="AR68" s="35"/>
      <c r="AS68" s="35"/>
      <c r="AT68" s="35"/>
      <c r="AU68" s="35"/>
      <c r="AV68" s="35"/>
      <c r="AW68" s="35"/>
      <c r="AX68" s="35"/>
      <c r="AY68" s="35"/>
      <c r="AZ68" s="35"/>
      <c r="BA68" s="35" t="s">
        <v>293</v>
      </c>
      <c r="BB68" s="33"/>
      <c r="BC68" s="36">
        <f>IF(COUNTIF($X$2:Table53[[#This Row],[MRCUID]],Table53[[#This Row],[MRCUID]])=1,1,0)</f>
        <v>0</v>
      </c>
    </row>
    <row r="69" spans="1:55" x14ac:dyDescent="0.25">
      <c r="A69" t="s">
        <v>277</v>
      </c>
      <c r="B69" s="33" t="s">
        <v>760</v>
      </c>
      <c r="C69" s="33" t="s">
        <v>761</v>
      </c>
      <c r="D69" s="33" t="s">
        <v>280</v>
      </c>
      <c r="E69" s="33" t="s">
        <v>281</v>
      </c>
      <c r="F69" s="34">
        <v>43101</v>
      </c>
      <c r="G69" s="34">
        <v>43465</v>
      </c>
      <c r="H69" s="35" t="s">
        <v>762</v>
      </c>
      <c r="I69" s="35" t="s">
        <v>763</v>
      </c>
      <c r="J69" s="35" t="s">
        <v>764</v>
      </c>
      <c r="K69" s="35" t="s">
        <v>765</v>
      </c>
      <c r="L69" s="35" t="s">
        <v>946</v>
      </c>
      <c r="M69" s="35" t="s">
        <v>295</v>
      </c>
      <c r="N69" s="35" t="s">
        <v>947</v>
      </c>
      <c r="O69" s="35" t="s">
        <v>948</v>
      </c>
      <c r="P69" s="35" t="s">
        <v>949</v>
      </c>
      <c r="Q69" s="35" t="s">
        <v>950</v>
      </c>
      <c r="R69" s="35" t="s">
        <v>951</v>
      </c>
      <c r="S69" s="35" t="s">
        <v>952</v>
      </c>
      <c r="T69" s="35"/>
      <c r="U69" s="35" t="s">
        <v>323</v>
      </c>
      <c r="V69" s="35" t="s">
        <v>276</v>
      </c>
      <c r="W69" s="35"/>
      <c r="X69" s="35"/>
      <c r="Y69" s="35" t="s">
        <v>953</v>
      </c>
      <c r="Z69" s="35" t="s">
        <v>954</v>
      </c>
      <c r="AA69" s="35" t="s">
        <v>955</v>
      </c>
      <c r="AB69" s="35"/>
      <c r="AC69" s="35"/>
      <c r="AD69" s="35"/>
      <c r="AE69" s="35"/>
      <c r="AF69" s="35"/>
      <c r="AG69" s="35"/>
      <c r="AH69" s="35"/>
      <c r="AI69" s="35"/>
      <c r="AJ69" s="35"/>
      <c r="AK69" s="35"/>
      <c r="AL69" s="35" t="s">
        <v>956</v>
      </c>
      <c r="AM69" s="35" t="s">
        <v>957</v>
      </c>
      <c r="AN69" s="35"/>
      <c r="AO69" s="35"/>
      <c r="AP69" s="35"/>
      <c r="AQ69" s="35"/>
      <c r="AR69" s="35"/>
      <c r="AS69" s="35"/>
      <c r="AT69" s="35"/>
      <c r="AU69" s="35" t="s">
        <v>958</v>
      </c>
      <c r="AV69" s="35"/>
      <c r="AW69" s="35"/>
      <c r="AX69" s="35"/>
      <c r="AY69" s="35"/>
      <c r="AZ69" s="35"/>
      <c r="BA69" s="35" t="s">
        <v>293</v>
      </c>
      <c r="BB69" s="33"/>
      <c r="BC69" s="36">
        <f>IF(COUNTIF($X$2:Table53[[#This Row],[MRCUID]],Table53[[#This Row],[MRCUID]])=1,1,0)</f>
        <v>0</v>
      </c>
    </row>
    <row r="70" spans="1:55" x14ac:dyDescent="0.25">
      <c r="A70" t="s">
        <v>277</v>
      </c>
      <c r="B70" s="33" t="s">
        <v>760</v>
      </c>
      <c r="C70" s="33" t="s">
        <v>761</v>
      </c>
      <c r="D70" s="33" t="s">
        <v>280</v>
      </c>
      <c r="E70" s="33" t="s">
        <v>281</v>
      </c>
      <c r="F70" s="34">
        <v>43101</v>
      </c>
      <c r="G70" s="34">
        <v>43465</v>
      </c>
      <c r="H70" s="35" t="s">
        <v>762</v>
      </c>
      <c r="I70" s="35" t="s">
        <v>763</v>
      </c>
      <c r="J70" s="35" t="s">
        <v>764</v>
      </c>
      <c r="K70" s="35" t="s">
        <v>765</v>
      </c>
      <c r="L70" s="35" t="s">
        <v>959</v>
      </c>
      <c r="M70" s="35" t="s">
        <v>295</v>
      </c>
      <c r="N70" s="35" t="s">
        <v>960</v>
      </c>
      <c r="O70" s="35" t="s">
        <v>961</v>
      </c>
      <c r="P70" s="35" t="s">
        <v>962</v>
      </c>
      <c r="Q70" s="35" t="s">
        <v>770</v>
      </c>
      <c r="R70" s="35"/>
      <c r="S70" s="35"/>
      <c r="T70" s="35"/>
      <c r="U70" s="35" t="s">
        <v>299</v>
      </c>
      <c r="V70" s="35" t="s">
        <v>507</v>
      </c>
      <c r="W70" s="35"/>
      <c r="X70" s="35"/>
      <c r="Y70" s="35"/>
      <c r="Z70" s="35" t="s">
        <v>963</v>
      </c>
      <c r="AA70" s="35" t="s">
        <v>964</v>
      </c>
      <c r="AB70" s="35"/>
      <c r="AC70" s="35"/>
      <c r="AD70" s="35"/>
      <c r="AE70" s="35"/>
      <c r="AF70" s="35"/>
      <c r="AG70" s="35"/>
      <c r="AH70" s="35"/>
      <c r="AI70" s="35"/>
      <c r="AJ70" s="35"/>
      <c r="AK70" s="35"/>
      <c r="AL70" s="35" t="s">
        <v>776</v>
      </c>
      <c r="AM70" s="35" t="s">
        <v>777</v>
      </c>
      <c r="AN70" s="35"/>
      <c r="AO70" s="35"/>
      <c r="AP70" s="35"/>
      <c r="AQ70" s="35"/>
      <c r="AR70" s="35"/>
      <c r="AS70" s="35"/>
      <c r="AT70" s="35"/>
      <c r="AU70" s="35"/>
      <c r="AV70" s="35"/>
      <c r="AW70" s="35"/>
      <c r="AX70" s="35"/>
      <c r="AY70" s="35"/>
      <c r="AZ70" s="35"/>
      <c r="BA70" s="35" t="s">
        <v>293</v>
      </c>
      <c r="BB70" s="33"/>
      <c r="BC70" s="36">
        <f>IF(COUNTIF($X$2:Table53[[#This Row],[MRCUID]],Table53[[#This Row],[MRCUID]])=1,1,0)</f>
        <v>0</v>
      </c>
    </row>
    <row r="71" spans="1:55" x14ac:dyDescent="0.25">
      <c r="A71" t="s">
        <v>277</v>
      </c>
      <c r="B71" s="33" t="s">
        <v>760</v>
      </c>
      <c r="C71" s="33" t="s">
        <v>761</v>
      </c>
      <c r="D71" s="33" t="s">
        <v>280</v>
      </c>
      <c r="E71" s="33" t="s">
        <v>281</v>
      </c>
      <c r="F71" s="34">
        <v>43101</v>
      </c>
      <c r="G71" s="34">
        <v>43465</v>
      </c>
      <c r="H71" s="35" t="s">
        <v>762</v>
      </c>
      <c r="I71" s="35" t="s">
        <v>763</v>
      </c>
      <c r="J71" s="35" t="s">
        <v>764</v>
      </c>
      <c r="K71" s="35" t="s">
        <v>765</v>
      </c>
      <c r="L71" s="35" t="s">
        <v>965</v>
      </c>
      <c r="M71" s="35" t="s">
        <v>295</v>
      </c>
      <c r="N71" s="35" t="s">
        <v>966</v>
      </c>
      <c r="O71" s="35" t="s">
        <v>967</v>
      </c>
      <c r="P71" s="35" t="s">
        <v>968</v>
      </c>
      <c r="Q71" s="35" t="s">
        <v>969</v>
      </c>
      <c r="R71" s="35" t="s">
        <v>571</v>
      </c>
      <c r="S71" s="35" t="s">
        <v>380</v>
      </c>
      <c r="T71" s="35" t="s">
        <v>970</v>
      </c>
      <c r="U71" s="35" t="s">
        <v>598</v>
      </c>
      <c r="V71" s="35" t="s">
        <v>276</v>
      </c>
      <c r="W71" s="35"/>
      <c r="X71" s="35"/>
      <c r="Y71" s="35" t="s">
        <v>971</v>
      </c>
      <c r="Z71" s="35" t="s">
        <v>972</v>
      </c>
      <c r="AA71" s="35" t="s">
        <v>973</v>
      </c>
      <c r="AB71" s="35"/>
      <c r="AC71" s="35"/>
      <c r="AD71" s="35"/>
      <c r="AE71" s="35"/>
      <c r="AF71" s="35"/>
      <c r="AG71" s="35"/>
      <c r="AH71" s="35"/>
      <c r="AI71" s="35"/>
      <c r="AJ71" s="35"/>
      <c r="AK71" s="35"/>
      <c r="AL71" s="35" t="s">
        <v>974</v>
      </c>
      <c r="AM71" s="35" t="s">
        <v>975</v>
      </c>
      <c r="AN71" s="35"/>
      <c r="AO71" s="35"/>
      <c r="AP71" s="35"/>
      <c r="AQ71" s="35"/>
      <c r="AR71" s="35"/>
      <c r="AS71" s="35"/>
      <c r="AT71" s="35"/>
      <c r="AU71" s="35"/>
      <c r="AV71" s="35"/>
      <c r="AW71" s="35" t="s">
        <v>302</v>
      </c>
      <c r="AX71" s="35" t="s">
        <v>328</v>
      </c>
      <c r="AY71" s="35" t="s">
        <v>329</v>
      </c>
      <c r="AZ71" s="35" t="s">
        <v>328</v>
      </c>
      <c r="BA71" s="35" t="s">
        <v>293</v>
      </c>
      <c r="BB71" s="33"/>
      <c r="BC71" s="36">
        <f>IF(COUNTIF($X$2:Table53[[#This Row],[MRCUID]],Table53[[#This Row],[MRCUID]])=1,1,0)</f>
        <v>0</v>
      </c>
    </row>
    <row r="72" spans="1:55" x14ac:dyDescent="0.25">
      <c r="A72" t="s">
        <v>277</v>
      </c>
      <c r="B72" s="33" t="s">
        <v>760</v>
      </c>
      <c r="C72" s="33" t="s">
        <v>761</v>
      </c>
      <c r="D72" s="33" t="s">
        <v>280</v>
      </c>
      <c r="E72" s="33" t="s">
        <v>281</v>
      </c>
      <c r="F72" s="34">
        <v>43101</v>
      </c>
      <c r="G72" s="34">
        <v>43465</v>
      </c>
      <c r="H72" s="35" t="s">
        <v>762</v>
      </c>
      <c r="I72" s="35" t="s">
        <v>763</v>
      </c>
      <c r="J72" s="35" t="s">
        <v>764</v>
      </c>
      <c r="K72" s="35" t="s">
        <v>765</v>
      </c>
      <c r="L72" s="35" t="s">
        <v>976</v>
      </c>
      <c r="M72" s="35" t="s">
        <v>295</v>
      </c>
      <c r="N72" s="35" t="s">
        <v>977</v>
      </c>
      <c r="O72" s="35" t="s">
        <v>978</v>
      </c>
      <c r="P72" s="35" t="s">
        <v>979</v>
      </c>
      <c r="Q72" s="35" t="s">
        <v>405</v>
      </c>
      <c r="R72" s="35" t="s">
        <v>406</v>
      </c>
      <c r="S72" s="35" t="s">
        <v>306</v>
      </c>
      <c r="T72" s="35" t="s">
        <v>980</v>
      </c>
      <c r="U72" s="35"/>
      <c r="V72" s="35" t="s">
        <v>276</v>
      </c>
      <c r="W72" s="35"/>
      <c r="X72" s="35"/>
      <c r="Y72" s="35" t="s">
        <v>981</v>
      </c>
      <c r="Z72" s="35" t="s">
        <v>982</v>
      </c>
      <c r="AA72" s="35" t="s">
        <v>983</v>
      </c>
      <c r="AB72" s="35"/>
      <c r="AC72" s="35"/>
      <c r="AD72" s="35"/>
      <c r="AE72" s="35"/>
      <c r="AF72" s="35"/>
      <c r="AG72" s="35"/>
      <c r="AH72" s="35"/>
      <c r="AI72" s="35"/>
      <c r="AJ72" s="35"/>
      <c r="AK72" s="35"/>
      <c r="AL72" s="35" t="s">
        <v>412</v>
      </c>
      <c r="AM72" s="35" t="s">
        <v>412</v>
      </c>
      <c r="AN72" s="35"/>
      <c r="AO72" s="35"/>
      <c r="AP72" s="35"/>
      <c r="AQ72" s="35"/>
      <c r="AR72" s="35"/>
      <c r="AS72" s="35"/>
      <c r="AT72" s="35"/>
      <c r="AU72" s="35"/>
      <c r="AV72" s="35"/>
      <c r="AW72" s="35"/>
      <c r="AX72" s="35"/>
      <c r="AY72" s="35"/>
      <c r="AZ72" s="35"/>
      <c r="BA72" s="35" t="s">
        <v>293</v>
      </c>
      <c r="BB72" s="33"/>
      <c r="BC72" s="36">
        <f>IF(COUNTIF($X$2:Table53[[#This Row],[MRCUID]],Table53[[#This Row],[MRCUID]])=1,1,0)</f>
        <v>0</v>
      </c>
    </row>
    <row r="73" spans="1:55" x14ac:dyDescent="0.25">
      <c r="A73" t="s">
        <v>277</v>
      </c>
      <c r="B73" s="33" t="s">
        <v>760</v>
      </c>
      <c r="C73" s="33" t="s">
        <v>761</v>
      </c>
      <c r="D73" s="33" t="s">
        <v>280</v>
      </c>
      <c r="E73" s="33" t="s">
        <v>281</v>
      </c>
      <c r="F73" s="34">
        <v>43101</v>
      </c>
      <c r="G73" s="34">
        <v>43465</v>
      </c>
      <c r="H73" s="35" t="s">
        <v>762</v>
      </c>
      <c r="I73" s="35" t="s">
        <v>763</v>
      </c>
      <c r="J73" s="35" t="s">
        <v>764</v>
      </c>
      <c r="K73" s="35" t="s">
        <v>765</v>
      </c>
      <c r="L73" s="35" t="s">
        <v>984</v>
      </c>
      <c r="M73" s="35" t="s">
        <v>295</v>
      </c>
      <c r="N73" s="35"/>
      <c r="O73" s="35" t="s">
        <v>985</v>
      </c>
      <c r="P73" s="35" t="s">
        <v>986</v>
      </c>
      <c r="Q73" s="35" t="s">
        <v>987</v>
      </c>
      <c r="R73" s="35" t="s">
        <v>988</v>
      </c>
      <c r="S73" s="35" t="s">
        <v>394</v>
      </c>
      <c r="T73" s="35" t="s">
        <v>989</v>
      </c>
      <c r="U73" s="35"/>
      <c r="V73" s="35" t="s">
        <v>276</v>
      </c>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t="s">
        <v>293</v>
      </c>
      <c r="BB73" s="33"/>
      <c r="BC73" s="36">
        <f>IF(COUNTIF($X$2:Table53[[#This Row],[MRCUID]],Table53[[#This Row],[MRCUID]])=1,1,0)</f>
        <v>0</v>
      </c>
    </row>
    <row r="74" spans="1:55" x14ac:dyDescent="0.25">
      <c r="A74" t="s">
        <v>277</v>
      </c>
      <c r="B74" s="33" t="s">
        <v>760</v>
      </c>
      <c r="C74" s="33" t="s">
        <v>761</v>
      </c>
      <c r="D74" s="33" t="s">
        <v>280</v>
      </c>
      <c r="E74" s="33" t="s">
        <v>281</v>
      </c>
      <c r="F74" s="34">
        <v>43101</v>
      </c>
      <c r="G74" s="34">
        <v>43465</v>
      </c>
      <c r="H74" s="35" t="s">
        <v>762</v>
      </c>
      <c r="I74" s="35" t="s">
        <v>763</v>
      </c>
      <c r="J74" s="35" t="s">
        <v>764</v>
      </c>
      <c r="K74" s="35" t="s">
        <v>765</v>
      </c>
      <c r="L74" s="35" t="s">
        <v>990</v>
      </c>
      <c r="M74" s="35" t="s">
        <v>295</v>
      </c>
      <c r="N74" s="35" t="s">
        <v>991</v>
      </c>
      <c r="O74" s="35" t="s">
        <v>862</v>
      </c>
      <c r="P74" s="35" t="s">
        <v>992</v>
      </c>
      <c r="Q74" s="35" t="s">
        <v>993</v>
      </c>
      <c r="R74" s="35" t="s">
        <v>306</v>
      </c>
      <c r="S74" s="35" t="s">
        <v>407</v>
      </c>
      <c r="T74" s="35" t="s">
        <v>994</v>
      </c>
      <c r="U74" s="35" t="s">
        <v>429</v>
      </c>
      <c r="V74" s="35" t="s">
        <v>276</v>
      </c>
      <c r="W74" s="35"/>
      <c r="X74" s="35"/>
      <c r="Y74" s="35"/>
      <c r="Z74" s="35" t="s">
        <v>995</v>
      </c>
      <c r="AA74" s="35" t="s">
        <v>996</v>
      </c>
      <c r="AB74" s="35"/>
      <c r="AC74" s="35"/>
      <c r="AD74" s="35"/>
      <c r="AE74" s="35"/>
      <c r="AF74" s="35"/>
      <c r="AG74" s="35"/>
      <c r="AH74" s="35"/>
      <c r="AI74" s="35"/>
      <c r="AJ74" s="35"/>
      <c r="AK74" s="35"/>
      <c r="AL74" s="35" t="s">
        <v>997</v>
      </c>
      <c r="AM74" s="35" t="s">
        <v>998</v>
      </c>
      <c r="AN74" s="35"/>
      <c r="AO74" s="35"/>
      <c r="AP74" s="35"/>
      <c r="AQ74" s="35"/>
      <c r="AR74" s="35"/>
      <c r="AS74" s="35"/>
      <c r="AT74" s="35"/>
      <c r="AU74" s="35"/>
      <c r="AV74" s="35"/>
      <c r="AW74" s="35"/>
      <c r="AX74" s="35"/>
      <c r="AY74" s="35"/>
      <c r="AZ74" s="35"/>
      <c r="BA74" s="35" t="s">
        <v>293</v>
      </c>
      <c r="BB74" s="33"/>
      <c r="BC74" s="36">
        <f>IF(COUNTIF($X$2:Table53[[#This Row],[MRCUID]],Table53[[#This Row],[MRCUID]])=1,1,0)</f>
        <v>0</v>
      </c>
    </row>
    <row r="75" spans="1:55" x14ac:dyDescent="0.25">
      <c r="A75" t="s">
        <v>277</v>
      </c>
      <c r="B75" s="33" t="s">
        <v>760</v>
      </c>
      <c r="C75" s="33" t="s">
        <v>761</v>
      </c>
      <c r="D75" s="33" t="s">
        <v>280</v>
      </c>
      <c r="E75" s="33" t="s">
        <v>281</v>
      </c>
      <c r="F75" s="34">
        <v>43101</v>
      </c>
      <c r="G75" s="34">
        <v>43465</v>
      </c>
      <c r="H75" s="35" t="s">
        <v>762</v>
      </c>
      <c r="I75" s="35" t="s">
        <v>763</v>
      </c>
      <c r="J75" s="35" t="s">
        <v>764</v>
      </c>
      <c r="K75" s="35" t="s">
        <v>765</v>
      </c>
      <c r="L75" s="35" t="s">
        <v>999</v>
      </c>
      <c r="M75" s="35" t="s">
        <v>295</v>
      </c>
      <c r="N75" s="35" t="s">
        <v>1000</v>
      </c>
      <c r="O75" s="35" t="s">
        <v>1001</v>
      </c>
      <c r="P75" s="35" t="s">
        <v>1002</v>
      </c>
      <c r="Q75" s="35" t="s">
        <v>906</v>
      </c>
      <c r="R75" s="35" t="s">
        <v>907</v>
      </c>
      <c r="S75" s="35" t="s">
        <v>321</v>
      </c>
      <c r="T75" s="35" t="s">
        <v>1003</v>
      </c>
      <c r="U75" s="35" t="s">
        <v>323</v>
      </c>
      <c r="V75" s="35" t="s">
        <v>276</v>
      </c>
      <c r="W75" s="35"/>
      <c r="X75" s="35"/>
      <c r="Y75" s="35" t="s">
        <v>1004</v>
      </c>
      <c r="Z75" s="35" t="s">
        <v>1005</v>
      </c>
      <c r="AA75" s="35" t="s">
        <v>1006</v>
      </c>
      <c r="AB75" s="35"/>
      <c r="AC75" s="35"/>
      <c r="AD75" s="35"/>
      <c r="AE75" s="35"/>
      <c r="AF75" s="35"/>
      <c r="AG75" s="35"/>
      <c r="AH75" s="35"/>
      <c r="AI75" s="35"/>
      <c r="AJ75" s="35"/>
      <c r="AK75" s="35"/>
      <c r="AL75" s="35" t="s">
        <v>912</v>
      </c>
      <c r="AM75" s="35" t="s">
        <v>913</v>
      </c>
      <c r="AN75" s="35"/>
      <c r="AO75" s="35"/>
      <c r="AP75" s="35"/>
      <c r="AQ75" s="35"/>
      <c r="AR75" s="35"/>
      <c r="AS75" s="35"/>
      <c r="AT75" s="35"/>
      <c r="AU75" s="35" t="s">
        <v>1007</v>
      </c>
      <c r="AV75" s="35"/>
      <c r="AW75" s="35" t="s">
        <v>302</v>
      </c>
      <c r="AX75" s="35" t="s">
        <v>328</v>
      </c>
      <c r="AY75" s="35" t="s">
        <v>329</v>
      </c>
      <c r="AZ75" s="35" t="s">
        <v>328</v>
      </c>
      <c r="BA75" s="35" t="s">
        <v>293</v>
      </c>
      <c r="BB75" s="33"/>
      <c r="BC75" s="36">
        <f>IF(COUNTIF($X$2:Table53[[#This Row],[MRCUID]],Table53[[#This Row],[MRCUID]])=1,1,0)</f>
        <v>0</v>
      </c>
    </row>
    <row r="76" spans="1:55" x14ac:dyDescent="0.25">
      <c r="A76" t="s">
        <v>277</v>
      </c>
      <c r="B76" s="33" t="s">
        <v>1008</v>
      </c>
      <c r="C76" s="33" t="s">
        <v>1009</v>
      </c>
      <c r="D76" s="33" t="s">
        <v>280</v>
      </c>
      <c r="E76" s="33" t="s">
        <v>281</v>
      </c>
      <c r="F76" s="34">
        <v>43101</v>
      </c>
      <c r="G76" s="34">
        <v>43465</v>
      </c>
      <c r="H76" s="35" t="s">
        <v>1010</v>
      </c>
      <c r="I76" s="35" t="s">
        <v>1011</v>
      </c>
      <c r="J76" s="35" t="s">
        <v>1012</v>
      </c>
      <c r="K76" s="35" t="s">
        <v>1013</v>
      </c>
      <c r="L76" s="35" t="s">
        <v>1014</v>
      </c>
      <c r="M76" s="35" t="s">
        <v>295</v>
      </c>
      <c r="N76" s="35"/>
      <c r="O76" s="35" t="s">
        <v>1015</v>
      </c>
      <c r="P76" s="35" t="s">
        <v>1016</v>
      </c>
      <c r="Q76" s="35" t="s">
        <v>1017</v>
      </c>
      <c r="R76" s="35"/>
      <c r="S76" s="35" t="s">
        <v>606</v>
      </c>
      <c r="T76" s="35"/>
      <c r="U76" s="35" t="s">
        <v>344</v>
      </c>
      <c r="V76" s="35" t="s">
        <v>276</v>
      </c>
      <c r="W76" s="35"/>
      <c r="X76" s="35"/>
      <c r="Y76" s="35"/>
      <c r="Z76" s="35" t="s">
        <v>1018</v>
      </c>
      <c r="AA76" s="35" t="s">
        <v>1019</v>
      </c>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t="s">
        <v>293</v>
      </c>
      <c r="BB76" s="33"/>
      <c r="BC76" s="36">
        <f>IF(COUNTIF($X$2:Table53[[#This Row],[MRCUID]],Table53[[#This Row],[MRCUID]])=1,1,0)</f>
        <v>0</v>
      </c>
    </row>
    <row r="77" spans="1:55" x14ac:dyDescent="0.25">
      <c r="A77" t="s">
        <v>277</v>
      </c>
      <c r="B77" s="33" t="s">
        <v>1008</v>
      </c>
      <c r="C77" s="33" t="s">
        <v>1009</v>
      </c>
      <c r="D77" s="33" t="s">
        <v>280</v>
      </c>
      <c r="E77" s="33" t="s">
        <v>281</v>
      </c>
      <c r="F77" s="34">
        <v>43101</v>
      </c>
      <c r="G77" s="34">
        <v>43465</v>
      </c>
      <c r="H77" s="35" t="s">
        <v>1010</v>
      </c>
      <c r="I77" s="35" t="s">
        <v>1011</v>
      </c>
      <c r="J77" s="35" t="s">
        <v>1012</v>
      </c>
      <c r="K77" s="35" t="s">
        <v>1013</v>
      </c>
      <c r="L77" s="35" t="s">
        <v>1020</v>
      </c>
      <c r="M77" s="35" t="s">
        <v>295</v>
      </c>
      <c r="N77" s="35"/>
      <c r="O77" s="35" t="s">
        <v>1021</v>
      </c>
      <c r="P77" s="35" t="s">
        <v>1022</v>
      </c>
      <c r="Q77" s="35" t="s">
        <v>1023</v>
      </c>
      <c r="R77" s="35"/>
      <c r="S77" s="35"/>
      <c r="T77" s="35"/>
      <c r="U77" s="35" t="s">
        <v>598</v>
      </c>
      <c r="V77" s="35" t="s">
        <v>276</v>
      </c>
      <c r="W77" s="35"/>
      <c r="X77" s="35"/>
      <c r="Y77" s="35"/>
      <c r="Z77" s="35" t="s">
        <v>1024</v>
      </c>
      <c r="AA77" s="35" t="s">
        <v>1025</v>
      </c>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t="s">
        <v>293</v>
      </c>
      <c r="BB77" s="33"/>
      <c r="BC77" s="36">
        <f>IF(COUNTIF($X$2:Table53[[#This Row],[MRCUID]],Table53[[#This Row],[MRCUID]])=1,1,0)</f>
        <v>0</v>
      </c>
    </row>
    <row r="78" spans="1:55" x14ac:dyDescent="0.25">
      <c r="A78" t="s">
        <v>277</v>
      </c>
      <c r="B78" s="33" t="s">
        <v>1008</v>
      </c>
      <c r="C78" s="33" t="s">
        <v>1009</v>
      </c>
      <c r="D78" s="33" t="s">
        <v>280</v>
      </c>
      <c r="E78" s="33" t="s">
        <v>281</v>
      </c>
      <c r="F78" s="34">
        <v>43101</v>
      </c>
      <c r="G78" s="34">
        <v>43465</v>
      </c>
      <c r="H78" s="35" t="s">
        <v>1010</v>
      </c>
      <c r="I78" s="35" t="s">
        <v>1011</v>
      </c>
      <c r="J78" s="35" t="s">
        <v>1012</v>
      </c>
      <c r="K78" s="35" t="s">
        <v>1013</v>
      </c>
      <c r="L78" s="35" t="s">
        <v>1026</v>
      </c>
      <c r="M78" s="35" t="s">
        <v>295</v>
      </c>
      <c r="N78" s="35"/>
      <c r="O78" s="35" t="s">
        <v>1027</v>
      </c>
      <c r="P78" s="35" t="s">
        <v>1028</v>
      </c>
      <c r="Q78" s="35" t="s">
        <v>1029</v>
      </c>
      <c r="R78" s="35"/>
      <c r="S78" s="35" t="s">
        <v>342</v>
      </c>
      <c r="T78" s="35"/>
      <c r="U78" s="35" t="s">
        <v>290</v>
      </c>
      <c r="V78" s="35" t="s">
        <v>276</v>
      </c>
      <c r="W78" s="35"/>
      <c r="X78" s="35"/>
      <c r="Y78" s="35"/>
      <c r="Z78" s="35" t="s">
        <v>1030</v>
      </c>
      <c r="AA78" s="35" t="s">
        <v>1031</v>
      </c>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t="s">
        <v>293</v>
      </c>
      <c r="BB78" s="33"/>
      <c r="BC78" s="36">
        <f>IF(COUNTIF($X$2:Table53[[#This Row],[MRCUID]],Table53[[#This Row],[MRCUID]])=1,1,0)</f>
        <v>0</v>
      </c>
    </row>
    <row r="79" spans="1:55" x14ac:dyDescent="0.25">
      <c r="A79" t="s">
        <v>277</v>
      </c>
      <c r="B79" s="33" t="s">
        <v>1008</v>
      </c>
      <c r="C79" s="33" t="s">
        <v>1009</v>
      </c>
      <c r="D79" s="33" t="s">
        <v>280</v>
      </c>
      <c r="E79" s="33" t="s">
        <v>281</v>
      </c>
      <c r="F79" s="34">
        <v>43101</v>
      </c>
      <c r="G79" s="34">
        <v>43465</v>
      </c>
      <c r="H79" s="35" t="s">
        <v>1010</v>
      </c>
      <c r="I79" s="35" t="s">
        <v>1011</v>
      </c>
      <c r="J79" s="35" t="s">
        <v>1012</v>
      </c>
      <c r="K79" s="35" t="s">
        <v>1013</v>
      </c>
      <c r="L79" s="35" t="s">
        <v>1032</v>
      </c>
      <c r="M79" s="35" t="s">
        <v>295</v>
      </c>
      <c r="N79" s="35"/>
      <c r="O79" s="35" t="s">
        <v>1033</v>
      </c>
      <c r="P79" s="35" t="s">
        <v>1034</v>
      </c>
      <c r="Q79" s="35" t="s">
        <v>1035</v>
      </c>
      <c r="R79" s="35"/>
      <c r="S79" s="35" t="s">
        <v>381</v>
      </c>
      <c r="T79" s="35"/>
      <c r="U79" s="35" t="s">
        <v>383</v>
      </c>
      <c r="V79" s="35" t="s">
        <v>276</v>
      </c>
      <c r="W79" s="35"/>
      <c r="X79" s="35"/>
      <c r="Y79" s="35"/>
      <c r="Z79" s="35" t="s">
        <v>1036</v>
      </c>
      <c r="AA79" s="35" t="s">
        <v>1037</v>
      </c>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t="s">
        <v>293</v>
      </c>
      <c r="BB79" s="33"/>
      <c r="BC79" s="36">
        <f>IF(COUNTIF($X$2:Table53[[#This Row],[MRCUID]],Table53[[#This Row],[MRCUID]])=1,1,0)</f>
        <v>0</v>
      </c>
    </row>
    <row r="80" spans="1:55" x14ac:dyDescent="0.25">
      <c r="A80" t="s">
        <v>277</v>
      </c>
      <c r="B80" s="33" t="s">
        <v>1008</v>
      </c>
      <c r="C80" s="33" t="s">
        <v>1009</v>
      </c>
      <c r="D80" s="33" t="s">
        <v>280</v>
      </c>
      <c r="E80" s="33" t="s">
        <v>281</v>
      </c>
      <c r="F80" s="34">
        <v>43101</v>
      </c>
      <c r="G80" s="34">
        <v>43465</v>
      </c>
      <c r="H80" s="35" t="s">
        <v>1010</v>
      </c>
      <c r="I80" s="35" t="s">
        <v>1011</v>
      </c>
      <c r="J80" s="35" t="s">
        <v>1012</v>
      </c>
      <c r="K80" s="35" t="s">
        <v>1013</v>
      </c>
      <c r="L80" s="35" t="s">
        <v>1038</v>
      </c>
      <c r="M80" s="35" t="s">
        <v>295</v>
      </c>
      <c r="N80" s="35"/>
      <c r="O80" s="35" t="s">
        <v>1039</v>
      </c>
      <c r="P80" s="35" t="s">
        <v>1040</v>
      </c>
      <c r="Q80" s="35" t="s">
        <v>802</v>
      </c>
      <c r="R80" s="35"/>
      <c r="S80" s="35" t="s">
        <v>321</v>
      </c>
      <c r="T80" s="35"/>
      <c r="U80" s="35" t="s">
        <v>323</v>
      </c>
      <c r="V80" s="35" t="s">
        <v>276</v>
      </c>
      <c r="W80" s="35"/>
      <c r="X80" s="35"/>
      <c r="Y80" s="35"/>
      <c r="Z80" s="35" t="s">
        <v>1041</v>
      </c>
      <c r="AA80" s="35" t="s">
        <v>1042</v>
      </c>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t="s">
        <v>293</v>
      </c>
      <c r="BB80" s="33"/>
      <c r="BC80" s="36">
        <f>IF(COUNTIF($X$2:Table53[[#This Row],[MRCUID]],Table53[[#This Row],[MRCUID]])=1,1,0)</f>
        <v>0</v>
      </c>
    </row>
    <row r="81" spans="1:55" x14ac:dyDescent="0.25">
      <c r="A81" t="s">
        <v>277</v>
      </c>
      <c r="B81" s="33" t="s">
        <v>1043</v>
      </c>
      <c r="C81" s="33" t="s">
        <v>1044</v>
      </c>
      <c r="D81" s="33" t="s">
        <v>280</v>
      </c>
      <c r="E81" s="33" t="s">
        <v>281</v>
      </c>
      <c r="F81" s="34">
        <v>43101</v>
      </c>
      <c r="G81" s="34">
        <v>43465</v>
      </c>
      <c r="H81" s="35" t="s">
        <v>1045</v>
      </c>
      <c r="I81" s="35" t="s">
        <v>1046</v>
      </c>
      <c r="J81" s="35" t="s">
        <v>1047</v>
      </c>
      <c r="K81" s="35" t="s">
        <v>1048</v>
      </c>
      <c r="L81" s="35" t="s">
        <v>1049</v>
      </c>
      <c r="M81" s="35" t="s">
        <v>295</v>
      </c>
      <c r="N81" s="35" t="s">
        <v>1050</v>
      </c>
      <c r="O81" s="35" t="s">
        <v>1051</v>
      </c>
      <c r="P81" s="35" t="s">
        <v>1052</v>
      </c>
      <c r="Q81" s="35" t="s">
        <v>809</v>
      </c>
      <c r="R81" s="35" t="s">
        <v>407</v>
      </c>
      <c r="S81" s="35" t="s">
        <v>342</v>
      </c>
      <c r="T81" s="35" t="s">
        <v>1053</v>
      </c>
      <c r="U81" s="35" t="s">
        <v>606</v>
      </c>
      <c r="V81" s="35" t="s">
        <v>276</v>
      </c>
      <c r="W81" s="35"/>
      <c r="X81" s="35"/>
      <c r="Y81" s="35" t="s">
        <v>1054</v>
      </c>
      <c r="Z81" s="35" t="s">
        <v>1055</v>
      </c>
      <c r="AA81" s="35" t="s">
        <v>1056</v>
      </c>
      <c r="AB81" s="35"/>
      <c r="AC81" s="35"/>
      <c r="AD81" s="35"/>
      <c r="AE81" s="35"/>
      <c r="AF81" s="35"/>
      <c r="AG81" s="35"/>
      <c r="AH81" s="35"/>
      <c r="AI81" s="35"/>
      <c r="AJ81" s="35"/>
      <c r="AK81" s="35"/>
      <c r="AL81" s="35" t="s">
        <v>814</v>
      </c>
      <c r="AM81" s="35" t="s">
        <v>814</v>
      </c>
      <c r="AN81" s="35"/>
      <c r="AO81" s="35"/>
      <c r="AP81" s="35"/>
      <c r="AQ81" s="35"/>
      <c r="AR81" s="35"/>
      <c r="AS81" s="35"/>
      <c r="AT81" s="35"/>
      <c r="AU81" s="35"/>
      <c r="AV81" s="35"/>
      <c r="AW81" s="35" t="s">
        <v>302</v>
      </c>
      <c r="AX81" s="35" t="s">
        <v>328</v>
      </c>
      <c r="AY81" s="35" t="s">
        <v>329</v>
      </c>
      <c r="AZ81" s="35" t="s">
        <v>328</v>
      </c>
      <c r="BA81" s="35" t="s">
        <v>293</v>
      </c>
      <c r="BB81" s="33"/>
      <c r="BC81" s="36">
        <f>IF(COUNTIF($X$2:Table53[[#This Row],[MRCUID]],Table53[[#This Row],[MRCUID]])=1,1,0)</f>
        <v>0</v>
      </c>
    </row>
    <row r="82" spans="1:55" x14ac:dyDescent="0.25">
      <c r="A82" t="s">
        <v>277</v>
      </c>
      <c r="B82" s="33" t="s">
        <v>1043</v>
      </c>
      <c r="C82" s="33" t="s">
        <v>1044</v>
      </c>
      <c r="D82" s="33" t="s">
        <v>280</v>
      </c>
      <c r="E82" s="33" t="s">
        <v>281</v>
      </c>
      <c r="F82" s="34">
        <v>43101</v>
      </c>
      <c r="G82" s="34">
        <v>43465</v>
      </c>
      <c r="H82" s="35" t="s">
        <v>1045</v>
      </c>
      <c r="I82" s="35" t="s">
        <v>1046</v>
      </c>
      <c r="J82" s="35" t="s">
        <v>1047</v>
      </c>
      <c r="K82" s="35" t="s">
        <v>1048</v>
      </c>
      <c r="L82" s="35" t="s">
        <v>1057</v>
      </c>
      <c r="M82" s="35" t="s">
        <v>295</v>
      </c>
      <c r="N82" s="35" t="s">
        <v>1058</v>
      </c>
      <c r="O82" s="35" t="s">
        <v>1059</v>
      </c>
      <c r="P82" s="35" t="s">
        <v>1060</v>
      </c>
      <c r="Q82" s="35" t="s">
        <v>906</v>
      </c>
      <c r="R82" s="35" t="s">
        <v>907</v>
      </c>
      <c r="S82" s="35" t="s">
        <v>306</v>
      </c>
      <c r="T82" s="35" t="s">
        <v>1061</v>
      </c>
      <c r="U82" s="35" t="s">
        <v>306</v>
      </c>
      <c r="V82" s="35" t="s">
        <v>276</v>
      </c>
      <c r="W82" s="35"/>
      <c r="X82" s="35"/>
      <c r="Y82" s="35"/>
      <c r="Z82" s="35" t="s">
        <v>1062</v>
      </c>
      <c r="AA82" s="35" t="s">
        <v>1063</v>
      </c>
      <c r="AB82" s="35"/>
      <c r="AC82" s="35"/>
      <c r="AD82" s="35"/>
      <c r="AE82" s="35"/>
      <c r="AF82" s="35"/>
      <c r="AG82" s="35"/>
      <c r="AH82" s="35"/>
      <c r="AI82" s="35"/>
      <c r="AJ82" s="35"/>
      <c r="AK82" s="35"/>
      <c r="AL82" s="35" t="s">
        <v>912</v>
      </c>
      <c r="AM82" s="35" t="s">
        <v>913</v>
      </c>
      <c r="AN82" s="35"/>
      <c r="AO82" s="35"/>
      <c r="AP82" s="35"/>
      <c r="AQ82" s="35"/>
      <c r="AR82" s="35"/>
      <c r="AS82" s="35"/>
      <c r="AT82" s="35"/>
      <c r="AU82" s="35"/>
      <c r="AV82" s="35"/>
      <c r="AW82" s="35"/>
      <c r="AX82" s="35" t="s">
        <v>329</v>
      </c>
      <c r="AY82" s="35" t="s">
        <v>329</v>
      </c>
      <c r="AZ82" s="35" t="s">
        <v>329</v>
      </c>
      <c r="BA82" s="35" t="s">
        <v>293</v>
      </c>
      <c r="BB82" s="33"/>
      <c r="BC82" s="36">
        <f>IF(COUNTIF($X$2:Table53[[#This Row],[MRCUID]],Table53[[#This Row],[MRCUID]])=1,1,0)</f>
        <v>0</v>
      </c>
    </row>
    <row r="83" spans="1:55" x14ac:dyDescent="0.25">
      <c r="A83" t="s">
        <v>277</v>
      </c>
      <c r="B83" s="33" t="s">
        <v>1043</v>
      </c>
      <c r="C83" s="33" t="s">
        <v>1044</v>
      </c>
      <c r="D83" s="33" t="s">
        <v>280</v>
      </c>
      <c r="E83" s="33" t="s">
        <v>281</v>
      </c>
      <c r="F83" s="34">
        <v>43101</v>
      </c>
      <c r="G83" s="34">
        <v>43465</v>
      </c>
      <c r="H83" s="35" t="s">
        <v>1045</v>
      </c>
      <c r="I83" s="35" t="s">
        <v>1046</v>
      </c>
      <c r="J83" s="35" t="s">
        <v>1047</v>
      </c>
      <c r="K83" s="35" t="s">
        <v>1048</v>
      </c>
      <c r="L83" s="35" t="s">
        <v>1064</v>
      </c>
      <c r="M83" s="35" t="s">
        <v>295</v>
      </c>
      <c r="N83" s="35" t="s">
        <v>1065</v>
      </c>
      <c r="O83" s="35" t="s">
        <v>1066</v>
      </c>
      <c r="P83" s="35" t="s">
        <v>1067</v>
      </c>
      <c r="Q83" s="35" t="s">
        <v>1068</v>
      </c>
      <c r="R83" s="35"/>
      <c r="S83" s="35"/>
      <c r="T83" s="35"/>
      <c r="U83" s="35" t="s">
        <v>299</v>
      </c>
      <c r="V83" s="35" t="s">
        <v>507</v>
      </c>
      <c r="W83" s="35"/>
      <c r="X83" s="35"/>
      <c r="Y83" s="35"/>
      <c r="Z83" s="35" t="s">
        <v>1069</v>
      </c>
      <c r="AA83" s="35" t="s">
        <v>1070</v>
      </c>
      <c r="AB83" s="35"/>
      <c r="AC83" s="35"/>
      <c r="AD83" s="35"/>
      <c r="AE83" s="35"/>
      <c r="AF83" s="35"/>
      <c r="AG83" s="35"/>
      <c r="AH83" s="35"/>
      <c r="AI83" s="35"/>
      <c r="AJ83" s="35"/>
      <c r="AK83" s="35"/>
      <c r="AL83" s="35" t="s">
        <v>1071</v>
      </c>
      <c r="AM83" s="35" t="s">
        <v>1072</v>
      </c>
      <c r="AN83" s="35"/>
      <c r="AO83" s="35"/>
      <c r="AP83" s="35"/>
      <c r="AQ83" s="35"/>
      <c r="AR83" s="35"/>
      <c r="AS83" s="35"/>
      <c r="AT83" s="35"/>
      <c r="AU83" s="35"/>
      <c r="AV83" s="35"/>
      <c r="AW83" s="35"/>
      <c r="AX83" s="35" t="s">
        <v>329</v>
      </c>
      <c r="AY83" s="35" t="s">
        <v>329</v>
      </c>
      <c r="AZ83" s="35" t="s">
        <v>329</v>
      </c>
      <c r="BA83" s="35" t="s">
        <v>293</v>
      </c>
      <c r="BB83" s="33"/>
      <c r="BC83" s="36">
        <f>IF(COUNTIF($X$2:Table53[[#This Row],[MRCUID]],Table53[[#This Row],[MRCUID]])=1,1,0)</f>
        <v>0</v>
      </c>
    </row>
    <row r="84" spans="1:55" x14ac:dyDescent="0.25">
      <c r="A84" t="s">
        <v>277</v>
      </c>
      <c r="B84" s="33" t="s">
        <v>1073</v>
      </c>
      <c r="C84" s="33" t="s">
        <v>1074</v>
      </c>
      <c r="D84" s="33" t="s">
        <v>280</v>
      </c>
      <c r="E84" s="33" t="s">
        <v>281</v>
      </c>
      <c r="F84" s="34">
        <v>43101</v>
      </c>
      <c r="G84" s="34">
        <v>43465</v>
      </c>
      <c r="H84" s="35" t="s">
        <v>1075</v>
      </c>
      <c r="I84" s="35" t="s">
        <v>1076</v>
      </c>
      <c r="J84" s="35" t="s">
        <v>1077</v>
      </c>
      <c r="K84" s="35" t="s">
        <v>1078</v>
      </c>
      <c r="L84" s="35" t="s">
        <v>1079</v>
      </c>
      <c r="M84" s="35" t="s">
        <v>295</v>
      </c>
      <c r="N84" s="35" t="s">
        <v>1080</v>
      </c>
      <c r="O84" s="35" t="s">
        <v>1081</v>
      </c>
      <c r="P84" s="35" t="s">
        <v>1082</v>
      </c>
      <c r="Q84" s="35" t="s">
        <v>1083</v>
      </c>
      <c r="R84" s="35" t="s">
        <v>1084</v>
      </c>
      <c r="S84" s="35" t="s">
        <v>1085</v>
      </c>
      <c r="T84" s="35" t="s">
        <v>1086</v>
      </c>
      <c r="U84" s="35" t="s">
        <v>306</v>
      </c>
      <c r="V84" s="35" t="s">
        <v>276</v>
      </c>
      <c r="W84" s="35"/>
      <c r="X84" s="35"/>
      <c r="Y84" s="35" t="s">
        <v>1087</v>
      </c>
      <c r="Z84" s="35" t="s">
        <v>1088</v>
      </c>
      <c r="AA84" s="35" t="s">
        <v>1089</v>
      </c>
      <c r="AB84" s="35"/>
      <c r="AC84" s="35"/>
      <c r="AD84" s="35"/>
      <c r="AE84" s="35"/>
      <c r="AF84" s="35"/>
      <c r="AG84" s="35"/>
      <c r="AH84" s="35"/>
      <c r="AI84" s="35"/>
      <c r="AJ84" s="35"/>
      <c r="AK84" s="35"/>
      <c r="AL84" s="35" t="s">
        <v>1090</v>
      </c>
      <c r="AM84" s="35" t="s">
        <v>1091</v>
      </c>
      <c r="AN84" s="35"/>
      <c r="AO84" s="35"/>
      <c r="AP84" s="35"/>
      <c r="AQ84" s="35"/>
      <c r="AR84" s="35"/>
      <c r="AS84" s="35"/>
      <c r="AT84" s="35"/>
      <c r="AU84" s="35"/>
      <c r="AV84" s="35"/>
      <c r="AW84" s="35" t="s">
        <v>302</v>
      </c>
      <c r="AX84" s="35" t="s">
        <v>328</v>
      </c>
      <c r="AY84" s="35" t="s">
        <v>329</v>
      </c>
      <c r="AZ84" s="35" t="s">
        <v>328</v>
      </c>
      <c r="BA84" s="35" t="s">
        <v>293</v>
      </c>
      <c r="BB84" s="33"/>
      <c r="BC84" s="36">
        <f>IF(COUNTIF($X$2:Table53[[#This Row],[MRCUID]],Table53[[#This Row],[MRCUID]])=1,1,0)</f>
        <v>0</v>
      </c>
    </row>
    <row r="85" spans="1:55" x14ac:dyDescent="0.25">
      <c r="A85" t="s">
        <v>277</v>
      </c>
      <c r="B85" s="33" t="s">
        <v>1073</v>
      </c>
      <c r="C85" s="33" t="s">
        <v>1074</v>
      </c>
      <c r="D85" s="33" t="s">
        <v>280</v>
      </c>
      <c r="E85" s="33" t="s">
        <v>281</v>
      </c>
      <c r="F85" s="34">
        <v>43101</v>
      </c>
      <c r="G85" s="34">
        <v>43465</v>
      </c>
      <c r="H85" s="35" t="s">
        <v>1075</v>
      </c>
      <c r="I85" s="35" t="s">
        <v>1076</v>
      </c>
      <c r="J85" s="35" t="s">
        <v>1077</v>
      </c>
      <c r="K85" s="35" t="s">
        <v>1078</v>
      </c>
      <c r="L85" s="35" t="s">
        <v>1092</v>
      </c>
      <c r="M85" s="35" t="s">
        <v>295</v>
      </c>
      <c r="N85" s="35" t="s">
        <v>1093</v>
      </c>
      <c r="O85" s="35" t="s">
        <v>1094</v>
      </c>
      <c r="P85" s="35" t="s">
        <v>1095</v>
      </c>
      <c r="Q85" s="35" t="s">
        <v>624</v>
      </c>
      <c r="R85" s="35" t="s">
        <v>596</v>
      </c>
      <c r="S85" s="35" t="s">
        <v>306</v>
      </c>
      <c r="T85" s="35" t="s">
        <v>1096</v>
      </c>
      <c r="U85" s="35" t="s">
        <v>306</v>
      </c>
      <c r="V85" s="35" t="s">
        <v>276</v>
      </c>
      <c r="W85" s="35"/>
      <c r="X85" s="35"/>
      <c r="Y85" s="35"/>
      <c r="Z85" s="35" t="s">
        <v>1097</v>
      </c>
      <c r="AA85" s="35" t="s">
        <v>1098</v>
      </c>
      <c r="AB85" s="35"/>
      <c r="AC85" s="35"/>
      <c r="AD85" s="35"/>
      <c r="AE85" s="35"/>
      <c r="AF85" s="35"/>
      <c r="AG85" s="35"/>
      <c r="AH85" s="35"/>
      <c r="AI85" s="35"/>
      <c r="AJ85" s="35"/>
      <c r="AK85" s="35"/>
      <c r="AL85" s="35" t="s">
        <v>599</v>
      </c>
      <c r="AM85" s="35" t="s">
        <v>600</v>
      </c>
      <c r="AN85" s="35"/>
      <c r="AO85" s="35"/>
      <c r="AP85" s="35"/>
      <c r="AQ85" s="35"/>
      <c r="AR85" s="35"/>
      <c r="AS85" s="35"/>
      <c r="AT85" s="35"/>
      <c r="AU85" s="35"/>
      <c r="AV85" s="35"/>
      <c r="AW85" s="35"/>
      <c r="AX85" s="35" t="s">
        <v>329</v>
      </c>
      <c r="AY85" s="35" t="s">
        <v>329</v>
      </c>
      <c r="AZ85" s="35" t="s">
        <v>329</v>
      </c>
      <c r="BA85" s="35" t="s">
        <v>293</v>
      </c>
      <c r="BB85" s="33"/>
      <c r="BC85" s="36">
        <f>IF(COUNTIF($X$2:Table53[[#This Row],[MRCUID]],Table53[[#This Row],[MRCUID]])=1,1,0)</f>
        <v>0</v>
      </c>
    </row>
    <row r="86" spans="1:55" x14ac:dyDescent="0.25">
      <c r="A86" t="s">
        <v>277</v>
      </c>
      <c r="B86" s="33" t="s">
        <v>1073</v>
      </c>
      <c r="C86" s="33" t="s">
        <v>1074</v>
      </c>
      <c r="D86" s="33" t="s">
        <v>280</v>
      </c>
      <c r="E86" s="33" t="s">
        <v>281</v>
      </c>
      <c r="F86" s="34">
        <v>43101</v>
      </c>
      <c r="G86" s="34">
        <v>43465</v>
      </c>
      <c r="H86" s="35" t="s">
        <v>1075</v>
      </c>
      <c r="I86" s="35" t="s">
        <v>1076</v>
      </c>
      <c r="J86" s="35" t="s">
        <v>1077</v>
      </c>
      <c r="K86" s="35" t="s">
        <v>1078</v>
      </c>
      <c r="L86" s="35" t="s">
        <v>1099</v>
      </c>
      <c r="M86" s="35" t="s">
        <v>295</v>
      </c>
      <c r="N86" s="35"/>
      <c r="O86" s="35" t="s">
        <v>1100</v>
      </c>
      <c r="P86" s="35" t="s">
        <v>1101</v>
      </c>
      <c r="Q86" s="35" t="s">
        <v>1102</v>
      </c>
      <c r="R86" s="35"/>
      <c r="S86" s="35"/>
      <c r="T86" s="35"/>
      <c r="U86" s="35" t="s">
        <v>429</v>
      </c>
      <c r="V86" s="35" t="s">
        <v>276</v>
      </c>
      <c r="W86" s="35"/>
      <c r="X86" s="35"/>
      <c r="Y86" s="35"/>
      <c r="Z86" s="35" t="s">
        <v>1103</v>
      </c>
      <c r="AA86" s="35" t="s">
        <v>1104</v>
      </c>
      <c r="AB86" s="35"/>
      <c r="AC86" s="35"/>
      <c r="AD86" s="35"/>
      <c r="AE86" s="35"/>
      <c r="AF86" s="35"/>
      <c r="AG86" s="35"/>
      <c r="AH86" s="35"/>
      <c r="AI86" s="35"/>
      <c r="AJ86" s="35"/>
      <c r="AK86" s="35"/>
      <c r="AL86" s="35"/>
      <c r="AM86" s="35"/>
      <c r="AN86" s="35"/>
      <c r="AO86" s="35"/>
      <c r="AP86" s="35"/>
      <c r="AQ86" s="35"/>
      <c r="AR86" s="35"/>
      <c r="AS86" s="35"/>
      <c r="AT86" s="35"/>
      <c r="AU86" s="35"/>
      <c r="AV86" s="35"/>
      <c r="AW86" s="35" t="s">
        <v>302</v>
      </c>
      <c r="AX86" s="35"/>
      <c r="AY86" s="35"/>
      <c r="AZ86" s="35"/>
      <c r="BA86" s="35" t="s">
        <v>293</v>
      </c>
      <c r="BB86" s="33"/>
      <c r="BC86" s="36">
        <f>IF(COUNTIF($X$2:Table53[[#This Row],[MRCUID]],Table53[[#This Row],[MRCUID]])=1,1,0)</f>
        <v>0</v>
      </c>
    </row>
    <row r="87" spans="1:55" x14ac:dyDescent="0.25">
      <c r="A87" t="s">
        <v>277</v>
      </c>
      <c r="B87" s="33" t="s">
        <v>1073</v>
      </c>
      <c r="C87" s="33" t="s">
        <v>1074</v>
      </c>
      <c r="D87" s="33" t="s">
        <v>280</v>
      </c>
      <c r="E87" s="33" t="s">
        <v>281</v>
      </c>
      <c r="F87" s="34">
        <v>43101</v>
      </c>
      <c r="G87" s="34">
        <v>43465</v>
      </c>
      <c r="H87" s="35" t="s">
        <v>1075</v>
      </c>
      <c r="I87" s="35" t="s">
        <v>1076</v>
      </c>
      <c r="J87" s="35" t="s">
        <v>1077</v>
      </c>
      <c r="K87" s="35" t="s">
        <v>1078</v>
      </c>
      <c r="L87" s="35" t="s">
        <v>1105</v>
      </c>
      <c r="M87" s="35" t="s">
        <v>295</v>
      </c>
      <c r="N87" s="35" t="s">
        <v>1106</v>
      </c>
      <c r="O87" s="35" t="s">
        <v>1107</v>
      </c>
      <c r="P87" s="35" t="s">
        <v>1108</v>
      </c>
      <c r="Q87" s="35" t="s">
        <v>1109</v>
      </c>
      <c r="R87" s="35"/>
      <c r="S87" s="35"/>
      <c r="T87" s="35"/>
      <c r="U87" s="35" t="s">
        <v>299</v>
      </c>
      <c r="V87" s="35" t="s">
        <v>507</v>
      </c>
      <c r="W87" s="35"/>
      <c r="X87" s="35"/>
      <c r="Y87" s="35"/>
      <c r="Z87" s="35" t="s">
        <v>1110</v>
      </c>
      <c r="AA87" s="35" t="s">
        <v>1111</v>
      </c>
      <c r="AB87" s="35"/>
      <c r="AC87" s="35"/>
      <c r="AD87" s="35"/>
      <c r="AE87" s="35"/>
      <c r="AF87" s="35"/>
      <c r="AG87" s="35"/>
      <c r="AH87" s="35"/>
      <c r="AI87" s="35"/>
      <c r="AJ87" s="35"/>
      <c r="AK87" s="35"/>
      <c r="AL87" s="35" t="s">
        <v>1112</v>
      </c>
      <c r="AM87" s="35" t="s">
        <v>1113</v>
      </c>
      <c r="AN87" s="35"/>
      <c r="AO87" s="35"/>
      <c r="AP87" s="35"/>
      <c r="AQ87" s="35"/>
      <c r="AR87" s="35"/>
      <c r="AS87" s="35"/>
      <c r="AT87" s="35"/>
      <c r="AU87" s="35"/>
      <c r="AV87" s="35"/>
      <c r="AW87" s="35"/>
      <c r="AX87" s="35"/>
      <c r="AY87" s="35"/>
      <c r="AZ87" s="35"/>
      <c r="BA87" s="35" t="s">
        <v>293</v>
      </c>
      <c r="BB87" s="33"/>
      <c r="BC87" s="36">
        <f>IF(COUNTIF($X$2:Table53[[#This Row],[MRCUID]],Table53[[#This Row],[MRCUID]])=1,1,0)</f>
        <v>0</v>
      </c>
    </row>
    <row r="88" spans="1:55" x14ac:dyDescent="0.25">
      <c r="A88" t="s">
        <v>277</v>
      </c>
      <c r="B88" s="33" t="s">
        <v>1073</v>
      </c>
      <c r="C88" s="33" t="s">
        <v>1074</v>
      </c>
      <c r="D88" s="33" t="s">
        <v>280</v>
      </c>
      <c r="E88" s="33" t="s">
        <v>281</v>
      </c>
      <c r="F88" s="34">
        <v>43101</v>
      </c>
      <c r="G88" s="34">
        <v>43465</v>
      </c>
      <c r="H88" s="35" t="s">
        <v>1075</v>
      </c>
      <c r="I88" s="35" t="s">
        <v>1076</v>
      </c>
      <c r="J88" s="35" t="s">
        <v>1077</v>
      </c>
      <c r="K88" s="35" t="s">
        <v>1078</v>
      </c>
      <c r="L88" s="35" t="s">
        <v>1114</v>
      </c>
      <c r="M88" s="35" t="s">
        <v>295</v>
      </c>
      <c r="N88" s="35" t="s">
        <v>1115</v>
      </c>
      <c r="O88" s="35" t="s">
        <v>1116</v>
      </c>
      <c r="P88" s="35" t="s">
        <v>1117</v>
      </c>
      <c r="Q88" s="35" t="s">
        <v>1118</v>
      </c>
      <c r="R88" s="35" t="s">
        <v>1119</v>
      </c>
      <c r="S88" s="35" t="s">
        <v>407</v>
      </c>
      <c r="T88" s="35" t="s">
        <v>1120</v>
      </c>
      <c r="U88" s="35" t="s">
        <v>429</v>
      </c>
      <c r="V88" s="35" t="s">
        <v>276</v>
      </c>
      <c r="W88" s="35"/>
      <c r="X88" s="35"/>
      <c r="Y88" s="35" t="s">
        <v>1121</v>
      </c>
      <c r="Z88" s="35" t="s">
        <v>1122</v>
      </c>
      <c r="AA88" s="35" t="s">
        <v>1123</v>
      </c>
      <c r="AB88" s="35"/>
      <c r="AC88" s="35"/>
      <c r="AD88" s="35"/>
      <c r="AE88" s="35"/>
      <c r="AF88" s="35"/>
      <c r="AG88" s="35"/>
      <c r="AH88" s="35"/>
      <c r="AI88" s="35"/>
      <c r="AJ88" s="35"/>
      <c r="AK88" s="35"/>
      <c r="AL88" s="35" t="s">
        <v>1124</v>
      </c>
      <c r="AM88" s="35" t="s">
        <v>1125</v>
      </c>
      <c r="AN88" s="35"/>
      <c r="AO88" s="35"/>
      <c r="AP88" s="35"/>
      <c r="AQ88" s="35"/>
      <c r="AR88" s="35"/>
      <c r="AS88" s="35"/>
      <c r="AT88" s="35"/>
      <c r="AU88" s="35"/>
      <c r="AV88" s="35"/>
      <c r="AW88" s="35"/>
      <c r="AX88" s="35" t="s">
        <v>328</v>
      </c>
      <c r="AY88" s="35" t="s">
        <v>329</v>
      </c>
      <c r="AZ88" s="35" t="s">
        <v>328</v>
      </c>
      <c r="BA88" s="35" t="s">
        <v>293</v>
      </c>
      <c r="BB88" s="33"/>
      <c r="BC88" s="36">
        <f>IF(COUNTIF($X$2:Table53[[#This Row],[MRCUID]],Table53[[#This Row],[MRCUID]])=1,1,0)</f>
        <v>0</v>
      </c>
    </row>
    <row r="89" spans="1:55" x14ac:dyDescent="0.25">
      <c r="A89" t="s">
        <v>277</v>
      </c>
      <c r="B89" s="33" t="s">
        <v>1073</v>
      </c>
      <c r="C89" s="33" t="s">
        <v>1074</v>
      </c>
      <c r="D89" s="33" t="s">
        <v>280</v>
      </c>
      <c r="E89" s="33" t="s">
        <v>281</v>
      </c>
      <c r="F89" s="34">
        <v>43101</v>
      </c>
      <c r="G89" s="34">
        <v>43465</v>
      </c>
      <c r="H89" s="35" t="s">
        <v>1075</v>
      </c>
      <c r="I89" s="35" t="s">
        <v>1076</v>
      </c>
      <c r="J89" s="35" t="s">
        <v>1077</v>
      </c>
      <c r="K89" s="35" t="s">
        <v>1078</v>
      </c>
      <c r="L89" s="35" t="s">
        <v>1126</v>
      </c>
      <c r="M89" s="35" t="s">
        <v>295</v>
      </c>
      <c r="N89" s="35" t="s">
        <v>1127</v>
      </c>
      <c r="O89" s="35" t="s">
        <v>1128</v>
      </c>
      <c r="P89" s="35" t="s">
        <v>1129</v>
      </c>
      <c r="Q89" s="35" t="s">
        <v>1130</v>
      </c>
      <c r="R89" s="35" t="s">
        <v>1131</v>
      </c>
      <c r="S89" s="35" t="s">
        <v>381</v>
      </c>
      <c r="T89" s="35" t="s">
        <v>1132</v>
      </c>
      <c r="U89" s="35" t="s">
        <v>383</v>
      </c>
      <c r="V89" s="35" t="s">
        <v>276</v>
      </c>
      <c r="W89" s="35"/>
      <c r="X89" s="35"/>
      <c r="Y89" s="35"/>
      <c r="Z89" s="35" t="s">
        <v>1133</v>
      </c>
      <c r="AA89" s="35" t="s">
        <v>1134</v>
      </c>
      <c r="AB89" s="35"/>
      <c r="AC89" s="35"/>
      <c r="AD89" s="35"/>
      <c r="AE89" s="35"/>
      <c r="AF89" s="35"/>
      <c r="AG89" s="35"/>
      <c r="AH89" s="35"/>
      <c r="AI89" s="35"/>
      <c r="AJ89" s="35"/>
      <c r="AK89" s="35"/>
      <c r="AL89" s="35" t="s">
        <v>1135</v>
      </c>
      <c r="AM89" s="35" t="s">
        <v>1136</v>
      </c>
      <c r="AN89" s="35"/>
      <c r="AO89" s="35"/>
      <c r="AP89" s="35"/>
      <c r="AQ89" s="35"/>
      <c r="AR89" s="35"/>
      <c r="AS89" s="35"/>
      <c r="AT89" s="35"/>
      <c r="AU89" s="35"/>
      <c r="AV89" s="35"/>
      <c r="AW89" s="35" t="s">
        <v>302</v>
      </c>
      <c r="AX89" s="35" t="s">
        <v>329</v>
      </c>
      <c r="AY89" s="35" t="s">
        <v>329</v>
      </c>
      <c r="AZ89" s="35" t="s">
        <v>329</v>
      </c>
      <c r="BA89" s="35" t="s">
        <v>293</v>
      </c>
      <c r="BB89" s="33"/>
      <c r="BC89" s="36">
        <f>IF(COUNTIF($X$2:Table53[[#This Row],[MRCUID]],Table53[[#This Row],[MRCUID]])=1,1,0)</f>
        <v>0</v>
      </c>
    </row>
    <row r="90" spans="1:55" x14ac:dyDescent="0.25">
      <c r="A90" t="s">
        <v>277</v>
      </c>
      <c r="B90" s="33" t="s">
        <v>1073</v>
      </c>
      <c r="C90" s="33" t="s">
        <v>1074</v>
      </c>
      <c r="D90" s="33" t="s">
        <v>280</v>
      </c>
      <c r="E90" s="33" t="s">
        <v>281</v>
      </c>
      <c r="F90" s="34">
        <v>43101</v>
      </c>
      <c r="G90" s="34">
        <v>43465</v>
      </c>
      <c r="H90" s="35" t="s">
        <v>1075</v>
      </c>
      <c r="I90" s="35" t="s">
        <v>1076</v>
      </c>
      <c r="J90" s="35" t="s">
        <v>1077</v>
      </c>
      <c r="K90" s="35" t="s">
        <v>1078</v>
      </c>
      <c r="L90" s="35" t="s">
        <v>1137</v>
      </c>
      <c r="M90" s="35" t="s">
        <v>295</v>
      </c>
      <c r="N90" s="35" t="s">
        <v>1138</v>
      </c>
      <c r="O90" s="35" t="s">
        <v>1139</v>
      </c>
      <c r="P90" s="35" t="s">
        <v>1140</v>
      </c>
      <c r="Q90" s="35" t="s">
        <v>1141</v>
      </c>
      <c r="R90" s="35" t="s">
        <v>355</v>
      </c>
      <c r="S90" s="35" t="s">
        <v>394</v>
      </c>
      <c r="T90" s="35" t="s">
        <v>1142</v>
      </c>
      <c r="U90" s="35" t="s">
        <v>606</v>
      </c>
      <c r="V90" s="35" t="s">
        <v>276</v>
      </c>
      <c r="W90" s="35"/>
      <c r="X90" s="35"/>
      <c r="Y90" s="35" t="s">
        <v>1143</v>
      </c>
      <c r="Z90" s="35" t="s">
        <v>1144</v>
      </c>
      <c r="AA90" s="35" t="s">
        <v>1145</v>
      </c>
      <c r="AB90" s="35"/>
      <c r="AC90" s="35"/>
      <c r="AD90" s="35"/>
      <c r="AE90" s="35"/>
      <c r="AF90" s="35"/>
      <c r="AG90" s="35"/>
      <c r="AH90" s="35"/>
      <c r="AI90" s="35"/>
      <c r="AJ90" s="35"/>
      <c r="AK90" s="35"/>
      <c r="AL90" s="35" t="s">
        <v>1146</v>
      </c>
      <c r="AM90" s="35" t="s">
        <v>1147</v>
      </c>
      <c r="AN90" s="35"/>
      <c r="AO90" s="35"/>
      <c r="AP90" s="35"/>
      <c r="AQ90" s="35"/>
      <c r="AR90" s="35"/>
      <c r="AS90" s="35"/>
      <c r="AT90" s="35"/>
      <c r="AU90" s="35"/>
      <c r="AV90" s="35"/>
      <c r="AW90" s="35" t="s">
        <v>302</v>
      </c>
      <c r="AX90" s="35" t="s">
        <v>328</v>
      </c>
      <c r="AY90" s="35" t="s">
        <v>329</v>
      </c>
      <c r="AZ90" s="35" t="s">
        <v>328</v>
      </c>
      <c r="BA90" s="35" t="s">
        <v>293</v>
      </c>
      <c r="BB90" s="33"/>
      <c r="BC90" s="36">
        <f>IF(COUNTIF($X$2:Table53[[#This Row],[MRCUID]],Table53[[#This Row],[MRCUID]])=1,1,0)</f>
        <v>0</v>
      </c>
    </row>
    <row r="91" spans="1:55" x14ac:dyDescent="0.25">
      <c r="A91" t="s">
        <v>277</v>
      </c>
      <c r="B91" s="33" t="s">
        <v>1073</v>
      </c>
      <c r="C91" s="33" t="s">
        <v>1074</v>
      </c>
      <c r="D91" s="33" t="s">
        <v>280</v>
      </c>
      <c r="E91" s="33" t="s">
        <v>281</v>
      </c>
      <c r="F91" s="34">
        <v>43101</v>
      </c>
      <c r="G91" s="34">
        <v>43465</v>
      </c>
      <c r="H91" s="35" t="s">
        <v>1075</v>
      </c>
      <c r="I91" s="35" t="s">
        <v>1076</v>
      </c>
      <c r="J91" s="35" t="s">
        <v>1077</v>
      </c>
      <c r="K91" s="35" t="s">
        <v>1078</v>
      </c>
      <c r="L91" s="35" t="s">
        <v>1148</v>
      </c>
      <c r="M91" s="35" t="s">
        <v>295</v>
      </c>
      <c r="N91" s="35" t="s">
        <v>1149</v>
      </c>
      <c r="O91" s="35" t="s">
        <v>1150</v>
      </c>
      <c r="P91" s="35" t="s">
        <v>1151</v>
      </c>
      <c r="Q91" s="35" t="s">
        <v>1152</v>
      </c>
      <c r="R91" s="35" t="s">
        <v>1153</v>
      </c>
      <c r="S91" s="35" t="s">
        <v>342</v>
      </c>
      <c r="T91" s="35" t="s">
        <v>1119</v>
      </c>
      <c r="U91" s="35" t="s">
        <v>290</v>
      </c>
      <c r="V91" s="35" t="s">
        <v>276</v>
      </c>
      <c r="W91" s="35"/>
      <c r="X91" s="35"/>
      <c r="Y91" s="35" t="s">
        <v>1154</v>
      </c>
      <c r="Z91" s="35" t="s">
        <v>1155</v>
      </c>
      <c r="AA91" s="35" t="s">
        <v>1156</v>
      </c>
      <c r="AB91" s="35"/>
      <c r="AC91" s="35"/>
      <c r="AD91" s="35"/>
      <c r="AE91" s="35"/>
      <c r="AF91" s="35"/>
      <c r="AG91" s="35"/>
      <c r="AH91" s="35"/>
      <c r="AI91" s="35"/>
      <c r="AJ91" s="35"/>
      <c r="AK91" s="35"/>
      <c r="AL91" s="35" t="s">
        <v>1157</v>
      </c>
      <c r="AM91" s="35" t="s">
        <v>1157</v>
      </c>
      <c r="AN91" s="35"/>
      <c r="AO91" s="35"/>
      <c r="AP91" s="35"/>
      <c r="AQ91" s="35"/>
      <c r="AR91" s="35"/>
      <c r="AS91" s="35"/>
      <c r="AT91" s="35"/>
      <c r="AU91" s="35"/>
      <c r="AV91" s="35"/>
      <c r="AW91" s="35" t="s">
        <v>302</v>
      </c>
      <c r="AX91" s="35" t="s">
        <v>328</v>
      </c>
      <c r="AY91" s="35" t="s">
        <v>329</v>
      </c>
      <c r="AZ91" s="35" t="s">
        <v>328</v>
      </c>
      <c r="BA91" s="35" t="s">
        <v>293</v>
      </c>
      <c r="BB91" s="33"/>
      <c r="BC91" s="36">
        <f>IF(COUNTIF($X$2:Table53[[#This Row],[MRCUID]],Table53[[#This Row],[MRCUID]])=1,1,0)</f>
        <v>0</v>
      </c>
    </row>
    <row r="92" spans="1:55" x14ac:dyDescent="0.25">
      <c r="A92" t="s">
        <v>277</v>
      </c>
      <c r="B92" s="33" t="s">
        <v>1073</v>
      </c>
      <c r="C92" s="33" t="s">
        <v>1074</v>
      </c>
      <c r="D92" s="33" t="s">
        <v>280</v>
      </c>
      <c r="E92" s="33" t="s">
        <v>281</v>
      </c>
      <c r="F92" s="34">
        <v>43101</v>
      </c>
      <c r="G92" s="34">
        <v>43465</v>
      </c>
      <c r="H92" s="35" t="s">
        <v>1075</v>
      </c>
      <c r="I92" s="35" t="s">
        <v>1076</v>
      </c>
      <c r="J92" s="35" t="s">
        <v>1077</v>
      </c>
      <c r="K92" s="35" t="s">
        <v>1078</v>
      </c>
      <c r="L92" s="35" t="s">
        <v>1158</v>
      </c>
      <c r="M92" s="35" t="s">
        <v>295</v>
      </c>
      <c r="N92" s="35" t="s">
        <v>1159</v>
      </c>
      <c r="O92" s="35" t="s">
        <v>1160</v>
      </c>
      <c r="P92" s="35" t="s">
        <v>1161</v>
      </c>
      <c r="Q92" s="35" t="s">
        <v>1109</v>
      </c>
      <c r="R92" s="35" t="s">
        <v>855</v>
      </c>
      <c r="S92" s="35" t="s">
        <v>342</v>
      </c>
      <c r="T92" s="35" t="s">
        <v>1162</v>
      </c>
      <c r="U92" s="35" t="s">
        <v>506</v>
      </c>
      <c r="V92" s="35" t="s">
        <v>507</v>
      </c>
      <c r="W92" s="35"/>
      <c r="X92" s="35"/>
      <c r="Y92" s="35" t="s">
        <v>1163</v>
      </c>
      <c r="Z92" s="35" t="s">
        <v>1164</v>
      </c>
      <c r="AA92" s="35" t="s">
        <v>1165</v>
      </c>
      <c r="AB92" s="35"/>
      <c r="AC92" s="35"/>
      <c r="AD92" s="35"/>
      <c r="AE92" s="35"/>
      <c r="AF92" s="35"/>
      <c r="AG92" s="35"/>
      <c r="AH92" s="35"/>
      <c r="AI92" s="35"/>
      <c r="AJ92" s="35"/>
      <c r="AK92" s="35"/>
      <c r="AL92" s="35" t="s">
        <v>1112</v>
      </c>
      <c r="AM92" s="35" t="s">
        <v>1113</v>
      </c>
      <c r="AN92" s="35"/>
      <c r="AO92" s="35"/>
      <c r="AP92" s="35"/>
      <c r="AQ92" s="35"/>
      <c r="AR92" s="35"/>
      <c r="AS92" s="35"/>
      <c r="AT92" s="35"/>
      <c r="AU92" s="35"/>
      <c r="AV92" s="35"/>
      <c r="AW92" s="35" t="s">
        <v>302</v>
      </c>
      <c r="AX92" s="35" t="s">
        <v>328</v>
      </c>
      <c r="AY92" s="35" t="s">
        <v>329</v>
      </c>
      <c r="AZ92" s="35" t="s">
        <v>328</v>
      </c>
      <c r="BA92" s="35" t="s">
        <v>293</v>
      </c>
      <c r="BB92" s="33"/>
      <c r="BC92" s="36">
        <f>IF(COUNTIF($X$2:Table53[[#This Row],[MRCUID]],Table53[[#This Row],[MRCUID]])=1,1,0)</f>
        <v>0</v>
      </c>
    </row>
    <row r="93" spans="1:55" x14ac:dyDescent="0.25">
      <c r="A93" t="s">
        <v>277</v>
      </c>
      <c r="B93" s="33" t="s">
        <v>1073</v>
      </c>
      <c r="C93" s="33" t="s">
        <v>1074</v>
      </c>
      <c r="D93" s="33" t="s">
        <v>280</v>
      </c>
      <c r="E93" s="33" t="s">
        <v>281</v>
      </c>
      <c r="F93" s="34">
        <v>43101</v>
      </c>
      <c r="G93" s="34">
        <v>43465</v>
      </c>
      <c r="H93" s="35" t="s">
        <v>1075</v>
      </c>
      <c r="I93" s="35" t="s">
        <v>1076</v>
      </c>
      <c r="J93" s="35" t="s">
        <v>1077</v>
      </c>
      <c r="K93" s="35" t="s">
        <v>1078</v>
      </c>
      <c r="L93" s="35" t="s">
        <v>1166</v>
      </c>
      <c r="M93" s="35" t="s">
        <v>295</v>
      </c>
      <c r="N93" s="35" t="s">
        <v>1167</v>
      </c>
      <c r="O93" s="35" t="s">
        <v>1168</v>
      </c>
      <c r="P93" s="35" t="s">
        <v>1169</v>
      </c>
      <c r="Q93" s="35" t="s">
        <v>1170</v>
      </c>
      <c r="R93" s="35" t="s">
        <v>1171</v>
      </c>
      <c r="S93" s="35" t="s">
        <v>606</v>
      </c>
      <c r="T93" s="35" t="s">
        <v>1172</v>
      </c>
      <c r="U93" s="35" t="s">
        <v>606</v>
      </c>
      <c r="V93" s="35" t="s">
        <v>276</v>
      </c>
      <c r="W93" s="35"/>
      <c r="X93" s="35"/>
      <c r="Y93" s="35" t="s">
        <v>1173</v>
      </c>
      <c r="Z93" s="35" t="s">
        <v>1174</v>
      </c>
      <c r="AA93" s="35" t="s">
        <v>1175</v>
      </c>
      <c r="AB93" s="35"/>
      <c r="AC93" s="35"/>
      <c r="AD93" s="35"/>
      <c r="AE93" s="35"/>
      <c r="AF93" s="35"/>
      <c r="AG93" s="35"/>
      <c r="AH93" s="35"/>
      <c r="AI93" s="35"/>
      <c r="AJ93" s="35"/>
      <c r="AK93" s="35"/>
      <c r="AL93" s="35" t="s">
        <v>1176</v>
      </c>
      <c r="AM93" s="35" t="s">
        <v>1177</v>
      </c>
      <c r="AN93" s="35"/>
      <c r="AO93" s="35"/>
      <c r="AP93" s="35"/>
      <c r="AQ93" s="35"/>
      <c r="AR93" s="35"/>
      <c r="AS93" s="35"/>
      <c r="AT93" s="35"/>
      <c r="AU93" s="35"/>
      <c r="AV93" s="35"/>
      <c r="AW93" s="35"/>
      <c r="AX93" s="35" t="s">
        <v>328</v>
      </c>
      <c r="AY93" s="35" t="s">
        <v>329</v>
      </c>
      <c r="AZ93" s="35" t="s">
        <v>328</v>
      </c>
      <c r="BA93" s="35" t="s">
        <v>293</v>
      </c>
      <c r="BB93" s="33"/>
      <c r="BC93" s="36">
        <f>IF(COUNTIF($X$2:Table53[[#This Row],[MRCUID]],Table53[[#This Row],[MRCUID]])=1,1,0)</f>
        <v>0</v>
      </c>
    </row>
    <row r="94" spans="1:55" x14ac:dyDescent="0.25">
      <c r="A94" t="s">
        <v>277</v>
      </c>
      <c r="B94" s="33" t="s">
        <v>1073</v>
      </c>
      <c r="C94" s="33" t="s">
        <v>1074</v>
      </c>
      <c r="D94" s="33" t="s">
        <v>280</v>
      </c>
      <c r="E94" s="33" t="s">
        <v>281</v>
      </c>
      <c r="F94" s="34">
        <v>43101</v>
      </c>
      <c r="G94" s="34">
        <v>43465</v>
      </c>
      <c r="H94" s="35" t="s">
        <v>1075</v>
      </c>
      <c r="I94" s="35" t="s">
        <v>1076</v>
      </c>
      <c r="J94" s="35" t="s">
        <v>1077</v>
      </c>
      <c r="K94" s="35" t="s">
        <v>1078</v>
      </c>
      <c r="L94" s="35" t="s">
        <v>1178</v>
      </c>
      <c r="M94" s="35" t="s">
        <v>295</v>
      </c>
      <c r="N94" s="35" t="s">
        <v>1179</v>
      </c>
      <c r="O94" s="35" t="s">
        <v>1100</v>
      </c>
      <c r="P94" s="35" t="s">
        <v>1180</v>
      </c>
      <c r="Q94" s="35" t="s">
        <v>1181</v>
      </c>
      <c r="R94" s="35" t="s">
        <v>1182</v>
      </c>
      <c r="S94" s="35" t="s">
        <v>407</v>
      </c>
      <c r="T94" s="35" t="s">
        <v>1183</v>
      </c>
      <c r="U94" s="35" t="s">
        <v>306</v>
      </c>
      <c r="V94" s="35" t="s">
        <v>276</v>
      </c>
      <c r="W94" s="35"/>
      <c r="X94" s="35"/>
      <c r="Y94" s="35"/>
      <c r="Z94" s="35" t="s">
        <v>1184</v>
      </c>
      <c r="AA94" s="35" t="s">
        <v>1185</v>
      </c>
      <c r="AB94" s="35"/>
      <c r="AC94" s="35"/>
      <c r="AD94" s="35"/>
      <c r="AE94" s="35"/>
      <c r="AF94" s="35"/>
      <c r="AG94" s="35"/>
      <c r="AH94" s="35"/>
      <c r="AI94" s="35"/>
      <c r="AJ94" s="35"/>
      <c r="AK94" s="35"/>
      <c r="AL94" s="35" t="s">
        <v>1186</v>
      </c>
      <c r="AM94" s="35" t="s">
        <v>1187</v>
      </c>
      <c r="AN94" s="35"/>
      <c r="AO94" s="35"/>
      <c r="AP94" s="35"/>
      <c r="AQ94" s="35"/>
      <c r="AR94" s="35"/>
      <c r="AS94" s="35"/>
      <c r="AT94" s="35"/>
      <c r="AU94" s="35"/>
      <c r="AV94" s="35"/>
      <c r="AW94" s="35"/>
      <c r="AX94" s="35" t="s">
        <v>329</v>
      </c>
      <c r="AY94" s="35" t="s">
        <v>329</v>
      </c>
      <c r="AZ94" s="35" t="s">
        <v>329</v>
      </c>
      <c r="BA94" s="35" t="s">
        <v>293</v>
      </c>
      <c r="BB94" s="33"/>
      <c r="BC94" s="36">
        <f>IF(COUNTIF($X$2:Table53[[#This Row],[MRCUID]],Table53[[#This Row],[MRCUID]])=1,1,0)</f>
        <v>0</v>
      </c>
    </row>
    <row r="95" spans="1:55" x14ac:dyDescent="0.25">
      <c r="A95" t="s">
        <v>277</v>
      </c>
      <c r="B95" s="33" t="s">
        <v>1073</v>
      </c>
      <c r="C95" s="33" t="s">
        <v>1074</v>
      </c>
      <c r="D95" s="33" t="s">
        <v>280</v>
      </c>
      <c r="E95" s="33" t="s">
        <v>281</v>
      </c>
      <c r="F95" s="34">
        <v>43101</v>
      </c>
      <c r="G95" s="34">
        <v>43465</v>
      </c>
      <c r="H95" s="35" t="s">
        <v>1075</v>
      </c>
      <c r="I95" s="35" t="s">
        <v>1076</v>
      </c>
      <c r="J95" s="35" t="s">
        <v>1077</v>
      </c>
      <c r="K95" s="35" t="s">
        <v>1078</v>
      </c>
      <c r="L95" s="35" t="s">
        <v>1188</v>
      </c>
      <c r="M95" s="35" t="s">
        <v>295</v>
      </c>
      <c r="N95" s="35" t="s">
        <v>1189</v>
      </c>
      <c r="O95" s="35" t="s">
        <v>1190</v>
      </c>
      <c r="P95" s="35" t="s">
        <v>1191</v>
      </c>
      <c r="Q95" s="35" t="s">
        <v>1083</v>
      </c>
      <c r="R95" s="35" t="s">
        <v>1084</v>
      </c>
      <c r="S95" s="35" t="s">
        <v>1085</v>
      </c>
      <c r="T95" s="35" t="s">
        <v>1192</v>
      </c>
      <c r="U95" s="35" t="s">
        <v>306</v>
      </c>
      <c r="V95" s="35" t="s">
        <v>276</v>
      </c>
      <c r="W95" s="35"/>
      <c r="X95" s="35"/>
      <c r="Y95" s="35" t="s">
        <v>1193</v>
      </c>
      <c r="Z95" s="35" t="s">
        <v>1194</v>
      </c>
      <c r="AA95" s="35" t="s">
        <v>1195</v>
      </c>
      <c r="AB95" s="35"/>
      <c r="AC95" s="35"/>
      <c r="AD95" s="35"/>
      <c r="AE95" s="35"/>
      <c r="AF95" s="35"/>
      <c r="AG95" s="35"/>
      <c r="AH95" s="35"/>
      <c r="AI95" s="35"/>
      <c r="AJ95" s="35"/>
      <c r="AK95" s="35"/>
      <c r="AL95" s="35" t="s">
        <v>1090</v>
      </c>
      <c r="AM95" s="35" t="s">
        <v>1091</v>
      </c>
      <c r="AN95" s="35"/>
      <c r="AO95" s="35"/>
      <c r="AP95" s="35"/>
      <c r="AQ95" s="35"/>
      <c r="AR95" s="35"/>
      <c r="AS95" s="35"/>
      <c r="AT95" s="35"/>
      <c r="AU95" s="35" t="s">
        <v>1196</v>
      </c>
      <c r="AV95" s="35"/>
      <c r="AW95" s="35" t="s">
        <v>302</v>
      </c>
      <c r="AX95" s="35" t="s">
        <v>328</v>
      </c>
      <c r="AY95" s="35" t="s">
        <v>329</v>
      </c>
      <c r="AZ95" s="35" t="s">
        <v>328</v>
      </c>
      <c r="BA95" s="35" t="s">
        <v>293</v>
      </c>
      <c r="BB95" s="33"/>
      <c r="BC95" s="36">
        <f>IF(COUNTIF($X$2:Table53[[#This Row],[MRCUID]],Table53[[#This Row],[MRCUID]])=1,1,0)</f>
        <v>0</v>
      </c>
    </row>
    <row r="96" spans="1:55" x14ac:dyDescent="0.25">
      <c r="A96" t="s">
        <v>277</v>
      </c>
      <c r="B96" s="33" t="s">
        <v>1073</v>
      </c>
      <c r="C96" s="33" t="s">
        <v>1074</v>
      </c>
      <c r="D96" s="33" t="s">
        <v>280</v>
      </c>
      <c r="E96" s="33" t="s">
        <v>281</v>
      </c>
      <c r="F96" s="34">
        <v>43101</v>
      </c>
      <c r="G96" s="34">
        <v>43465</v>
      </c>
      <c r="H96" s="35" t="s">
        <v>1075</v>
      </c>
      <c r="I96" s="35" t="s">
        <v>1076</v>
      </c>
      <c r="J96" s="35" t="s">
        <v>1077</v>
      </c>
      <c r="K96" s="35" t="s">
        <v>1078</v>
      </c>
      <c r="L96" s="35" t="s">
        <v>1197</v>
      </c>
      <c r="M96" s="35" t="s">
        <v>295</v>
      </c>
      <c r="N96" s="35" t="s">
        <v>1198</v>
      </c>
      <c r="O96" s="35" t="s">
        <v>1199</v>
      </c>
      <c r="P96" s="35" t="s">
        <v>1200</v>
      </c>
      <c r="Q96" s="35" t="s">
        <v>1152</v>
      </c>
      <c r="R96" s="35" t="s">
        <v>1153</v>
      </c>
      <c r="S96" s="35" t="s">
        <v>342</v>
      </c>
      <c r="T96" s="35" t="s">
        <v>1171</v>
      </c>
      <c r="U96" s="35" t="s">
        <v>1201</v>
      </c>
      <c r="V96" s="35" t="s">
        <v>276</v>
      </c>
      <c r="W96" s="35"/>
      <c r="X96" s="35"/>
      <c r="Y96" s="35" t="s">
        <v>1202</v>
      </c>
      <c r="Z96" s="35" t="s">
        <v>1203</v>
      </c>
      <c r="AA96" s="35" t="s">
        <v>1204</v>
      </c>
      <c r="AB96" s="35"/>
      <c r="AC96" s="35"/>
      <c r="AD96" s="35"/>
      <c r="AE96" s="35"/>
      <c r="AF96" s="35"/>
      <c r="AG96" s="35"/>
      <c r="AH96" s="35"/>
      <c r="AI96" s="35"/>
      <c r="AJ96" s="35"/>
      <c r="AK96" s="35"/>
      <c r="AL96" s="35" t="s">
        <v>1157</v>
      </c>
      <c r="AM96" s="35" t="s">
        <v>1157</v>
      </c>
      <c r="AN96" s="35"/>
      <c r="AO96" s="35"/>
      <c r="AP96" s="35"/>
      <c r="AQ96" s="35"/>
      <c r="AR96" s="35"/>
      <c r="AS96" s="35"/>
      <c r="AT96" s="35"/>
      <c r="AU96" s="35"/>
      <c r="AV96" s="35"/>
      <c r="AW96" s="35" t="s">
        <v>302</v>
      </c>
      <c r="AX96" s="35" t="s">
        <v>328</v>
      </c>
      <c r="AY96" s="35" t="s">
        <v>329</v>
      </c>
      <c r="AZ96" s="35" t="s">
        <v>328</v>
      </c>
      <c r="BA96" s="35" t="s">
        <v>293</v>
      </c>
      <c r="BB96" s="33"/>
      <c r="BC96" s="36">
        <f>IF(COUNTIF($X$2:Table53[[#This Row],[MRCUID]],Table53[[#This Row],[MRCUID]])=1,1,0)</f>
        <v>0</v>
      </c>
    </row>
    <row r="97" spans="1:55" x14ac:dyDescent="0.25">
      <c r="A97" t="s">
        <v>277</v>
      </c>
      <c r="B97" s="33" t="s">
        <v>1073</v>
      </c>
      <c r="C97" s="33" t="s">
        <v>1074</v>
      </c>
      <c r="D97" s="33" t="s">
        <v>280</v>
      </c>
      <c r="E97" s="33" t="s">
        <v>281</v>
      </c>
      <c r="F97" s="34">
        <v>43101</v>
      </c>
      <c r="G97" s="34">
        <v>43465</v>
      </c>
      <c r="H97" s="35" t="s">
        <v>1075</v>
      </c>
      <c r="I97" s="35" t="s">
        <v>1076</v>
      </c>
      <c r="J97" s="35" t="s">
        <v>1077</v>
      </c>
      <c r="K97" s="35" t="s">
        <v>1078</v>
      </c>
      <c r="L97" s="35" t="s">
        <v>1205</v>
      </c>
      <c r="M97" s="35" t="s">
        <v>295</v>
      </c>
      <c r="N97" s="35" t="s">
        <v>1206</v>
      </c>
      <c r="O97" s="35" t="s">
        <v>1207</v>
      </c>
      <c r="P97" s="35" t="s">
        <v>1208</v>
      </c>
      <c r="Q97" s="35" t="s">
        <v>1209</v>
      </c>
      <c r="R97" s="35" t="s">
        <v>426</v>
      </c>
      <c r="S97" s="35" t="s">
        <v>381</v>
      </c>
      <c r="T97" s="35" t="s">
        <v>1210</v>
      </c>
      <c r="U97" s="35" t="s">
        <v>506</v>
      </c>
      <c r="V97" s="35" t="s">
        <v>507</v>
      </c>
      <c r="W97" s="35"/>
      <c r="X97" s="35"/>
      <c r="Y97" s="35"/>
      <c r="Z97" s="35" t="s">
        <v>1211</v>
      </c>
      <c r="AA97" s="35" t="s">
        <v>1212</v>
      </c>
      <c r="AB97" s="35"/>
      <c r="AC97" s="35"/>
      <c r="AD97" s="35"/>
      <c r="AE97" s="35"/>
      <c r="AF97" s="35"/>
      <c r="AG97" s="35"/>
      <c r="AH97" s="35"/>
      <c r="AI97" s="35"/>
      <c r="AJ97" s="35"/>
      <c r="AK97" s="35"/>
      <c r="AL97" s="35" t="s">
        <v>1213</v>
      </c>
      <c r="AM97" s="35" t="s">
        <v>1214</v>
      </c>
      <c r="AN97" s="35"/>
      <c r="AO97" s="35"/>
      <c r="AP97" s="35"/>
      <c r="AQ97" s="35"/>
      <c r="AR97" s="35"/>
      <c r="AS97" s="35"/>
      <c r="AT97" s="35"/>
      <c r="AU97" s="35"/>
      <c r="AV97" s="35"/>
      <c r="AW97" s="35" t="s">
        <v>302</v>
      </c>
      <c r="AX97" s="35" t="s">
        <v>329</v>
      </c>
      <c r="AY97" s="35" t="s">
        <v>329</v>
      </c>
      <c r="AZ97" s="35" t="s">
        <v>329</v>
      </c>
      <c r="BA97" s="35" t="s">
        <v>293</v>
      </c>
      <c r="BB97" s="33"/>
      <c r="BC97" s="36">
        <f>IF(COUNTIF($X$2:Table53[[#This Row],[MRCUID]],Table53[[#This Row],[MRCUID]])=1,1,0)</f>
        <v>0</v>
      </c>
    </row>
    <row r="98" spans="1:55" x14ac:dyDescent="0.25">
      <c r="A98" t="s">
        <v>277</v>
      </c>
      <c r="B98" s="33" t="s">
        <v>1073</v>
      </c>
      <c r="C98" s="33" t="s">
        <v>1074</v>
      </c>
      <c r="D98" s="33" t="s">
        <v>280</v>
      </c>
      <c r="E98" s="33" t="s">
        <v>281</v>
      </c>
      <c r="F98" s="34">
        <v>43101</v>
      </c>
      <c r="G98" s="34">
        <v>43465</v>
      </c>
      <c r="H98" s="35" t="s">
        <v>1075</v>
      </c>
      <c r="I98" s="35" t="s">
        <v>1076</v>
      </c>
      <c r="J98" s="35" t="s">
        <v>1077</v>
      </c>
      <c r="K98" s="35" t="s">
        <v>1078</v>
      </c>
      <c r="L98" s="35" t="s">
        <v>1215</v>
      </c>
      <c r="M98" s="35" t="s">
        <v>295</v>
      </c>
      <c r="N98" s="35"/>
      <c r="O98" s="35" t="s">
        <v>1216</v>
      </c>
      <c r="P98" s="35" t="s">
        <v>1217</v>
      </c>
      <c r="Q98" s="35" t="s">
        <v>1218</v>
      </c>
      <c r="R98" s="35"/>
      <c r="S98" s="35" t="s">
        <v>1219</v>
      </c>
      <c r="T98" s="35"/>
      <c r="U98" s="35"/>
      <c r="V98" s="35" t="s">
        <v>276</v>
      </c>
      <c r="W98" s="35"/>
      <c r="X98" s="35"/>
      <c r="Y98" s="35"/>
      <c r="Z98" s="35" t="s">
        <v>1220</v>
      </c>
      <c r="AA98" s="35" t="s">
        <v>1221</v>
      </c>
      <c r="AB98" s="35"/>
      <c r="AC98" s="35"/>
      <c r="AD98" s="35"/>
      <c r="AE98" s="35"/>
      <c r="AF98" s="35"/>
      <c r="AG98" s="35"/>
      <c r="AH98" s="35"/>
      <c r="AI98" s="35"/>
      <c r="AJ98" s="35"/>
      <c r="AK98" s="35"/>
      <c r="AL98" s="35"/>
      <c r="AM98" s="35"/>
      <c r="AN98" s="35"/>
      <c r="AO98" s="35"/>
      <c r="AP98" s="35"/>
      <c r="AQ98" s="35"/>
      <c r="AR98" s="35"/>
      <c r="AS98" s="35"/>
      <c r="AT98" s="35"/>
      <c r="AU98" s="35"/>
      <c r="AV98" s="35"/>
      <c r="AW98" s="35" t="s">
        <v>302</v>
      </c>
      <c r="AX98" s="35"/>
      <c r="AY98" s="35"/>
      <c r="AZ98" s="35"/>
      <c r="BA98" s="35" t="s">
        <v>293</v>
      </c>
      <c r="BB98" s="33"/>
      <c r="BC98" s="36">
        <f>IF(COUNTIF($X$2:Table53[[#This Row],[MRCUID]],Table53[[#This Row],[MRCUID]])=1,1,0)</f>
        <v>0</v>
      </c>
    </row>
    <row r="99" spans="1:55" x14ac:dyDescent="0.25">
      <c r="A99" t="s">
        <v>277</v>
      </c>
      <c r="B99" s="33" t="s">
        <v>1073</v>
      </c>
      <c r="C99" s="33" t="s">
        <v>1074</v>
      </c>
      <c r="D99" s="33" t="s">
        <v>280</v>
      </c>
      <c r="E99" s="33" t="s">
        <v>281</v>
      </c>
      <c r="F99" s="34">
        <v>43101</v>
      </c>
      <c r="G99" s="34">
        <v>43465</v>
      </c>
      <c r="H99" s="35" t="s">
        <v>1075</v>
      </c>
      <c r="I99" s="35" t="s">
        <v>1076</v>
      </c>
      <c r="J99" s="35" t="s">
        <v>1077</v>
      </c>
      <c r="K99" s="35" t="s">
        <v>1078</v>
      </c>
      <c r="L99" s="35" t="s">
        <v>1222</v>
      </c>
      <c r="M99" s="35" t="s">
        <v>295</v>
      </c>
      <c r="N99" s="35" t="s">
        <v>1223</v>
      </c>
      <c r="O99" s="35" t="s">
        <v>1224</v>
      </c>
      <c r="P99" s="35" t="s">
        <v>1225</v>
      </c>
      <c r="Q99" s="35" t="s">
        <v>1083</v>
      </c>
      <c r="R99" s="35" t="s">
        <v>1084</v>
      </c>
      <c r="S99" s="35" t="s">
        <v>1085</v>
      </c>
      <c r="T99" s="35" t="s">
        <v>1226</v>
      </c>
      <c r="U99" s="35" t="s">
        <v>306</v>
      </c>
      <c r="V99" s="35" t="s">
        <v>276</v>
      </c>
      <c r="W99" s="35"/>
      <c r="X99" s="35"/>
      <c r="Y99" s="35" t="s">
        <v>1227</v>
      </c>
      <c r="Z99" s="35" t="s">
        <v>1228</v>
      </c>
      <c r="AA99" s="35" t="s">
        <v>1229</v>
      </c>
      <c r="AB99" s="35"/>
      <c r="AC99" s="35"/>
      <c r="AD99" s="35"/>
      <c r="AE99" s="35"/>
      <c r="AF99" s="35"/>
      <c r="AG99" s="35"/>
      <c r="AH99" s="35"/>
      <c r="AI99" s="35"/>
      <c r="AJ99" s="35"/>
      <c r="AK99" s="35"/>
      <c r="AL99" s="35" t="s">
        <v>1090</v>
      </c>
      <c r="AM99" s="35" t="s">
        <v>1091</v>
      </c>
      <c r="AN99" s="35"/>
      <c r="AO99" s="35"/>
      <c r="AP99" s="35"/>
      <c r="AQ99" s="35"/>
      <c r="AR99" s="35"/>
      <c r="AS99" s="35"/>
      <c r="AT99" s="35"/>
      <c r="AU99" s="35"/>
      <c r="AV99" s="35"/>
      <c r="AW99" s="35" t="s">
        <v>302</v>
      </c>
      <c r="AX99" s="35" t="s">
        <v>328</v>
      </c>
      <c r="AY99" s="35" t="s">
        <v>329</v>
      </c>
      <c r="AZ99" s="35" t="s">
        <v>328</v>
      </c>
      <c r="BA99" s="35" t="s">
        <v>293</v>
      </c>
      <c r="BB99" s="33"/>
      <c r="BC99" s="36">
        <f>IF(COUNTIF($X$2:Table53[[#This Row],[MRCUID]],Table53[[#This Row],[MRCUID]])=1,1,0)</f>
        <v>0</v>
      </c>
    </row>
    <row r="100" spans="1:55" x14ac:dyDescent="0.25">
      <c r="A100" t="s">
        <v>277</v>
      </c>
      <c r="B100" s="33" t="s">
        <v>1073</v>
      </c>
      <c r="C100" s="33" t="s">
        <v>1074</v>
      </c>
      <c r="D100" s="33" t="s">
        <v>280</v>
      </c>
      <c r="E100" s="33" t="s">
        <v>281</v>
      </c>
      <c r="F100" s="34">
        <v>43101</v>
      </c>
      <c r="G100" s="34">
        <v>43465</v>
      </c>
      <c r="H100" s="35" t="s">
        <v>1075</v>
      </c>
      <c r="I100" s="35" t="s">
        <v>1076</v>
      </c>
      <c r="J100" s="35" t="s">
        <v>1077</v>
      </c>
      <c r="K100" s="35" t="s">
        <v>1078</v>
      </c>
      <c r="L100" s="35" t="s">
        <v>1230</v>
      </c>
      <c r="M100" s="35" t="s">
        <v>1231</v>
      </c>
      <c r="N100" s="35"/>
      <c r="O100" s="35" t="s">
        <v>1232</v>
      </c>
      <c r="P100" s="35" t="s">
        <v>1233</v>
      </c>
      <c r="Q100" s="35"/>
      <c r="R100" s="35"/>
      <c r="S100" s="35"/>
      <c r="T100" s="35"/>
      <c r="U100" s="35" t="s">
        <v>306</v>
      </c>
      <c r="V100" s="35" t="s">
        <v>276</v>
      </c>
      <c r="W100" s="35"/>
      <c r="X100" s="35"/>
      <c r="Y100" s="35"/>
      <c r="Z100" s="35"/>
      <c r="AA100" s="35"/>
      <c r="AB100" s="35" t="s">
        <v>1234</v>
      </c>
      <c r="AC100" s="35"/>
      <c r="AD100" s="35"/>
      <c r="AE100" s="35" t="s">
        <v>1235</v>
      </c>
      <c r="AF100" s="35" t="s">
        <v>1236</v>
      </c>
      <c r="AG100" s="35"/>
      <c r="AH100" s="35"/>
      <c r="AI100" s="35"/>
      <c r="AJ100" s="35"/>
      <c r="AK100" s="35"/>
      <c r="AL100" s="35"/>
      <c r="AM100" s="35"/>
      <c r="AN100" s="35"/>
      <c r="AO100" s="35"/>
      <c r="AP100" s="35"/>
      <c r="AQ100" s="35"/>
      <c r="AR100" s="35"/>
      <c r="AS100" s="35"/>
      <c r="AT100" s="35"/>
      <c r="AU100" s="35"/>
      <c r="AV100" s="35"/>
      <c r="AW100" s="35"/>
      <c r="AX100" s="35"/>
      <c r="AY100" s="35"/>
      <c r="AZ100" s="35"/>
      <c r="BA100" s="35" t="s">
        <v>293</v>
      </c>
      <c r="BB100" s="33"/>
      <c r="BC100" s="36">
        <f>IF(COUNTIF($X$2:Table53[[#This Row],[MRCUID]],Table53[[#This Row],[MRCUID]])=1,1,0)</f>
        <v>0</v>
      </c>
    </row>
    <row r="101" spans="1:55" x14ac:dyDescent="0.25">
      <c r="A101" t="s">
        <v>277</v>
      </c>
      <c r="B101" s="33" t="s">
        <v>1073</v>
      </c>
      <c r="C101" s="33" t="s">
        <v>1074</v>
      </c>
      <c r="D101" s="33" t="s">
        <v>280</v>
      </c>
      <c r="E101" s="33" t="s">
        <v>281</v>
      </c>
      <c r="F101" s="34">
        <v>43101</v>
      </c>
      <c r="G101" s="34">
        <v>43465</v>
      </c>
      <c r="H101" s="35" t="s">
        <v>1075</v>
      </c>
      <c r="I101" s="35" t="s">
        <v>1076</v>
      </c>
      <c r="J101" s="35" t="s">
        <v>1077</v>
      </c>
      <c r="K101" s="35" t="s">
        <v>1078</v>
      </c>
      <c r="L101" s="35" t="s">
        <v>1237</v>
      </c>
      <c r="M101" s="35" t="s">
        <v>295</v>
      </c>
      <c r="N101" s="35" t="s">
        <v>1238</v>
      </c>
      <c r="O101" s="35" t="s">
        <v>1239</v>
      </c>
      <c r="P101" s="35" t="s">
        <v>1240</v>
      </c>
      <c r="Q101" s="35" t="s">
        <v>1241</v>
      </c>
      <c r="R101" s="35" t="s">
        <v>1242</v>
      </c>
      <c r="S101" s="35"/>
      <c r="T101" s="35" t="s">
        <v>1243</v>
      </c>
      <c r="U101" s="35" t="s">
        <v>306</v>
      </c>
      <c r="V101" s="35" t="s">
        <v>276</v>
      </c>
      <c r="W101" s="35"/>
      <c r="X101" s="35"/>
      <c r="Y101" s="35"/>
      <c r="Z101" s="35" t="s">
        <v>1244</v>
      </c>
      <c r="AA101" s="35" t="s">
        <v>1245</v>
      </c>
      <c r="AB101" s="35"/>
      <c r="AC101" s="35"/>
      <c r="AD101" s="35"/>
      <c r="AE101" s="35"/>
      <c r="AF101" s="35"/>
      <c r="AG101" s="35"/>
      <c r="AH101" s="35"/>
      <c r="AI101" s="35"/>
      <c r="AJ101" s="35"/>
      <c r="AK101" s="35"/>
      <c r="AL101" s="35" t="s">
        <v>1246</v>
      </c>
      <c r="AM101" s="35" t="s">
        <v>1247</v>
      </c>
      <c r="AN101" s="35"/>
      <c r="AO101" s="35"/>
      <c r="AP101" s="35"/>
      <c r="AQ101" s="35"/>
      <c r="AR101" s="35"/>
      <c r="AS101" s="35"/>
      <c r="AT101" s="35"/>
      <c r="AU101" s="35"/>
      <c r="AV101" s="35"/>
      <c r="AW101" s="35"/>
      <c r="AX101" s="35" t="s">
        <v>329</v>
      </c>
      <c r="AY101" s="35" t="s">
        <v>329</v>
      </c>
      <c r="AZ101" s="35" t="s">
        <v>329</v>
      </c>
      <c r="BA101" s="35" t="s">
        <v>293</v>
      </c>
      <c r="BB101" s="33"/>
      <c r="BC101" s="36">
        <f>IF(COUNTIF($X$2:Table53[[#This Row],[MRCUID]],Table53[[#This Row],[MRCUID]])=1,1,0)</f>
        <v>0</v>
      </c>
    </row>
    <row r="102" spans="1:55" x14ac:dyDescent="0.25">
      <c r="A102" t="s">
        <v>277</v>
      </c>
      <c r="B102" s="33" t="s">
        <v>1073</v>
      </c>
      <c r="C102" s="33" t="s">
        <v>1074</v>
      </c>
      <c r="D102" s="33" t="s">
        <v>280</v>
      </c>
      <c r="E102" s="33" t="s">
        <v>281</v>
      </c>
      <c r="F102" s="34">
        <v>43101</v>
      </c>
      <c r="G102" s="34">
        <v>43465</v>
      </c>
      <c r="H102" s="35" t="s">
        <v>1075</v>
      </c>
      <c r="I102" s="35" t="s">
        <v>1076</v>
      </c>
      <c r="J102" s="35" t="s">
        <v>1077</v>
      </c>
      <c r="K102" s="35" t="s">
        <v>1078</v>
      </c>
      <c r="L102" s="35" t="s">
        <v>1248</v>
      </c>
      <c r="M102" s="35" t="s">
        <v>295</v>
      </c>
      <c r="N102" s="35" t="s">
        <v>1249</v>
      </c>
      <c r="O102" s="35" t="s">
        <v>1250</v>
      </c>
      <c r="P102" s="35" t="s">
        <v>1251</v>
      </c>
      <c r="Q102" s="35" t="s">
        <v>837</v>
      </c>
      <c r="R102" s="35" t="s">
        <v>838</v>
      </c>
      <c r="S102" s="35" t="s">
        <v>342</v>
      </c>
      <c r="T102" s="35" t="s">
        <v>1252</v>
      </c>
      <c r="U102" s="35" t="s">
        <v>344</v>
      </c>
      <c r="V102" s="35" t="s">
        <v>276</v>
      </c>
      <c r="W102" s="35"/>
      <c r="X102" s="35"/>
      <c r="Y102" s="35" t="s">
        <v>1253</v>
      </c>
      <c r="Z102" s="35" t="s">
        <v>1254</v>
      </c>
      <c r="AA102" s="35" t="s">
        <v>1255</v>
      </c>
      <c r="AB102" s="35"/>
      <c r="AC102" s="35"/>
      <c r="AD102" s="35"/>
      <c r="AE102" s="35"/>
      <c r="AF102" s="35"/>
      <c r="AG102" s="35"/>
      <c r="AH102" s="35"/>
      <c r="AI102" s="35"/>
      <c r="AJ102" s="35"/>
      <c r="AK102" s="35"/>
      <c r="AL102" s="35" t="s">
        <v>843</v>
      </c>
      <c r="AM102" s="35" t="s">
        <v>843</v>
      </c>
      <c r="AN102" s="35"/>
      <c r="AO102" s="35"/>
      <c r="AP102" s="35"/>
      <c r="AQ102" s="35"/>
      <c r="AR102" s="35"/>
      <c r="AS102" s="35"/>
      <c r="AT102" s="35"/>
      <c r="AU102" s="35"/>
      <c r="AV102" s="35"/>
      <c r="AW102" s="35" t="s">
        <v>302</v>
      </c>
      <c r="AX102" s="35" t="s">
        <v>328</v>
      </c>
      <c r="AY102" s="35" t="s">
        <v>329</v>
      </c>
      <c r="AZ102" s="35" t="s">
        <v>328</v>
      </c>
      <c r="BA102" s="35" t="s">
        <v>293</v>
      </c>
      <c r="BB102" s="33"/>
      <c r="BC102" s="36">
        <f>IF(COUNTIF($X$2:Table53[[#This Row],[MRCUID]],Table53[[#This Row],[MRCUID]])=1,1,0)</f>
        <v>0</v>
      </c>
    </row>
    <row r="103" spans="1:55" x14ac:dyDescent="0.25">
      <c r="A103" t="s">
        <v>277</v>
      </c>
      <c r="B103" s="33" t="s">
        <v>1073</v>
      </c>
      <c r="C103" s="33" t="s">
        <v>1074</v>
      </c>
      <c r="D103" s="33" t="s">
        <v>280</v>
      </c>
      <c r="E103" s="33" t="s">
        <v>281</v>
      </c>
      <c r="F103" s="34">
        <v>43101</v>
      </c>
      <c r="G103" s="34">
        <v>43465</v>
      </c>
      <c r="H103" s="35" t="s">
        <v>1075</v>
      </c>
      <c r="I103" s="35" t="s">
        <v>1076</v>
      </c>
      <c r="J103" s="35" t="s">
        <v>1077</v>
      </c>
      <c r="K103" s="35" t="s">
        <v>1078</v>
      </c>
      <c r="L103" s="35" t="s">
        <v>1256</v>
      </c>
      <c r="M103" s="35" t="s">
        <v>295</v>
      </c>
      <c r="N103" s="35" t="s">
        <v>1257</v>
      </c>
      <c r="O103" s="35" t="s">
        <v>1258</v>
      </c>
      <c r="P103" s="35" t="s">
        <v>1259</v>
      </c>
      <c r="Q103" s="35" t="s">
        <v>1209</v>
      </c>
      <c r="R103" s="35" t="s">
        <v>426</v>
      </c>
      <c r="S103" s="35" t="s">
        <v>381</v>
      </c>
      <c r="T103" s="35" t="s">
        <v>1260</v>
      </c>
      <c r="U103" s="35" t="s">
        <v>606</v>
      </c>
      <c r="V103" s="35" t="s">
        <v>276</v>
      </c>
      <c r="W103" s="35"/>
      <c r="X103" s="35"/>
      <c r="Y103" s="35"/>
      <c r="Z103" s="35" t="s">
        <v>1261</v>
      </c>
      <c r="AA103" s="35" t="s">
        <v>1262</v>
      </c>
      <c r="AB103" s="35"/>
      <c r="AC103" s="35"/>
      <c r="AD103" s="35"/>
      <c r="AE103" s="35"/>
      <c r="AF103" s="35"/>
      <c r="AG103" s="35"/>
      <c r="AH103" s="35"/>
      <c r="AI103" s="35"/>
      <c r="AJ103" s="35"/>
      <c r="AK103" s="35"/>
      <c r="AL103" s="35" t="s">
        <v>1213</v>
      </c>
      <c r="AM103" s="35" t="s">
        <v>1214</v>
      </c>
      <c r="AN103" s="35"/>
      <c r="AO103" s="35"/>
      <c r="AP103" s="35"/>
      <c r="AQ103" s="35"/>
      <c r="AR103" s="35"/>
      <c r="AS103" s="35"/>
      <c r="AT103" s="35"/>
      <c r="AU103" s="35"/>
      <c r="AV103" s="35"/>
      <c r="AW103" s="35" t="s">
        <v>302</v>
      </c>
      <c r="AX103" s="35" t="s">
        <v>329</v>
      </c>
      <c r="AY103" s="35" t="s">
        <v>329</v>
      </c>
      <c r="AZ103" s="35" t="s">
        <v>329</v>
      </c>
      <c r="BA103" s="35" t="s">
        <v>293</v>
      </c>
      <c r="BB103" s="33"/>
      <c r="BC103" s="36">
        <f>IF(COUNTIF($X$2:Table53[[#This Row],[MRCUID]],Table53[[#This Row],[MRCUID]])=1,1,0)</f>
        <v>0</v>
      </c>
    </row>
    <row r="104" spans="1:55" x14ac:dyDescent="0.25">
      <c r="A104" t="s">
        <v>277</v>
      </c>
      <c r="B104" s="33" t="s">
        <v>1073</v>
      </c>
      <c r="C104" s="33" t="s">
        <v>1074</v>
      </c>
      <c r="D104" s="33" t="s">
        <v>280</v>
      </c>
      <c r="E104" s="33" t="s">
        <v>281</v>
      </c>
      <c r="F104" s="34">
        <v>43101</v>
      </c>
      <c r="G104" s="34">
        <v>43465</v>
      </c>
      <c r="H104" s="35" t="s">
        <v>1075</v>
      </c>
      <c r="I104" s="35" t="s">
        <v>1076</v>
      </c>
      <c r="J104" s="35" t="s">
        <v>1077</v>
      </c>
      <c r="K104" s="35" t="s">
        <v>1078</v>
      </c>
      <c r="L104" s="35" t="s">
        <v>1263</v>
      </c>
      <c r="M104" s="35" t="s">
        <v>295</v>
      </c>
      <c r="N104" s="35"/>
      <c r="O104" s="35" t="s">
        <v>1264</v>
      </c>
      <c r="P104" s="35" t="s">
        <v>1265</v>
      </c>
      <c r="Q104" s="35" t="s">
        <v>735</v>
      </c>
      <c r="R104" s="35"/>
      <c r="S104" s="35" t="s">
        <v>394</v>
      </c>
      <c r="T104" s="35"/>
      <c r="U104" s="35" t="s">
        <v>323</v>
      </c>
      <c r="V104" s="35" t="s">
        <v>276</v>
      </c>
      <c r="W104" s="35"/>
      <c r="X104" s="35"/>
      <c r="Y104" s="35"/>
      <c r="Z104" s="35" t="s">
        <v>1266</v>
      </c>
      <c r="AA104" s="35" t="s">
        <v>1267</v>
      </c>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t="s">
        <v>302</v>
      </c>
      <c r="AX104" s="35"/>
      <c r="AY104" s="35"/>
      <c r="AZ104" s="35"/>
      <c r="BA104" s="35" t="s">
        <v>293</v>
      </c>
      <c r="BB104" s="33"/>
      <c r="BC104" s="36">
        <f>IF(COUNTIF($X$2:Table53[[#This Row],[MRCUID]],Table53[[#This Row],[MRCUID]])=1,1,0)</f>
        <v>0</v>
      </c>
    </row>
    <row r="105" spans="1:55" x14ac:dyDescent="0.25">
      <c r="A105" t="s">
        <v>277</v>
      </c>
      <c r="B105" s="33" t="s">
        <v>1073</v>
      </c>
      <c r="C105" s="33" t="s">
        <v>1074</v>
      </c>
      <c r="D105" s="33" t="s">
        <v>280</v>
      </c>
      <c r="E105" s="33" t="s">
        <v>281</v>
      </c>
      <c r="F105" s="34">
        <v>43101</v>
      </c>
      <c r="G105" s="34">
        <v>43465</v>
      </c>
      <c r="H105" s="35" t="s">
        <v>1075</v>
      </c>
      <c r="I105" s="35" t="s">
        <v>1076</v>
      </c>
      <c r="J105" s="35" t="s">
        <v>1077</v>
      </c>
      <c r="K105" s="35" t="s">
        <v>1078</v>
      </c>
      <c r="L105" s="35" t="s">
        <v>1268</v>
      </c>
      <c r="M105" s="35" t="s">
        <v>295</v>
      </c>
      <c r="N105" s="35" t="s">
        <v>1269</v>
      </c>
      <c r="O105" s="35" t="s">
        <v>1270</v>
      </c>
      <c r="P105" s="35" t="s">
        <v>1271</v>
      </c>
      <c r="Q105" s="35" t="s">
        <v>1152</v>
      </c>
      <c r="R105" s="35" t="s">
        <v>1153</v>
      </c>
      <c r="S105" s="35" t="s">
        <v>342</v>
      </c>
      <c r="T105" s="35" t="s">
        <v>1272</v>
      </c>
      <c r="U105" s="35" t="s">
        <v>323</v>
      </c>
      <c r="V105" s="35" t="s">
        <v>276</v>
      </c>
      <c r="W105" s="35"/>
      <c r="X105" s="35"/>
      <c r="Y105" s="35" t="s">
        <v>1273</v>
      </c>
      <c r="Z105" s="35" t="s">
        <v>1274</v>
      </c>
      <c r="AA105" s="35" t="s">
        <v>1275</v>
      </c>
      <c r="AB105" s="35"/>
      <c r="AC105" s="35"/>
      <c r="AD105" s="35"/>
      <c r="AE105" s="35"/>
      <c r="AF105" s="35"/>
      <c r="AG105" s="35"/>
      <c r="AH105" s="35"/>
      <c r="AI105" s="35"/>
      <c r="AJ105" s="35"/>
      <c r="AK105" s="35"/>
      <c r="AL105" s="35" t="s">
        <v>1157</v>
      </c>
      <c r="AM105" s="35" t="s">
        <v>1157</v>
      </c>
      <c r="AN105" s="35"/>
      <c r="AO105" s="35"/>
      <c r="AP105" s="35"/>
      <c r="AQ105" s="35"/>
      <c r="AR105" s="35"/>
      <c r="AS105" s="35"/>
      <c r="AT105" s="35"/>
      <c r="AU105" s="35"/>
      <c r="AV105" s="35"/>
      <c r="AW105" s="35" t="s">
        <v>302</v>
      </c>
      <c r="AX105" s="35" t="s">
        <v>328</v>
      </c>
      <c r="AY105" s="35" t="s">
        <v>329</v>
      </c>
      <c r="AZ105" s="35" t="s">
        <v>328</v>
      </c>
      <c r="BA105" s="35" t="s">
        <v>293</v>
      </c>
      <c r="BB105" s="33"/>
      <c r="BC105" s="36">
        <f>IF(COUNTIF($X$2:Table53[[#This Row],[MRCUID]],Table53[[#This Row],[MRCUID]])=1,1,0)</f>
        <v>0</v>
      </c>
    </row>
    <row r="106" spans="1:55" x14ac:dyDescent="0.25">
      <c r="A106" t="s">
        <v>277</v>
      </c>
      <c r="B106" s="33" t="s">
        <v>1073</v>
      </c>
      <c r="C106" s="33" t="s">
        <v>1074</v>
      </c>
      <c r="D106" s="33" t="s">
        <v>280</v>
      </c>
      <c r="E106" s="33" t="s">
        <v>281</v>
      </c>
      <c r="F106" s="34">
        <v>43101</v>
      </c>
      <c r="G106" s="34">
        <v>43465</v>
      </c>
      <c r="H106" s="35" t="s">
        <v>1075</v>
      </c>
      <c r="I106" s="35" t="s">
        <v>1076</v>
      </c>
      <c r="J106" s="35" t="s">
        <v>1077</v>
      </c>
      <c r="K106" s="35" t="s">
        <v>1078</v>
      </c>
      <c r="L106" s="35" t="s">
        <v>1276</v>
      </c>
      <c r="M106" s="35" t="s">
        <v>295</v>
      </c>
      <c r="N106" s="35"/>
      <c r="O106" s="35" t="s">
        <v>1277</v>
      </c>
      <c r="P106" s="35" t="s">
        <v>1278</v>
      </c>
      <c r="Q106" s="35" t="s">
        <v>1279</v>
      </c>
      <c r="R106" s="35"/>
      <c r="S106" s="35"/>
      <c r="T106" s="35"/>
      <c r="U106" s="35" t="s">
        <v>442</v>
      </c>
      <c r="V106" s="35" t="s">
        <v>276</v>
      </c>
      <c r="W106" s="35"/>
      <c r="X106" s="35"/>
      <c r="Y106" s="35"/>
      <c r="Z106" s="35" t="s">
        <v>1280</v>
      </c>
      <c r="AA106" s="35" t="s">
        <v>1281</v>
      </c>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t="s">
        <v>302</v>
      </c>
      <c r="AX106" s="35"/>
      <c r="AY106" s="35"/>
      <c r="AZ106" s="35"/>
      <c r="BA106" s="35" t="s">
        <v>293</v>
      </c>
      <c r="BB106" s="33"/>
      <c r="BC106" s="36">
        <f>IF(COUNTIF($X$2:Table53[[#This Row],[MRCUID]],Table53[[#This Row],[MRCUID]])=1,1,0)</f>
        <v>0</v>
      </c>
    </row>
    <row r="107" spans="1:55" x14ac:dyDescent="0.25">
      <c r="A107" t="s">
        <v>277</v>
      </c>
      <c r="B107" s="33" t="s">
        <v>1073</v>
      </c>
      <c r="C107" s="33" t="s">
        <v>1074</v>
      </c>
      <c r="D107" s="33" t="s">
        <v>280</v>
      </c>
      <c r="E107" s="33" t="s">
        <v>281</v>
      </c>
      <c r="F107" s="34">
        <v>43101</v>
      </c>
      <c r="G107" s="34">
        <v>43465</v>
      </c>
      <c r="H107" s="35" t="s">
        <v>1075</v>
      </c>
      <c r="I107" s="35" t="s">
        <v>1076</v>
      </c>
      <c r="J107" s="35" t="s">
        <v>1077</v>
      </c>
      <c r="K107" s="35" t="s">
        <v>1078</v>
      </c>
      <c r="L107" s="35" t="s">
        <v>1282</v>
      </c>
      <c r="M107" s="35" t="s">
        <v>295</v>
      </c>
      <c r="N107" s="35" t="s">
        <v>1283</v>
      </c>
      <c r="O107" s="35" t="s">
        <v>1284</v>
      </c>
      <c r="P107" s="35" t="s">
        <v>1285</v>
      </c>
      <c r="Q107" s="35" t="s">
        <v>864</v>
      </c>
      <c r="R107" s="35" t="s">
        <v>355</v>
      </c>
      <c r="S107" s="35" t="s">
        <v>321</v>
      </c>
      <c r="T107" s="35" t="s">
        <v>1286</v>
      </c>
      <c r="U107" s="35" t="s">
        <v>323</v>
      </c>
      <c r="V107" s="35" t="s">
        <v>276</v>
      </c>
      <c r="W107" s="35"/>
      <c r="X107" s="35"/>
      <c r="Y107" s="35" t="s">
        <v>1287</v>
      </c>
      <c r="Z107" s="35" t="s">
        <v>1288</v>
      </c>
      <c r="AA107" s="35" t="s">
        <v>1289</v>
      </c>
      <c r="AB107" s="35"/>
      <c r="AC107" s="35"/>
      <c r="AD107" s="35"/>
      <c r="AE107" s="35"/>
      <c r="AF107" s="35"/>
      <c r="AG107" s="35"/>
      <c r="AH107" s="35"/>
      <c r="AI107" s="35"/>
      <c r="AJ107" s="35"/>
      <c r="AK107" s="35"/>
      <c r="AL107" s="35" t="s">
        <v>869</v>
      </c>
      <c r="AM107" s="35" t="s">
        <v>869</v>
      </c>
      <c r="AN107" s="35" t="s">
        <v>1290</v>
      </c>
      <c r="AO107" s="35"/>
      <c r="AP107" s="35"/>
      <c r="AQ107" s="35"/>
      <c r="AR107" s="35"/>
      <c r="AS107" s="35"/>
      <c r="AT107" s="35"/>
      <c r="AU107" s="35"/>
      <c r="AV107" s="35"/>
      <c r="AW107" s="35" t="s">
        <v>302</v>
      </c>
      <c r="AX107" s="35" t="s">
        <v>328</v>
      </c>
      <c r="AY107" s="35" t="s">
        <v>329</v>
      </c>
      <c r="AZ107" s="35" t="s">
        <v>328</v>
      </c>
      <c r="BA107" s="35" t="s">
        <v>293</v>
      </c>
      <c r="BB107" s="33"/>
      <c r="BC107" s="36">
        <f>IF(COUNTIF($X$2:Table53[[#This Row],[MRCUID]],Table53[[#This Row],[MRCUID]])=1,1,0)</f>
        <v>0</v>
      </c>
    </row>
    <row r="108" spans="1:55" x14ac:dyDescent="0.25">
      <c r="A108" t="s">
        <v>277</v>
      </c>
      <c r="B108" s="33" t="s">
        <v>1073</v>
      </c>
      <c r="C108" s="33" t="s">
        <v>1074</v>
      </c>
      <c r="D108" s="33" t="s">
        <v>280</v>
      </c>
      <c r="E108" s="33" t="s">
        <v>281</v>
      </c>
      <c r="F108" s="34">
        <v>43101</v>
      </c>
      <c r="G108" s="34">
        <v>43465</v>
      </c>
      <c r="H108" s="35" t="s">
        <v>1075</v>
      </c>
      <c r="I108" s="35" t="s">
        <v>1076</v>
      </c>
      <c r="J108" s="35" t="s">
        <v>1077</v>
      </c>
      <c r="K108" s="35" t="s">
        <v>1078</v>
      </c>
      <c r="L108" s="35" t="s">
        <v>1291</v>
      </c>
      <c r="M108" s="35" t="s">
        <v>295</v>
      </c>
      <c r="N108" s="35" t="s">
        <v>1292</v>
      </c>
      <c r="O108" s="35" t="s">
        <v>1293</v>
      </c>
      <c r="P108" s="35" t="s">
        <v>1294</v>
      </c>
      <c r="Q108" s="35" t="s">
        <v>1295</v>
      </c>
      <c r="R108" s="35" t="s">
        <v>1296</v>
      </c>
      <c r="S108" s="35"/>
      <c r="T108" s="35" t="s">
        <v>1297</v>
      </c>
      <c r="U108" s="35" t="s">
        <v>299</v>
      </c>
      <c r="V108" s="35" t="s">
        <v>507</v>
      </c>
      <c r="W108" s="35"/>
      <c r="X108" s="35"/>
      <c r="Y108" s="35"/>
      <c r="Z108" s="35" t="s">
        <v>1298</v>
      </c>
      <c r="AA108" s="35" t="s">
        <v>1299</v>
      </c>
      <c r="AB108" s="35"/>
      <c r="AC108" s="35"/>
      <c r="AD108" s="35"/>
      <c r="AE108" s="35"/>
      <c r="AF108" s="35"/>
      <c r="AG108" s="35"/>
      <c r="AH108" s="35"/>
      <c r="AI108" s="35"/>
      <c r="AJ108" s="35"/>
      <c r="AK108" s="35"/>
      <c r="AL108" s="35" t="s">
        <v>1300</v>
      </c>
      <c r="AM108" s="35" t="s">
        <v>1301</v>
      </c>
      <c r="AN108" s="35"/>
      <c r="AO108" s="35"/>
      <c r="AP108" s="35"/>
      <c r="AQ108" s="35"/>
      <c r="AR108" s="35"/>
      <c r="AS108" s="35"/>
      <c r="AT108" s="35"/>
      <c r="AU108" s="35"/>
      <c r="AV108" s="35"/>
      <c r="AW108" s="35"/>
      <c r="AX108" s="35" t="s">
        <v>329</v>
      </c>
      <c r="AY108" s="35" t="s">
        <v>329</v>
      </c>
      <c r="AZ108" s="35" t="s">
        <v>329</v>
      </c>
      <c r="BA108" s="35" t="s">
        <v>293</v>
      </c>
      <c r="BB108" s="33"/>
      <c r="BC108" s="36">
        <f>IF(COUNTIF($X$2:Table53[[#This Row],[MRCUID]],Table53[[#This Row],[MRCUID]])=1,1,0)</f>
        <v>0</v>
      </c>
    </row>
    <row r="109" spans="1:55" x14ac:dyDescent="0.25">
      <c r="A109" t="s">
        <v>277</v>
      </c>
      <c r="B109" s="33" t="s">
        <v>1073</v>
      </c>
      <c r="C109" s="33" t="s">
        <v>1074</v>
      </c>
      <c r="D109" s="33" t="s">
        <v>280</v>
      </c>
      <c r="E109" s="33" t="s">
        <v>281</v>
      </c>
      <c r="F109" s="34">
        <v>43101</v>
      </c>
      <c r="G109" s="34">
        <v>43465</v>
      </c>
      <c r="H109" s="35" t="s">
        <v>1075</v>
      </c>
      <c r="I109" s="35" t="s">
        <v>1076</v>
      </c>
      <c r="J109" s="35" t="s">
        <v>1077</v>
      </c>
      <c r="K109" s="35" t="s">
        <v>1078</v>
      </c>
      <c r="L109" s="35" t="s">
        <v>1302</v>
      </c>
      <c r="M109" s="35" t="s">
        <v>295</v>
      </c>
      <c r="N109" s="35" t="s">
        <v>1303</v>
      </c>
      <c r="O109" s="35" t="s">
        <v>1304</v>
      </c>
      <c r="P109" s="35" t="s">
        <v>1305</v>
      </c>
      <c r="Q109" s="35" t="s">
        <v>837</v>
      </c>
      <c r="R109" s="35" t="s">
        <v>838</v>
      </c>
      <c r="S109" s="35" t="s">
        <v>342</v>
      </c>
      <c r="T109" s="35" t="s">
        <v>1306</v>
      </c>
      <c r="U109" s="35" t="s">
        <v>442</v>
      </c>
      <c r="V109" s="35" t="s">
        <v>276</v>
      </c>
      <c r="W109" s="35"/>
      <c r="X109" s="35"/>
      <c r="Y109" s="35" t="s">
        <v>1307</v>
      </c>
      <c r="Z109" s="35" t="s">
        <v>1308</v>
      </c>
      <c r="AA109" s="35" t="s">
        <v>1309</v>
      </c>
      <c r="AB109" s="35"/>
      <c r="AC109" s="35"/>
      <c r="AD109" s="35"/>
      <c r="AE109" s="35"/>
      <c r="AF109" s="35"/>
      <c r="AG109" s="35"/>
      <c r="AH109" s="35"/>
      <c r="AI109" s="35"/>
      <c r="AJ109" s="35"/>
      <c r="AK109" s="35"/>
      <c r="AL109" s="35" t="s">
        <v>843</v>
      </c>
      <c r="AM109" s="35" t="s">
        <v>843</v>
      </c>
      <c r="AN109" s="35"/>
      <c r="AO109" s="35"/>
      <c r="AP109" s="35"/>
      <c r="AQ109" s="35"/>
      <c r="AR109" s="35"/>
      <c r="AS109" s="35"/>
      <c r="AT109" s="35"/>
      <c r="AU109" s="35"/>
      <c r="AV109" s="35"/>
      <c r="AW109" s="35" t="s">
        <v>302</v>
      </c>
      <c r="AX109" s="35" t="s">
        <v>328</v>
      </c>
      <c r="AY109" s="35" t="s">
        <v>329</v>
      </c>
      <c r="AZ109" s="35" t="s">
        <v>328</v>
      </c>
      <c r="BA109" s="35" t="s">
        <v>293</v>
      </c>
      <c r="BB109" s="33"/>
      <c r="BC109" s="36">
        <f>IF(COUNTIF($X$2:Table53[[#This Row],[MRCUID]],Table53[[#This Row],[MRCUID]])=1,1,0)</f>
        <v>0</v>
      </c>
    </row>
    <row r="110" spans="1:55" x14ac:dyDescent="0.25">
      <c r="A110" t="s">
        <v>277</v>
      </c>
      <c r="B110" s="33" t="s">
        <v>1073</v>
      </c>
      <c r="C110" s="33" t="s">
        <v>1074</v>
      </c>
      <c r="D110" s="33" t="s">
        <v>280</v>
      </c>
      <c r="E110" s="33" t="s">
        <v>281</v>
      </c>
      <c r="F110" s="34">
        <v>43101</v>
      </c>
      <c r="G110" s="34">
        <v>43465</v>
      </c>
      <c r="H110" s="35" t="s">
        <v>1075</v>
      </c>
      <c r="I110" s="35" t="s">
        <v>1076</v>
      </c>
      <c r="J110" s="35" t="s">
        <v>1077</v>
      </c>
      <c r="K110" s="35" t="s">
        <v>1078</v>
      </c>
      <c r="L110" s="35" t="s">
        <v>1310</v>
      </c>
      <c r="M110" s="35" t="s">
        <v>295</v>
      </c>
      <c r="N110" s="35" t="s">
        <v>1311</v>
      </c>
      <c r="O110" s="35" t="s">
        <v>1312</v>
      </c>
      <c r="P110" s="35" t="s">
        <v>1313</v>
      </c>
      <c r="Q110" s="35" t="s">
        <v>646</v>
      </c>
      <c r="R110" s="35" t="s">
        <v>407</v>
      </c>
      <c r="S110" s="35" t="s">
        <v>342</v>
      </c>
      <c r="T110" s="35" t="s">
        <v>1314</v>
      </c>
      <c r="U110" s="35" t="s">
        <v>506</v>
      </c>
      <c r="V110" s="35" t="s">
        <v>507</v>
      </c>
      <c r="W110" s="35"/>
      <c r="X110" s="35"/>
      <c r="Y110" s="35" t="s">
        <v>1315</v>
      </c>
      <c r="Z110" s="35" t="s">
        <v>1316</v>
      </c>
      <c r="AA110" s="35" t="s">
        <v>1317</v>
      </c>
      <c r="AB110" s="35"/>
      <c r="AC110" s="35"/>
      <c r="AD110" s="35"/>
      <c r="AE110" s="35"/>
      <c r="AF110" s="35"/>
      <c r="AG110" s="35"/>
      <c r="AH110" s="35"/>
      <c r="AI110" s="35"/>
      <c r="AJ110" s="35"/>
      <c r="AK110" s="35"/>
      <c r="AL110" s="35" t="s">
        <v>651</v>
      </c>
      <c r="AM110" s="35" t="s">
        <v>651</v>
      </c>
      <c r="AN110" s="35"/>
      <c r="AO110" s="35"/>
      <c r="AP110" s="35"/>
      <c r="AQ110" s="35"/>
      <c r="AR110" s="35"/>
      <c r="AS110" s="35"/>
      <c r="AT110" s="35"/>
      <c r="AU110" s="35"/>
      <c r="AV110" s="35"/>
      <c r="AW110" s="35" t="s">
        <v>302</v>
      </c>
      <c r="AX110" s="35" t="s">
        <v>328</v>
      </c>
      <c r="AY110" s="35" t="s">
        <v>329</v>
      </c>
      <c r="AZ110" s="35" t="s">
        <v>328</v>
      </c>
      <c r="BA110" s="35" t="s">
        <v>293</v>
      </c>
      <c r="BB110" s="33"/>
      <c r="BC110" s="36">
        <f>IF(COUNTIF($X$2:Table53[[#This Row],[MRCUID]],Table53[[#This Row],[MRCUID]])=1,1,0)</f>
        <v>0</v>
      </c>
    </row>
    <row r="111" spans="1:55" x14ac:dyDescent="0.25">
      <c r="A111" t="s">
        <v>277</v>
      </c>
      <c r="B111" s="33" t="s">
        <v>1073</v>
      </c>
      <c r="C111" s="33" t="s">
        <v>1074</v>
      </c>
      <c r="D111" s="33" t="s">
        <v>280</v>
      </c>
      <c r="E111" s="33" t="s">
        <v>281</v>
      </c>
      <c r="F111" s="34">
        <v>43101</v>
      </c>
      <c r="G111" s="34">
        <v>43465</v>
      </c>
      <c r="H111" s="35" t="s">
        <v>1075</v>
      </c>
      <c r="I111" s="35" t="s">
        <v>1076</v>
      </c>
      <c r="J111" s="35" t="s">
        <v>1077</v>
      </c>
      <c r="K111" s="35" t="s">
        <v>1078</v>
      </c>
      <c r="L111" s="35" t="s">
        <v>1318</v>
      </c>
      <c r="M111" s="35" t="s">
        <v>295</v>
      </c>
      <c r="N111" s="35" t="s">
        <v>1319</v>
      </c>
      <c r="O111" s="35" t="s">
        <v>1320</v>
      </c>
      <c r="P111" s="35" t="s">
        <v>1321</v>
      </c>
      <c r="Q111" s="35" t="s">
        <v>1035</v>
      </c>
      <c r="R111" s="35" t="s">
        <v>1131</v>
      </c>
      <c r="S111" s="35" t="s">
        <v>355</v>
      </c>
      <c r="T111" s="35" t="s">
        <v>1322</v>
      </c>
      <c r="U111" s="35" t="s">
        <v>344</v>
      </c>
      <c r="V111" s="35" t="s">
        <v>276</v>
      </c>
      <c r="W111" s="35"/>
      <c r="X111" s="35"/>
      <c r="Y111" s="35" t="s">
        <v>1323</v>
      </c>
      <c r="Z111" s="35" t="s">
        <v>1324</v>
      </c>
      <c r="AA111" s="35" t="s">
        <v>1325</v>
      </c>
      <c r="AB111" s="35"/>
      <c r="AC111" s="35"/>
      <c r="AD111" s="35"/>
      <c r="AE111" s="35"/>
      <c r="AF111" s="35"/>
      <c r="AG111" s="35"/>
      <c r="AH111" s="35"/>
      <c r="AI111" s="35"/>
      <c r="AJ111" s="35"/>
      <c r="AK111" s="35"/>
      <c r="AL111" s="35" t="s">
        <v>1326</v>
      </c>
      <c r="AM111" s="35" t="s">
        <v>1327</v>
      </c>
      <c r="AN111" s="35" t="s">
        <v>1328</v>
      </c>
      <c r="AO111" s="35"/>
      <c r="AP111" s="35"/>
      <c r="AQ111" s="35"/>
      <c r="AR111" s="35"/>
      <c r="AS111" s="35"/>
      <c r="AT111" s="35"/>
      <c r="AU111" s="35"/>
      <c r="AV111" s="35"/>
      <c r="AW111" s="35" t="s">
        <v>302</v>
      </c>
      <c r="AX111" s="35" t="s">
        <v>328</v>
      </c>
      <c r="AY111" s="35" t="s">
        <v>329</v>
      </c>
      <c r="AZ111" s="35" t="s">
        <v>328</v>
      </c>
      <c r="BA111" s="35" t="s">
        <v>293</v>
      </c>
      <c r="BB111" s="33"/>
      <c r="BC111" s="36">
        <f>IF(COUNTIF($X$2:Table53[[#This Row],[MRCUID]],Table53[[#This Row],[MRCUID]])=1,1,0)</f>
        <v>0</v>
      </c>
    </row>
    <row r="112" spans="1:55" x14ac:dyDescent="0.25">
      <c r="A112" t="s">
        <v>277</v>
      </c>
      <c r="B112" s="33" t="s">
        <v>1073</v>
      </c>
      <c r="C112" s="33" t="s">
        <v>1074</v>
      </c>
      <c r="D112" s="33" t="s">
        <v>280</v>
      </c>
      <c r="E112" s="33" t="s">
        <v>281</v>
      </c>
      <c r="F112" s="34">
        <v>43101</v>
      </c>
      <c r="G112" s="34">
        <v>43465</v>
      </c>
      <c r="H112" s="35" t="s">
        <v>1075</v>
      </c>
      <c r="I112" s="35" t="s">
        <v>1076</v>
      </c>
      <c r="J112" s="35" t="s">
        <v>1077</v>
      </c>
      <c r="K112" s="35" t="s">
        <v>1078</v>
      </c>
      <c r="L112" s="35" t="s">
        <v>1329</v>
      </c>
      <c r="M112" s="35" t="s">
        <v>295</v>
      </c>
      <c r="N112" s="35" t="s">
        <v>1330</v>
      </c>
      <c r="O112" s="35" t="s">
        <v>1331</v>
      </c>
      <c r="P112" s="35" t="s">
        <v>1332</v>
      </c>
      <c r="Q112" s="35" t="s">
        <v>1333</v>
      </c>
      <c r="R112" s="35" t="s">
        <v>1334</v>
      </c>
      <c r="S112" s="35" t="s">
        <v>407</v>
      </c>
      <c r="T112" s="35" t="s">
        <v>1335</v>
      </c>
      <c r="U112" s="35" t="s">
        <v>306</v>
      </c>
      <c r="V112" s="35" t="s">
        <v>276</v>
      </c>
      <c r="W112" s="35"/>
      <c r="X112" s="35"/>
      <c r="Y112" s="35"/>
      <c r="Z112" s="35" t="s">
        <v>1336</v>
      </c>
      <c r="AA112" s="35" t="s">
        <v>1337</v>
      </c>
      <c r="AB112" s="35"/>
      <c r="AC112" s="35"/>
      <c r="AD112" s="35"/>
      <c r="AE112" s="35"/>
      <c r="AF112" s="35"/>
      <c r="AG112" s="35"/>
      <c r="AH112" s="35"/>
      <c r="AI112" s="35"/>
      <c r="AJ112" s="35"/>
      <c r="AK112" s="35"/>
      <c r="AL112" s="35" t="s">
        <v>1338</v>
      </c>
      <c r="AM112" s="35" t="s">
        <v>1339</v>
      </c>
      <c r="AN112" s="35"/>
      <c r="AO112" s="35"/>
      <c r="AP112" s="35"/>
      <c r="AQ112" s="35"/>
      <c r="AR112" s="35"/>
      <c r="AS112" s="35"/>
      <c r="AT112" s="35"/>
      <c r="AU112" s="35"/>
      <c r="AV112" s="35"/>
      <c r="AW112" s="35"/>
      <c r="AX112" s="35" t="s">
        <v>329</v>
      </c>
      <c r="AY112" s="35" t="s">
        <v>329</v>
      </c>
      <c r="AZ112" s="35" t="s">
        <v>329</v>
      </c>
      <c r="BA112" s="35" t="s">
        <v>293</v>
      </c>
      <c r="BB112" s="33"/>
      <c r="BC112" s="36">
        <f>IF(COUNTIF($X$2:Table53[[#This Row],[MRCUID]],Table53[[#This Row],[MRCUID]])=1,1,0)</f>
        <v>0</v>
      </c>
    </row>
    <row r="113" spans="1:55" x14ac:dyDescent="0.25">
      <c r="A113" t="s">
        <v>277</v>
      </c>
      <c r="B113" s="33" t="s">
        <v>1073</v>
      </c>
      <c r="C113" s="33" t="s">
        <v>1074</v>
      </c>
      <c r="D113" s="33" t="s">
        <v>280</v>
      </c>
      <c r="E113" s="33" t="s">
        <v>281</v>
      </c>
      <c r="F113" s="34">
        <v>43101</v>
      </c>
      <c r="G113" s="34">
        <v>43465</v>
      </c>
      <c r="H113" s="35" t="s">
        <v>1075</v>
      </c>
      <c r="I113" s="35" t="s">
        <v>1076</v>
      </c>
      <c r="J113" s="35" t="s">
        <v>1077</v>
      </c>
      <c r="K113" s="35" t="s">
        <v>1078</v>
      </c>
      <c r="L113" s="35" t="s">
        <v>1340</v>
      </c>
      <c r="M113" s="35" t="s">
        <v>295</v>
      </c>
      <c r="N113" s="35" t="s">
        <v>1341</v>
      </c>
      <c r="O113" s="35" t="s">
        <v>1342</v>
      </c>
      <c r="P113" s="35" t="s">
        <v>1343</v>
      </c>
      <c r="Q113" s="35" t="s">
        <v>1083</v>
      </c>
      <c r="R113" s="35" t="s">
        <v>1084</v>
      </c>
      <c r="S113" s="35" t="s">
        <v>1085</v>
      </c>
      <c r="T113" s="35" t="s">
        <v>1344</v>
      </c>
      <c r="U113" s="35" t="s">
        <v>306</v>
      </c>
      <c r="V113" s="35" t="s">
        <v>276</v>
      </c>
      <c r="W113" s="35"/>
      <c r="X113" s="35"/>
      <c r="Y113" s="35" t="s">
        <v>1345</v>
      </c>
      <c r="Z113" s="35" t="s">
        <v>1346</v>
      </c>
      <c r="AA113" s="35" t="s">
        <v>1347</v>
      </c>
      <c r="AB113" s="35"/>
      <c r="AC113" s="35"/>
      <c r="AD113" s="35"/>
      <c r="AE113" s="35"/>
      <c r="AF113" s="35"/>
      <c r="AG113" s="35"/>
      <c r="AH113" s="35"/>
      <c r="AI113" s="35"/>
      <c r="AJ113" s="35"/>
      <c r="AK113" s="35"/>
      <c r="AL113" s="35" t="s">
        <v>1090</v>
      </c>
      <c r="AM113" s="35" t="s">
        <v>1091</v>
      </c>
      <c r="AN113" s="35"/>
      <c r="AO113" s="35"/>
      <c r="AP113" s="35"/>
      <c r="AQ113" s="35"/>
      <c r="AR113" s="35"/>
      <c r="AS113" s="35"/>
      <c r="AT113" s="35"/>
      <c r="AU113" s="35"/>
      <c r="AV113" s="35"/>
      <c r="AW113" s="35" t="s">
        <v>302</v>
      </c>
      <c r="AX113" s="35" t="s">
        <v>328</v>
      </c>
      <c r="AY113" s="35" t="s">
        <v>329</v>
      </c>
      <c r="AZ113" s="35" t="s">
        <v>328</v>
      </c>
      <c r="BA113" s="35" t="s">
        <v>293</v>
      </c>
      <c r="BB113" s="33"/>
      <c r="BC113" s="36">
        <f>IF(COUNTIF($X$2:Table53[[#This Row],[MRCUID]],Table53[[#This Row],[MRCUID]])=1,1,0)</f>
        <v>0</v>
      </c>
    </row>
    <row r="114" spans="1:55" x14ac:dyDescent="0.25">
      <c r="A114" t="s">
        <v>277</v>
      </c>
      <c r="B114" s="33" t="s">
        <v>1073</v>
      </c>
      <c r="C114" s="33" t="s">
        <v>1074</v>
      </c>
      <c r="D114" s="33" t="s">
        <v>280</v>
      </c>
      <c r="E114" s="33" t="s">
        <v>281</v>
      </c>
      <c r="F114" s="34">
        <v>43101</v>
      </c>
      <c r="G114" s="34">
        <v>43465</v>
      </c>
      <c r="H114" s="35" t="s">
        <v>1075</v>
      </c>
      <c r="I114" s="35" t="s">
        <v>1076</v>
      </c>
      <c r="J114" s="35" t="s">
        <v>1077</v>
      </c>
      <c r="K114" s="35" t="s">
        <v>1078</v>
      </c>
      <c r="L114" s="35" t="s">
        <v>1348</v>
      </c>
      <c r="M114" s="35" t="s">
        <v>295</v>
      </c>
      <c r="N114" s="35" t="s">
        <v>1349</v>
      </c>
      <c r="O114" s="35" t="s">
        <v>1350</v>
      </c>
      <c r="P114" s="35" t="s">
        <v>1351</v>
      </c>
      <c r="Q114" s="35" t="s">
        <v>1141</v>
      </c>
      <c r="R114" s="35" t="s">
        <v>355</v>
      </c>
      <c r="S114" s="35" t="s">
        <v>394</v>
      </c>
      <c r="T114" s="35" t="s">
        <v>1352</v>
      </c>
      <c r="U114" s="35" t="s">
        <v>606</v>
      </c>
      <c r="V114" s="35" t="s">
        <v>276</v>
      </c>
      <c r="W114" s="35"/>
      <c r="X114" s="35"/>
      <c r="Y114" s="35" t="s">
        <v>1353</v>
      </c>
      <c r="Z114" s="35" t="s">
        <v>1354</v>
      </c>
      <c r="AA114" s="35" t="s">
        <v>1355</v>
      </c>
      <c r="AB114" s="35"/>
      <c r="AC114" s="35"/>
      <c r="AD114" s="35"/>
      <c r="AE114" s="35"/>
      <c r="AF114" s="35"/>
      <c r="AG114" s="35"/>
      <c r="AH114" s="35"/>
      <c r="AI114" s="35"/>
      <c r="AJ114" s="35"/>
      <c r="AK114" s="35"/>
      <c r="AL114" s="35" t="s">
        <v>1146</v>
      </c>
      <c r="AM114" s="35" t="s">
        <v>1147</v>
      </c>
      <c r="AN114" s="35"/>
      <c r="AO114" s="35"/>
      <c r="AP114" s="35"/>
      <c r="AQ114" s="35"/>
      <c r="AR114" s="35"/>
      <c r="AS114" s="35"/>
      <c r="AT114" s="35"/>
      <c r="AU114" s="35"/>
      <c r="AV114" s="35"/>
      <c r="AW114" s="35" t="s">
        <v>302</v>
      </c>
      <c r="AX114" s="35" t="s">
        <v>328</v>
      </c>
      <c r="AY114" s="35" t="s">
        <v>329</v>
      </c>
      <c r="AZ114" s="35" t="s">
        <v>328</v>
      </c>
      <c r="BA114" s="35" t="s">
        <v>293</v>
      </c>
      <c r="BB114" s="33"/>
      <c r="BC114" s="36">
        <f>IF(COUNTIF($X$2:Table53[[#This Row],[MRCUID]],Table53[[#This Row],[MRCUID]])=1,1,0)</f>
        <v>0</v>
      </c>
    </row>
    <row r="115" spans="1:55" x14ac:dyDescent="0.25">
      <c r="A115" t="s">
        <v>277</v>
      </c>
      <c r="B115" s="33" t="s">
        <v>1073</v>
      </c>
      <c r="C115" s="33" t="s">
        <v>1074</v>
      </c>
      <c r="D115" s="33" t="s">
        <v>280</v>
      </c>
      <c r="E115" s="33" t="s">
        <v>281</v>
      </c>
      <c r="F115" s="34">
        <v>43101</v>
      </c>
      <c r="G115" s="34">
        <v>43465</v>
      </c>
      <c r="H115" s="35" t="s">
        <v>1075</v>
      </c>
      <c r="I115" s="35" t="s">
        <v>1076</v>
      </c>
      <c r="J115" s="35" t="s">
        <v>1077</v>
      </c>
      <c r="K115" s="35" t="s">
        <v>1078</v>
      </c>
      <c r="L115" s="35" t="s">
        <v>1356</v>
      </c>
      <c r="M115" s="35" t="s">
        <v>295</v>
      </c>
      <c r="N115" s="35" t="s">
        <v>1357</v>
      </c>
      <c r="O115" s="35" t="s">
        <v>1358</v>
      </c>
      <c r="P115" s="35" t="s">
        <v>1359</v>
      </c>
      <c r="Q115" s="35" t="s">
        <v>1360</v>
      </c>
      <c r="R115" s="35" t="s">
        <v>354</v>
      </c>
      <c r="S115" s="35" t="s">
        <v>394</v>
      </c>
      <c r="T115" s="35" t="s">
        <v>1361</v>
      </c>
      <c r="U115" s="35" t="s">
        <v>299</v>
      </c>
      <c r="V115" s="35" t="s">
        <v>507</v>
      </c>
      <c r="W115" s="35"/>
      <c r="X115" s="35"/>
      <c r="Y115" s="35"/>
      <c r="Z115" s="35" t="s">
        <v>1362</v>
      </c>
      <c r="AA115" s="35" t="s">
        <v>1363</v>
      </c>
      <c r="AB115" s="35"/>
      <c r="AC115" s="35"/>
      <c r="AD115" s="35"/>
      <c r="AE115" s="35"/>
      <c r="AF115" s="35"/>
      <c r="AG115" s="35"/>
      <c r="AH115" s="35"/>
      <c r="AI115" s="35"/>
      <c r="AJ115" s="35"/>
      <c r="AK115" s="35" t="s">
        <v>1364</v>
      </c>
      <c r="AL115" s="35"/>
      <c r="AM115" s="35" t="s">
        <v>1364</v>
      </c>
      <c r="AN115" s="35"/>
      <c r="AO115" s="35"/>
      <c r="AP115" s="35"/>
      <c r="AQ115" s="35"/>
      <c r="AR115" s="35"/>
      <c r="AS115" s="35"/>
      <c r="AT115" s="35"/>
      <c r="AU115" s="35"/>
      <c r="AV115" s="35"/>
      <c r="AW115" s="35" t="s">
        <v>302</v>
      </c>
      <c r="AX115" s="35" t="s">
        <v>329</v>
      </c>
      <c r="AY115" s="35" t="s">
        <v>329</v>
      </c>
      <c r="AZ115" s="35" t="s">
        <v>329</v>
      </c>
      <c r="BA115" s="35" t="s">
        <v>293</v>
      </c>
      <c r="BB115" s="33"/>
      <c r="BC115" s="36">
        <f>IF(COUNTIF($X$2:Table53[[#This Row],[MRCUID]],Table53[[#This Row],[MRCUID]])=1,1,0)</f>
        <v>0</v>
      </c>
    </row>
    <row r="116" spans="1:55" x14ac:dyDescent="0.25">
      <c r="A116" t="s">
        <v>277</v>
      </c>
      <c r="B116" s="33" t="s">
        <v>1073</v>
      </c>
      <c r="C116" s="33" t="s">
        <v>1074</v>
      </c>
      <c r="D116" s="33" t="s">
        <v>280</v>
      </c>
      <c r="E116" s="33" t="s">
        <v>281</v>
      </c>
      <c r="F116" s="34">
        <v>43101</v>
      </c>
      <c r="G116" s="34">
        <v>43465</v>
      </c>
      <c r="H116" s="35" t="s">
        <v>1075</v>
      </c>
      <c r="I116" s="35" t="s">
        <v>1076</v>
      </c>
      <c r="J116" s="35" t="s">
        <v>1077</v>
      </c>
      <c r="K116" s="35" t="s">
        <v>1078</v>
      </c>
      <c r="L116" s="35" t="s">
        <v>1365</v>
      </c>
      <c r="M116" s="35" t="s">
        <v>295</v>
      </c>
      <c r="N116" s="35" t="s">
        <v>1366</v>
      </c>
      <c r="O116" s="35" t="s">
        <v>1367</v>
      </c>
      <c r="P116" s="35" t="s">
        <v>1368</v>
      </c>
      <c r="Q116" s="35" t="s">
        <v>1083</v>
      </c>
      <c r="R116" s="35" t="s">
        <v>1084</v>
      </c>
      <c r="S116" s="35" t="s">
        <v>1085</v>
      </c>
      <c r="T116" s="35" t="s">
        <v>1369</v>
      </c>
      <c r="U116" s="35" t="s">
        <v>306</v>
      </c>
      <c r="V116" s="35" t="s">
        <v>276</v>
      </c>
      <c r="W116" s="35"/>
      <c r="X116" s="35"/>
      <c r="Y116" s="35" t="s">
        <v>1370</v>
      </c>
      <c r="Z116" s="35" t="s">
        <v>1371</v>
      </c>
      <c r="AA116" s="35" t="s">
        <v>1372</v>
      </c>
      <c r="AB116" s="35"/>
      <c r="AC116" s="35"/>
      <c r="AD116" s="35"/>
      <c r="AE116" s="35"/>
      <c r="AF116" s="35"/>
      <c r="AG116" s="35"/>
      <c r="AH116" s="35"/>
      <c r="AI116" s="35"/>
      <c r="AJ116" s="35"/>
      <c r="AK116" s="35"/>
      <c r="AL116" s="35" t="s">
        <v>1090</v>
      </c>
      <c r="AM116" s="35" t="s">
        <v>1091</v>
      </c>
      <c r="AN116" s="35"/>
      <c r="AO116" s="35"/>
      <c r="AP116" s="35"/>
      <c r="AQ116" s="35"/>
      <c r="AR116" s="35"/>
      <c r="AS116" s="35"/>
      <c r="AT116" s="35"/>
      <c r="AU116" s="35" t="s">
        <v>1373</v>
      </c>
      <c r="AV116" s="35"/>
      <c r="AW116" s="35" t="s">
        <v>302</v>
      </c>
      <c r="AX116" s="35" t="s">
        <v>328</v>
      </c>
      <c r="AY116" s="35" t="s">
        <v>329</v>
      </c>
      <c r="AZ116" s="35" t="s">
        <v>328</v>
      </c>
      <c r="BA116" s="35" t="s">
        <v>293</v>
      </c>
      <c r="BB116" s="33"/>
      <c r="BC116" s="36">
        <f>IF(COUNTIF($X$2:Table53[[#This Row],[MRCUID]],Table53[[#This Row],[MRCUID]])=1,1,0)</f>
        <v>0</v>
      </c>
    </row>
    <row r="117" spans="1:55" x14ac:dyDescent="0.25">
      <c r="A117" t="s">
        <v>277</v>
      </c>
      <c r="B117" s="33" t="s">
        <v>1073</v>
      </c>
      <c r="C117" s="33" t="s">
        <v>1074</v>
      </c>
      <c r="D117" s="33" t="s">
        <v>280</v>
      </c>
      <c r="E117" s="33" t="s">
        <v>281</v>
      </c>
      <c r="F117" s="34">
        <v>43101</v>
      </c>
      <c r="G117" s="34">
        <v>43465</v>
      </c>
      <c r="H117" s="35" t="s">
        <v>1075</v>
      </c>
      <c r="I117" s="35" t="s">
        <v>1076</v>
      </c>
      <c r="J117" s="35" t="s">
        <v>1077</v>
      </c>
      <c r="K117" s="35" t="s">
        <v>1078</v>
      </c>
      <c r="L117" s="35" t="s">
        <v>1374</v>
      </c>
      <c r="M117" s="35" t="s">
        <v>295</v>
      </c>
      <c r="N117" s="35" t="s">
        <v>1375</v>
      </c>
      <c r="O117" s="35" t="s">
        <v>1376</v>
      </c>
      <c r="P117" s="35" t="s">
        <v>1377</v>
      </c>
      <c r="Q117" s="35" t="s">
        <v>864</v>
      </c>
      <c r="R117" s="35" t="s">
        <v>355</v>
      </c>
      <c r="S117" s="35" t="s">
        <v>320</v>
      </c>
      <c r="T117" s="35" t="s">
        <v>1378</v>
      </c>
      <c r="U117" s="35" t="s">
        <v>1201</v>
      </c>
      <c r="V117" s="35" t="s">
        <v>276</v>
      </c>
      <c r="W117" s="35"/>
      <c r="X117" s="35"/>
      <c r="Y117" s="35" t="s">
        <v>1379</v>
      </c>
      <c r="Z117" s="35" t="s">
        <v>1380</v>
      </c>
      <c r="AA117" s="35" t="s">
        <v>1381</v>
      </c>
      <c r="AB117" s="35"/>
      <c r="AC117" s="35"/>
      <c r="AD117" s="35"/>
      <c r="AE117" s="35"/>
      <c r="AF117" s="35"/>
      <c r="AG117" s="35"/>
      <c r="AH117" s="35"/>
      <c r="AI117" s="35"/>
      <c r="AJ117" s="35"/>
      <c r="AK117" s="35"/>
      <c r="AL117" s="35" t="s">
        <v>869</v>
      </c>
      <c r="AM117" s="35" t="s">
        <v>869</v>
      </c>
      <c r="AN117" s="35"/>
      <c r="AO117" s="35"/>
      <c r="AP117" s="35"/>
      <c r="AQ117" s="35"/>
      <c r="AR117" s="35"/>
      <c r="AS117" s="35"/>
      <c r="AT117" s="35"/>
      <c r="AU117" s="35"/>
      <c r="AV117" s="35"/>
      <c r="AW117" s="35" t="s">
        <v>302</v>
      </c>
      <c r="AX117" s="35" t="s">
        <v>328</v>
      </c>
      <c r="AY117" s="35" t="s">
        <v>329</v>
      </c>
      <c r="AZ117" s="35" t="s">
        <v>328</v>
      </c>
      <c r="BA117" s="35" t="s">
        <v>293</v>
      </c>
      <c r="BB117" s="33"/>
      <c r="BC117" s="36">
        <f>IF(COUNTIF($X$2:Table53[[#This Row],[MRCUID]],Table53[[#This Row],[MRCUID]])=1,1,0)</f>
        <v>0</v>
      </c>
    </row>
    <row r="118" spans="1:55" x14ac:dyDescent="0.25">
      <c r="A118" t="s">
        <v>277</v>
      </c>
      <c r="B118" s="33" t="s">
        <v>1073</v>
      </c>
      <c r="C118" s="33" t="s">
        <v>1074</v>
      </c>
      <c r="D118" s="33" t="s">
        <v>280</v>
      </c>
      <c r="E118" s="33" t="s">
        <v>281</v>
      </c>
      <c r="F118" s="34">
        <v>43101</v>
      </c>
      <c r="G118" s="34">
        <v>43465</v>
      </c>
      <c r="H118" s="35" t="s">
        <v>1075</v>
      </c>
      <c r="I118" s="35" t="s">
        <v>1076</v>
      </c>
      <c r="J118" s="35" t="s">
        <v>1077</v>
      </c>
      <c r="K118" s="35" t="s">
        <v>1078</v>
      </c>
      <c r="L118" s="35" t="s">
        <v>1382</v>
      </c>
      <c r="M118" s="35" t="s">
        <v>295</v>
      </c>
      <c r="N118" s="35" t="s">
        <v>1383</v>
      </c>
      <c r="O118" s="35" t="s">
        <v>1384</v>
      </c>
      <c r="P118" s="35" t="s">
        <v>1385</v>
      </c>
      <c r="Q118" s="35" t="s">
        <v>379</v>
      </c>
      <c r="R118" s="35" t="s">
        <v>381</v>
      </c>
      <c r="S118" s="35" t="s">
        <v>342</v>
      </c>
      <c r="T118" s="35" t="s">
        <v>1386</v>
      </c>
      <c r="U118" s="35" t="s">
        <v>506</v>
      </c>
      <c r="V118" s="35" t="s">
        <v>507</v>
      </c>
      <c r="W118" s="35"/>
      <c r="X118" s="35"/>
      <c r="Y118" s="35" t="s">
        <v>1387</v>
      </c>
      <c r="Z118" s="35" t="s">
        <v>1388</v>
      </c>
      <c r="AA118" s="35" t="s">
        <v>1389</v>
      </c>
      <c r="AB118" s="35"/>
      <c r="AC118" s="35"/>
      <c r="AD118" s="35"/>
      <c r="AE118" s="35"/>
      <c r="AF118" s="35"/>
      <c r="AG118" s="35"/>
      <c r="AH118" s="35"/>
      <c r="AI118" s="35"/>
      <c r="AJ118" s="35"/>
      <c r="AK118" s="35"/>
      <c r="AL118" s="35" t="s">
        <v>387</v>
      </c>
      <c r="AM118" s="35"/>
      <c r="AN118" s="35"/>
      <c r="AO118" s="35"/>
      <c r="AP118" s="35"/>
      <c r="AQ118" s="35"/>
      <c r="AR118" s="35"/>
      <c r="AS118" s="35"/>
      <c r="AT118" s="35"/>
      <c r="AU118" s="35"/>
      <c r="AV118" s="35"/>
      <c r="AW118" s="35" t="s">
        <v>302</v>
      </c>
      <c r="AX118" s="35" t="s">
        <v>328</v>
      </c>
      <c r="AY118" s="35" t="s">
        <v>329</v>
      </c>
      <c r="AZ118" s="35" t="s">
        <v>328</v>
      </c>
      <c r="BA118" s="35" t="s">
        <v>293</v>
      </c>
      <c r="BB118" s="33"/>
      <c r="BC118" s="36">
        <f>IF(COUNTIF($X$2:Table53[[#This Row],[MRCUID]],Table53[[#This Row],[MRCUID]])=1,1,0)</f>
        <v>0</v>
      </c>
    </row>
    <row r="119" spans="1:55" x14ac:dyDescent="0.25">
      <c r="A119" t="s">
        <v>277</v>
      </c>
      <c r="B119" s="33" t="s">
        <v>1073</v>
      </c>
      <c r="C119" s="33" t="s">
        <v>1074</v>
      </c>
      <c r="D119" s="33" t="s">
        <v>280</v>
      </c>
      <c r="E119" s="33" t="s">
        <v>281</v>
      </c>
      <c r="F119" s="34">
        <v>43101</v>
      </c>
      <c r="G119" s="34">
        <v>43465</v>
      </c>
      <c r="H119" s="35" t="s">
        <v>1075</v>
      </c>
      <c r="I119" s="35" t="s">
        <v>1076</v>
      </c>
      <c r="J119" s="35" t="s">
        <v>1077</v>
      </c>
      <c r="K119" s="35" t="s">
        <v>1078</v>
      </c>
      <c r="L119" s="35" t="s">
        <v>1390</v>
      </c>
      <c r="M119" s="35" t="s">
        <v>295</v>
      </c>
      <c r="N119" s="35" t="s">
        <v>1391</v>
      </c>
      <c r="O119" s="35" t="s">
        <v>1392</v>
      </c>
      <c r="P119" s="35" t="s">
        <v>1393</v>
      </c>
      <c r="Q119" s="35" t="s">
        <v>1394</v>
      </c>
      <c r="R119" s="35" t="s">
        <v>341</v>
      </c>
      <c r="S119" s="35" t="s">
        <v>306</v>
      </c>
      <c r="T119" s="35" t="s">
        <v>1395</v>
      </c>
      <c r="U119" s="35" t="s">
        <v>306</v>
      </c>
      <c r="V119" s="35" t="s">
        <v>276</v>
      </c>
      <c r="W119" s="35"/>
      <c r="X119" s="35"/>
      <c r="Y119" s="35" t="s">
        <v>1396</v>
      </c>
      <c r="Z119" s="35" t="s">
        <v>1397</v>
      </c>
      <c r="AA119" s="35" t="s">
        <v>1398</v>
      </c>
      <c r="AB119" s="35"/>
      <c r="AC119" s="35"/>
      <c r="AD119" s="35"/>
      <c r="AE119" s="35"/>
      <c r="AF119" s="35"/>
      <c r="AG119" s="35"/>
      <c r="AH119" s="35"/>
      <c r="AI119" s="35"/>
      <c r="AJ119" s="35"/>
      <c r="AK119" s="35"/>
      <c r="AL119" s="35" t="s">
        <v>1399</v>
      </c>
      <c r="AM119" s="35" t="s">
        <v>1400</v>
      </c>
      <c r="AN119" s="35"/>
      <c r="AO119" s="35"/>
      <c r="AP119" s="35"/>
      <c r="AQ119" s="35"/>
      <c r="AR119" s="35"/>
      <c r="AS119" s="35"/>
      <c r="AT119" s="35"/>
      <c r="AU119" s="35"/>
      <c r="AV119" s="35"/>
      <c r="AW119" s="35" t="s">
        <v>302</v>
      </c>
      <c r="AX119" s="35" t="s">
        <v>328</v>
      </c>
      <c r="AY119" s="35" t="s">
        <v>329</v>
      </c>
      <c r="AZ119" s="35" t="s">
        <v>328</v>
      </c>
      <c r="BA119" s="35" t="s">
        <v>293</v>
      </c>
      <c r="BB119" s="33"/>
      <c r="BC119" s="36">
        <f>IF(COUNTIF($X$2:Table53[[#This Row],[MRCUID]],Table53[[#This Row],[MRCUID]])=1,1,0)</f>
        <v>0</v>
      </c>
    </row>
    <row r="120" spans="1:55" x14ac:dyDescent="0.25">
      <c r="A120" t="s">
        <v>277</v>
      </c>
      <c r="B120" s="33" t="s">
        <v>1073</v>
      </c>
      <c r="C120" s="33" t="s">
        <v>1074</v>
      </c>
      <c r="D120" s="33" t="s">
        <v>280</v>
      </c>
      <c r="E120" s="33" t="s">
        <v>281</v>
      </c>
      <c r="F120" s="34">
        <v>43101</v>
      </c>
      <c r="G120" s="34">
        <v>43465</v>
      </c>
      <c r="H120" s="35" t="s">
        <v>1075</v>
      </c>
      <c r="I120" s="35" t="s">
        <v>1076</v>
      </c>
      <c r="J120" s="35" t="s">
        <v>1077</v>
      </c>
      <c r="K120" s="35" t="s">
        <v>1078</v>
      </c>
      <c r="L120" s="35" t="s">
        <v>1401</v>
      </c>
      <c r="M120" s="35" t="s">
        <v>295</v>
      </c>
      <c r="N120" s="35" t="s">
        <v>1402</v>
      </c>
      <c r="O120" s="35" t="s">
        <v>1403</v>
      </c>
      <c r="P120" s="35" t="s">
        <v>1404</v>
      </c>
      <c r="Q120" s="35" t="s">
        <v>837</v>
      </c>
      <c r="R120" s="35" t="s">
        <v>544</v>
      </c>
      <c r="S120" s="35" t="s">
        <v>342</v>
      </c>
      <c r="T120" s="35" t="s">
        <v>306</v>
      </c>
      <c r="U120" s="35" t="s">
        <v>506</v>
      </c>
      <c r="V120" s="35" t="s">
        <v>507</v>
      </c>
      <c r="W120" s="35"/>
      <c r="X120" s="35"/>
      <c r="Y120" s="35" t="s">
        <v>1405</v>
      </c>
      <c r="Z120" s="35" t="s">
        <v>1406</v>
      </c>
      <c r="AA120" s="35" t="s">
        <v>1407</v>
      </c>
      <c r="AB120" s="35"/>
      <c r="AC120" s="35"/>
      <c r="AD120" s="35"/>
      <c r="AE120" s="35"/>
      <c r="AF120" s="35"/>
      <c r="AG120" s="35"/>
      <c r="AH120" s="35"/>
      <c r="AI120" s="35"/>
      <c r="AJ120" s="35"/>
      <c r="AK120" s="35"/>
      <c r="AL120" s="35" t="s">
        <v>843</v>
      </c>
      <c r="AM120" s="35" t="s">
        <v>843</v>
      </c>
      <c r="AN120" s="35"/>
      <c r="AO120" s="35"/>
      <c r="AP120" s="35"/>
      <c r="AQ120" s="35"/>
      <c r="AR120" s="35"/>
      <c r="AS120" s="35"/>
      <c r="AT120" s="35"/>
      <c r="AU120" s="35"/>
      <c r="AV120" s="35"/>
      <c r="AW120" s="35" t="s">
        <v>302</v>
      </c>
      <c r="AX120" s="35" t="s">
        <v>328</v>
      </c>
      <c r="AY120" s="35" t="s">
        <v>329</v>
      </c>
      <c r="AZ120" s="35" t="s">
        <v>328</v>
      </c>
      <c r="BA120" s="35" t="s">
        <v>293</v>
      </c>
      <c r="BB120" s="33"/>
      <c r="BC120" s="36">
        <f>IF(COUNTIF($X$2:Table53[[#This Row],[MRCUID]],Table53[[#This Row],[MRCUID]])=1,1,0)</f>
        <v>0</v>
      </c>
    </row>
    <row r="121" spans="1:55" x14ac:dyDescent="0.25">
      <c r="A121" t="s">
        <v>277</v>
      </c>
      <c r="B121" s="33" t="s">
        <v>1073</v>
      </c>
      <c r="C121" s="33" t="s">
        <v>1074</v>
      </c>
      <c r="D121" s="33" t="s">
        <v>280</v>
      </c>
      <c r="E121" s="33" t="s">
        <v>281</v>
      </c>
      <c r="F121" s="34">
        <v>43101</v>
      </c>
      <c r="G121" s="34">
        <v>43465</v>
      </c>
      <c r="H121" s="35" t="s">
        <v>1075</v>
      </c>
      <c r="I121" s="35" t="s">
        <v>1076</v>
      </c>
      <c r="J121" s="35" t="s">
        <v>1077</v>
      </c>
      <c r="K121" s="35" t="s">
        <v>1078</v>
      </c>
      <c r="L121" s="35" t="s">
        <v>1408</v>
      </c>
      <c r="M121" s="35" t="s">
        <v>295</v>
      </c>
      <c r="N121" s="35" t="s">
        <v>1409</v>
      </c>
      <c r="O121" s="35" t="s">
        <v>1410</v>
      </c>
      <c r="P121" s="35" t="s">
        <v>1411</v>
      </c>
      <c r="Q121" s="35" t="s">
        <v>1083</v>
      </c>
      <c r="R121" s="35" t="s">
        <v>1084</v>
      </c>
      <c r="S121" s="35" t="s">
        <v>1085</v>
      </c>
      <c r="T121" s="35" t="s">
        <v>1412</v>
      </c>
      <c r="U121" s="35" t="s">
        <v>306</v>
      </c>
      <c r="V121" s="35" t="s">
        <v>276</v>
      </c>
      <c r="W121" s="35"/>
      <c r="X121" s="35"/>
      <c r="Y121" s="35" t="s">
        <v>1413</v>
      </c>
      <c r="Z121" s="35" t="s">
        <v>1414</v>
      </c>
      <c r="AA121" s="35" t="s">
        <v>1415</v>
      </c>
      <c r="AB121" s="35"/>
      <c r="AC121" s="35"/>
      <c r="AD121" s="35"/>
      <c r="AE121" s="35"/>
      <c r="AF121" s="35"/>
      <c r="AG121" s="35"/>
      <c r="AH121" s="35"/>
      <c r="AI121" s="35"/>
      <c r="AJ121" s="35"/>
      <c r="AK121" s="35"/>
      <c r="AL121" s="35" t="s">
        <v>1090</v>
      </c>
      <c r="AM121" s="35" t="s">
        <v>1091</v>
      </c>
      <c r="AN121" s="35"/>
      <c r="AO121" s="35"/>
      <c r="AP121" s="35"/>
      <c r="AQ121" s="35"/>
      <c r="AR121" s="35"/>
      <c r="AS121" s="35"/>
      <c r="AT121" s="35"/>
      <c r="AU121" s="35" t="s">
        <v>1416</v>
      </c>
      <c r="AV121" s="35"/>
      <c r="AW121" s="35" t="s">
        <v>302</v>
      </c>
      <c r="AX121" s="35" t="s">
        <v>328</v>
      </c>
      <c r="AY121" s="35" t="s">
        <v>329</v>
      </c>
      <c r="AZ121" s="35" t="s">
        <v>328</v>
      </c>
      <c r="BA121" s="35" t="s">
        <v>293</v>
      </c>
      <c r="BB121" s="33"/>
      <c r="BC121" s="36">
        <f>IF(COUNTIF($X$2:Table53[[#This Row],[MRCUID]],Table53[[#This Row],[MRCUID]])=1,1,0)</f>
        <v>0</v>
      </c>
    </row>
    <row r="122" spans="1:55" x14ac:dyDescent="0.25">
      <c r="A122" t="s">
        <v>277</v>
      </c>
      <c r="B122" s="33" t="s">
        <v>1073</v>
      </c>
      <c r="C122" s="33" t="s">
        <v>1074</v>
      </c>
      <c r="D122" s="33" t="s">
        <v>280</v>
      </c>
      <c r="E122" s="33" t="s">
        <v>281</v>
      </c>
      <c r="F122" s="34">
        <v>43101</v>
      </c>
      <c r="G122" s="34">
        <v>43465</v>
      </c>
      <c r="H122" s="35" t="s">
        <v>1075</v>
      </c>
      <c r="I122" s="35" t="s">
        <v>1076</v>
      </c>
      <c r="J122" s="35" t="s">
        <v>1077</v>
      </c>
      <c r="K122" s="35" t="s">
        <v>1078</v>
      </c>
      <c r="L122" s="35" t="s">
        <v>1417</v>
      </c>
      <c r="M122" s="35" t="s">
        <v>295</v>
      </c>
      <c r="N122" s="35" t="s">
        <v>1418</v>
      </c>
      <c r="O122" s="35" t="s">
        <v>1419</v>
      </c>
      <c r="P122" s="35" t="s">
        <v>1420</v>
      </c>
      <c r="Q122" s="35" t="s">
        <v>1083</v>
      </c>
      <c r="R122" s="35" t="s">
        <v>1084</v>
      </c>
      <c r="S122" s="35" t="s">
        <v>1085</v>
      </c>
      <c r="T122" s="35" t="s">
        <v>1421</v>
      </c>
      <c r="U122" s="35" t="s">
        <v>306</v>
      </c>
      <c r="V122" s="35" t="s">
        <v>276</v>
      </c>
      <c r="W122" s="35"/>
      <c r="X122" s="35"/>
      <c r="Y122" s="35" t="s">
        <v>1422</v>
      </c>
      <c r="Z122" s="35" t="s">
        <v>1423</v>
      </c>
      <c r="AA122" s="35" t="s">
        <v>1424</v>
      </c>
      <c r="AB122" s="35"/>
      <c r="AC122" s="35"/>
      <c r="AD122" s="35"/>
      <c r="AE122" s="35"/>
      <c r="AF122" s="35"/>
      <c r="AG122" s="35"/>
      <c r="AH122" s="35"/>
      <c r="AI122" s="35"/>
      <c r="AJ122" s="35"/>
      <c r="AK122" s="35"/>
      <c r="AL122" s="35" t="s">
        <v>1090</v>
      </c>
      <c r="AM122" s="35" t="s">
        <v>1091</v>
      </c>
      <c r="AN122" s="35"/>
      <c r="AO122" s="35"/>
      <c r="AP122" s="35"/>
      <c r="AQ122" s="35"/>
      <c r="AR122" s="35"/>
      <c r="AS122" s="35"/>
      <c r="AT122" s="35"/>
      <c r="AU122" s="35" t="s">
        <v>1425</v>
      </c>
      <c r="AV122" s="35"/>
      <c r="AW122" s="35" t="s">
        <v>302</v>
      </c>
      <c r="AX122" s="35" t="s">
        <v>328</v>
      </c>
      <c r="AY122" s="35" t="s">
        <v>329</v>
      </c>
      <c r="AZ122" s="35" t="s">
        <v>328</v>
      </c>
      <c r="BA122" s="35" t="s">
        <v>293</v>
      </c>
      <c r="BB122" s="33"/>
      <c r="BC122" s="36">
        <f>IF(COUNTIF($X$2:Table53[[#This Row],[MRCUID]],Table53[[#This Row],[MRCUID]])=1,1,0)</f>
        <v>0</v>
      </c>
    </row>
    <row r="123" spans="1:55" x14ac:dyDescent="0.25">
      <c r="A123" t="s">
        <v>277</v>
      </c>
      <c r="B123" s="33" t="s">
        <v>1426</v>
      </c>
      <c r="C123" s="33" t="s">
        <v>1427</v>
      </c>
      <c r="D123" s="33" t="s">
        <v>280</v>
      </c>
      <c r="E123" s="33" t="s">
        <v>281</v>
      </c>
      <c r="F123" s="34">
        <v>43101</v>
      </c>
      <c r="G123" s="34">
        <v>43465</v>
      </c>
      <c r="H123" s="35" t="s">
        <v>1428</v>
      </c>
      <c r="I123" s="35" t="s">
        <v>1429</v>
      </c>
      <c r="J123" s="35" t="s">
        <v>1430</v>
      </c>
      <c r="K123" s="35" t="s">
        <v>1431</v>
      </c>
      <c r="L123" s="35" t="s">
        <v>1432</v>
      </c>
      <c r="M123" s="35" t="s">
        <v>295</v>
      </c>
      <c r="N123" s="35" t="s">
        <v>1433</v>
      </c>
      <c r="O123" s="35" t="s">
        <v>1434</v>
      </c>
      <c r="P123" s="35" t="s">
        <v>1435</v>
      </c>
      <c r="Q123" s="35" t="s">
        <v>1436</v>
      </c>
      <c r="R123" s="35" t="s">
        <v>1437</v>
      </c>
      <c r="S123" s="35"/>
      <c r="T123" s="35" t="s">
        <v>1438</v>
      </c>
      <c r="U123" s="35" t="s">
        <v>383</v>
      </c>
      <c r="V123" s="35" t="s">
        <v>276</v>
      </c>
      <c r="W123" s="35"/>
      <c r="X123" s="35"/>
      <c r="Y123" s="35"/>
      <c r="Z123" s="35" t="s">
        <v>1439</v>
      </c>
      <c r="AA123" s="35" t="s">
        <v>1440</v>
      </c>
      <c r="AB123" s="35"/>
      <c r="AC123" s="35"/>
      <c r="AD123" s="35"/>
      <c r="AE123" s="35"/>
      <c r="AF123" s="35"/>
      <c r="AG123" s="35"/>
      <c r="AH123" s="35"/>
      <c r="AI123" s="35"/>
      <c r="AJ123" s="35"/>
      <c r="AK123" s="35"/>
      <c r="AL123" s="35" t="s">
        <v>1441</v>
      </c>
      <c r="AM123" s="35" t="s">
        <v>1442</v>
      </c>
      <c r="AN123" s="35"/>
      <c r="AO123" s="35"/>
      <c r="AP123" s="35"/>
      <c r="AQ123" s="35"/>
      <c r="AR123" s="35"/>
      <c r="AS123" s="35"/>
      <c r="AT123" s="35"/>
      <c r="AU123" s="35"/>
      <c r="AV123" s="35"/>
      <c r="AW123" s="35"/>
      <c r="AX123" s="35" t="s">
        <v>329</v>
      </c>
      <c r="AY123" s="35" t="s">
        <v>329</v>
      </c>
      <c r="AZ123" s="35" t="s">
        <v>329</v>
      </c>
      <c r="BA123" s="35" t="s">
        <v>293</v>
      </c>
      <c r="BB123" s="33"/>
      <c r="BC123" s="36">
        <f>IF(COUNTIF($X$2:Table53[[#This Row],[MRCUID]],Table53[[#This Row],[MRCUID]])=1,1,0)</f>
        <v>0</v>
      </c>
    </row>
    <row r="124" spans="1:55" x14ac:dyDescent="0.25">
      <c r="A124" t="s">
        <v>277</v>
      </c>
      <c r="B124" s="33" t="s">
        <v>1426</v>
      </c>
      <c r="C124" s="33" t="s">
        <v>1427</v>
      </c>
      <c r="D124" s="33" t="s">
        <v>280</v>
      </c>
      <c r="E124" s="33" t="s">
        <v>281</v>
      </c>
      <c r="F124" s="34">
        <v>43101</v>
      </c>
      <c r="G124" s="34">
        <v>43465</v>
      </c>
      <c r="H124" s="35" t="s">
        <v>1428</v>
      </c>
      <c r="I124" s="35" t="s">
        <v>1429</v>
      </c>
      <c r="J124" s="35" t="s">
        <v>1430</v>
      </c>
      <c r="K124" s="35" t="s">
        <v>1431</v>
      </c>
      <c r="L124" s="35" t="s">
        <v>1443</v>
      </c>
      <c r="M124" s="35" t="s">
        <v>295</v>
      </c>
      <c r="N124" s="35" t="s">
        <v>1444</v>
      </c>
      <c r="O124" s="35" t="s">
        <v>1445</v>
      </c>
      <c r="P124" s="35" t="s">
        <v>1446</v>
      </c>
      <c r="Q124" s="35" t="s">
        <v>1447</v>
      </c>
      <c r="R124" s="35" t="s">
        <v>1119</v>
      </c>
      <c r="S124" s="35" t="s">
        <v>342</v>
      </c>
      <c r="T124" s="35" t="s">
        <v>1448</v>
      </c>
      <c r="U124" s="35" t="s">
        <v>506</v>
      </c>
      <c r="V124" s="35" t="s">
        <v>276</v>
      </c>
      <c r="W124" s="35"/>
      <c r="X124" s="35"/>
      <c r="Y124" s="35" t="s">
        <v>1449</v>
      </c>
      <c r="Z124" s="35" t="s">
        <v>1450</v>
      </c>
      <c r="AA124" s="35" t="s">
        <v>1451</v>
      </c>
      <c r="AB124" s="35"/>
      <c r="AC124" s="35"/>
      <c r="AD124" s="35"/>
      <c r="AE124" s="35"/>
      <c r="AF124" s="35"/>
      <c r="AG124" s="35"/>
      <c r="AH124" s="35"/>
      <c r="AI124" s="35"/>
      <c r="AJ124" s="35"/>
      <c r="AK124" s="35"/>
      <c r="AL124" s="35" t="s">
        <v>1452</v>
      </c>
      <c r="AM124" s="35" t="s">
        <v>1453</v>
      </c>
      <c r="AN124" s="35"/>
      <c r="AO124" s="35"/>
      <c r="AP124" s="35"/>
      <c r="AQ124" s="35"/>
      <c r="AR124" s="35"/>
      <c r="AS124" s="35"/>
      <c r="AT124" s="35"/>
      <c r="AU124" s="35"/>
      <c r="AV124" s="35"/>
      <c r="AW124" s="35" t="s">
        <v>302</v>
      </c>
      <c r="AX124" s="35" t="s">
        <v>328</v>
      </c>
      <c r="AY124" s="35" t="s">
        <v>329</v>
      </c>
      <c r="AZ124" s="35" t="s">
        <v>328</v>
      </c>
      <c r="BA124" s="35" t="s">
        <v>293</v>
      </c>
      <c r="BB124" s="33"/>
      <c r="BC124" s="36">
        <f>IF(COUNTIF($X$2:Table53[[#This Row],[MRCUID]],Table53[[#This Row],[MRCUID]])=1,1,0)</f>
        <v>0</v>
      </c>
    </row>
    <row r="125" spans="1:55" x14ac:dyDescent="0.25">
      <c r="A125" t="s">
        <v>277</v>
      </c>
      <c r="B125" s="33" t="s">
        <v>1426</v>
      </c>
      <c r="C125" s="33" t="s">
        <v>1427</v>
      </c>
      <c r="D125" s="33" t="s">
        <v>280</v>
      </c>
      <c r="E125" s="33" t="s">
        <v>281</v>
      </c>
      <c r="F125" s="34">
        <v>43101</v>
      </c>
      <c r="G125" s="34">
        <v>43465</v>
      </c>
      <c r="H125" s="35" t="s">
        <v>1428</v>
      </c>
      <c r="I125" s="35" t="s">
        <v>1429</v>
      </c>
      <c r="J125" s="35" t="s">
        <v>1430</v>
      </c>
      <c r="K125" s="35" t="s">
        <v>1431</v>
      </c>
      <c r="L125" s="35" t="s">
        <v>1454</v>
      </c>
      <c r="M125" s="35" t="s">
        <v>295</v>
      </c>
      <c r="N125" s="35" t="s">
        <v>1455</v>
      </c>
      <c r="O125" s="35" t="s">
        <v>1456</v>
      </c>
      <c r="P125" s="35" t="s">
        <v>1457</v>
      </c>
      <c r="Q125" s="35" t="s">
        <v>405</v>
      </c>
      <c r="R125" s="35" t="s">
        <v>406</v>
      </c>
      <c r="S125" s="35" t="s">
        <v>306</v>
      </c>
      <c r="T125" s="35" t="s">
        <v>1458</v>
      </c>
      <c r="U125" s="35"/>
      <c r="V125" s="35" t="s">
        <v>276</v>
      </c>
      <c r="W125" s="35"/>
      <c r="X125" s="35"/>
      <c r="Y125" s="35" t="s">
        <v>1459</v>
      </c>
      <c r="Z125" s="35" t="s">
        <v>1460</v>
      </c>
      <c r="AA125" s="35" t="s">
        <v>1461</v>
      </c>
      <c r="AB125" s="35"/>
      <c r="AC125" s="35"/>
      <c r="AD125" s="35"/>
      <c r="AE125" s="35"/>
      <c r="AF125" s="35"/>
      <c r="AG125" s="35"/>
      <c r="AH125" s="35"/>
      <c r="AI125" s="35"/>
      <c r="AJ125" s="35"/>
      <c r="AK125" s="35"/>
      <c r="AL125" s="35" t="s">
        <v>412</v>
      </c>
      <c r="AM125" s="35" t="s">
        <v>412</v>
      </c>
      <c r="AN125" s="35"/>
      <c r="AO125" s="35"/>
      <c r="AP125" s="35"/>
      <c r="AQ125" s="35"/>
      <c r="AR125" s="35"/>
      <c r="AS125" s="35"/>
      <c r="AT125" s="35"/>
      <c r="AU125" s="35"/>
      <c r="AV125" s="35"/>
      <c r="AW125" s="35"/>
      <c r="AX125" s="35" t="s">
        <v>328</v>
      </c>
      <c r="AY125" s="35" t="s">
        <v>329</v>
      </c>
      <c r="AZ125" s="35" t="s">
        <v>328</v>
      </c>
      <c r="BA125" s="35" t="s">
        <v>293</v>
      </c>
      <c r="BB125" s="33"/>
      <c r="BC125" s="36">
        <f>IF(COUNTIF($X$2:Table53[[#This Row],[MRCUID]],Table53[[#This Row],[MRCUID]])=1,1,0)</f>
        <v>0</v>
      </c>
    </row>
    <row r="126" spans="1:55" x14ac:dyDescent="0.25">
      <c r="A126" t="s">
        <v>277</v>
      </c>
      <c r="B126" s="33" t="s">
        <v>1426</v>
      </c>
      <c r="C126" s="33" t="s">
        <v>1427</v>
      </c>
      <c r="D126" s="33" t="s">
        <v>280</v>
      </c>
      <c r="E126" s="33" t="s">
        <v>281</v>
      </c>
      <c r="F126" s="34">
        <v>43101</v>
      </c>
      <c r="G126" s="34">
        <v>43465</v>
      </c>
      <c r="H126" s="35" t="s">
        <v>1428</v>
      </c>
      <c r="I126" s="35" t="s">
        <v>1429</v>
      </c>
      <c r="J126" s="35" t="s">
        <v>1430</v>
      </c>
      <c r="K126" s="35" t="s">
        <v>1431</v>
      </c>
      <c r="L126" s="35" t="s">
        <v>1462</v>
      </c>
      <c r="M126" s="35" t="s">
        <v>295</v>
      </c>
      <c r="N126" s="35" t="s">
        <v>1463</v>
      </c>
      <c r="O126" s="35" t="s">
        <v>1464</v>
      </c>
      <c r="P126" s="35" t="s">
        <v>1465</v>
      </c>
      <c r="Q126" s="35" t="s">
        <v>1083</v>
      </c>
      <c r="R126" s="35" t="s">
        <v>1466</v>
      </c>
      <c r="S126" s="35" t="s">
        <v>1467</v>
      </c>
      <c r="T126" s="35" t="s">
        <v>1468</v>
      </c>
      <c r="U126" s="35" t="s">
        <v>1201</v>
      </c>
      <c r="V126" s="35" t="s">
        <v>276</v>
      </c>
      <c r="W126" s="35"/>
      <c r="X126" s="35"/>
      <c r="Y126" s="35" t="s">
        <v>1469</v>
      </c>
      <c r="Z126" s="35" t="s">
        <v>1470</v>
      </c>
      <c r="AA126" s="35" t="s">
        <v>1471</v>
      </c>
      <c r="AB126" s="35"/>
      <c r="AC126" s="35"/>
      <c r="AD126" s="35"/>
      <c r="AE126" s="35"/>
      <c r="AF126" s="35"/>
      <c r="AG126" s="35"/>
      <c r="AH126" s="35"/>
      <c r="AI126" s="35"/>
      <c r="AJ126" s="35"/>
      <c r="AK126" s="35"/>
      <c r="AL126" s="35" t="s">
        <v>1090</v>
      </c>
      <c r="AM126" s="35" t="s">
        <v>1091</v>
      </c>
      <c r="AN126" s="35"/>
      <c r="AO126" s="35"/>
      <c r="AP126" s="35"/>
      <c r="AQ126" s="35"/>
      <c r="AR126" s="35"/>
      <c r="AS126" s="35"/>
      <c r="AT126" s="35"/>
      <c r="AU126" s="35"/>
      <c r="AV126" s="35"/>
      <c r="AW126" s="35" t="s">
        <v>302</v>
      </c>
      <c r="AX126" s="35" t="s">
        <v>328</v>
      </c>
      <c r="AY126" s="35" t="s">
        <v>329</v>
      </c>
      <c r="AZ126" s="35" t="s">
        <v>328</v>
      </c>
      <c r="BA126" s="35" t="s">
        <v>293</v>
      </c>
      <c r="BB126" s="33"/>
      <c r="BC126" s="36">
        <f>IF(COUNTIF($X$2:Table53[[#This Row],[MRCUID]],Table53[[#This Row],[MRCUID]])=1,1,0)</f>
        <v>0</v>
      </c>
    </row>
    <row r="127" spans="1:55" x14ac:dyDescent="0.25">
      <c r="A127" t="s">
        <v>277</v>
      </c>
      <c r="B127" s="33" t="s">
        <v>1426</v>
      </c>
      <c r="C127" s="33" t="s">
        <v>1427</v>
      </c>
      <c r="D127" s="33" t="s">
        <v>280</v>
      </c>
      <c r="E127" s="33" t="s">
        <v>281</v>
      </c>
      <c r="F127" s="34">
        <v>43101</v>
      </c>
      <c r="G127" s="34">
        <v>43465</v>
      </c>
      <c r="H127" s="35" t="s">
        <v>1428</v>
      </c>
      <c r="I127" s="35" t="s">
        <v>1429</v>
      </c>
      <c r="J127" s="35" t="s">
        <v>1430</v>
      </c>
      <c r="K127" s="35" t="s">
        <v>1431</v>
      </c>
      <c r="L127" s="35" t="s">
        <v>1472</v>
      </c>
      <c r="M127" s="35" t="s">
        <v>295</v>
      </c>
      <c r="N127" s="35" t="s">
        <v>1473</v>
      </c>
      <c r="O127" s="35" t="s">
        <v>1474</v>
      </c>
      <c r="P127" s="35" t="s">
        <v>1475</v>
      </c>
      <c r="Q127" s="35" t="s">
        <v>752</v>
      </c>
      <c r="R127" s="35"/>
      <c r="S127" s="35"/>
      <c r="T127" s="35"/>
      <c r="U127" s="35" t="s">
        <v>506</v>
      </c>
      <c r="V127" s="35" t="s">
        <v>507</v>
      </c>
      <c r="W127" s="35"/>
      <c r="X127" s="35"/>
      <c r="Y127" s="35"/>
      <c r="Z127" s="35" t="s">
        <v>1476</v>
      </c>
      <c r="AA127" s="35" t="s">
        <v>1477</v>
      </c>
      <c r="AB127" s="35"/>
      <c r="AC127" s="35"/>
      <c r="AD127" s="35"/>
      <c r="AE127" s="35"/>
      <c r="AF127" s="35"/>
      <c r="AG127" s="35"/>
      <c r="AH127" s="35"/>
      <c r="AI127" s="35"/>
      <c r="AJ127" s="35"/>
      <c r="AK127" s="35"/>
      <c r="AL127" s="35" t="s">
        <v>757</v>
      </c>
      <c r="AM127" s="35" t="s">
        <v>758</v>
      </c>
      <c r="AN127" s="35"/>
      <c r="AO127" s="35"/>
      <c r="AP127" s="35"/>
      <c r="AQ127" s="35"/>
      <c r="AR127" s="35"/>
      <c r="AS127" s="35"/>
      <c r="AT127" s="35"/>
      <c r="AU127" s="35"/>
      <c r="AV127" s="35"/>
      <c r="AW127" s="35"/>
      <c r="AX127" s="35" t="s">
        <v>329</v>
      </c>
      <c r="AY127" s="35" t="s">
        <v>329</v>
      </c>
      <c r="AZ127" s="35" t="s">
        <v>329</v>
      </c>
      <c r="BA127" s="35" t="s">
        <v>293</v>
      </c>
      <c r="BB127" s="33"/>
      <c r="BC127" s="36">
        <f>IF(COUNTIF($X$2:Table53[[#This Row],[MRCUID]],Table53[[#This Row],[MRCUID]])=1,1,0)</f>
        <v>0</v>
      </c>
    </row>
    <row r="128" spans="1:55" x14ac:dyDescent="0.25">
      <c r="A128" t="s">
        <v>277</v>
      </c>
      <c r="B128" s="33" t="s">
        <v>1426</v>
      </c>
      <c r="C128" s="33" t="s">
        <v>1427</v>
      </c>
      <c r="D128" s="33" t="s">
        <v>280</v>
      </c>
      <c r="E128" s="33" t="s">
        <v>281</v>
      </c>
      <c r="F128" s="34">
        <v>43101</v>
      </c>
      <c r="G128" s="34">
        <v>43465</v>
      </c>
      <c r="H128" s="35" t="s">
        <v>1428</v>
      </c>
      <c r="I128" s="35" t="s">
        <v>1429</v>
      </c>
      <c r="J128" s="35" t="s">
        <v>1430</v>
      </c>
      <c r="K128" s="35" t="s">
        <v>1431</v>
      </c>
      <c r="L128" s="35" t="s">
        <v>1478</v>
      </c>
      <c r="M128" s="35" t="s">
        <v>295</v>
      </c>
      <c r="N128" s="35" t="s">
        <v>1479</v>
      </c>
      <c r="O128" s="35" t="s">
        <v>1480</v>
      </c>
      <c r="P128" s="35" t="s">
        <v>1481</v>
      </c>
      <c r="Q128" s="35" t="s">
        <v>864</v>
      </c>
      <c r="R128" s="35" t="s">
        <v>355</v>
      </c>
      <c r="S128" s="35" t="s">
        <v>321</v>
      </c>
      <c r="T128" s="35" t="s">
        <v>1482</v>
      </c>
      <c r="U128" s="35" t="s">
        <v>323</v>
      </c>
      <c r="V128" s="35" t="s">
        <v>276</v>
      </c>
      <c r="W128" s="35"/>
      <c r="X128" s="35"/>
      <c r="Y128" s="35" t="s">
        <v>1483</v>
      </c>
      <c r="Z128" s="35" t="s">
        <v>1484</v>
      </c>
      <c r="AA128" s="35" t="s">
        <v>1485</v>
      </c>
      <c r="AB128" s="35"/>
      <c r="AC128" s="35"/>
      <c r="AD128" s="35"/>
      <c r="AE128" s="35"/>
      <c r="AF128" s="35"/>
      <c r="AG128" s="35"/>
      <c r="AH128" s="35"/>
      <c r="AI128" s="35"/>
      <c r="AJ128" s="35"/>
      <c r="AK128" s="35"/>
      <c r="AL128" s="35" t="s">
        <v>869</v>
      </c>
      <c r="AM128" s="35" t="s">
        <v>869</v>
      </c>
      <c r="AN128" s="35"/>
      <c r="AO128" s="35"/>
      <c r="AP128" s="35"/>
      <c r="AQ128" s="35"/>
      <c r="AR128" s="35"/>
      <c r="AS128" s="35"/>
      <c r="AT128" s="35"/>
      <c r="AU128" s="35"/>
      <c r="AV128" s="35"/>
      <c r="AW128" s="35" t="s">
        <v>302</v>
      </c>
      <c r="AX128" s="35" t="s">
        <v>328</v>
      </c>
      <c r="AY128" s="35" t="s">
        <v>329</v>
      </c>
      <c r="AZ128" s="35" t="s">
        <v>328</v>
      </c>
      <c r="BA128" s="35" t="s">
        <v>293</v>
      </c>
      <c r="BB128" s="33"/>
      <c r="BC128" s="36">
        <f>IF(COUNTIF($X$2:Table53[[#This Row],[MRCUID]],Table53[[#This Row],[MRCUID]])=1,1,0)</f>
        <v>0</v>
      </c>
    </row>
    <row r="129" spans="1:55" x14ac:dyDescent="0.25">
      <c r="A129" t="s">
        <v>277</v>
      </c>
      <c r="B129" s="33" t="s">
        <v>1426</v>
      </c>
      <c r="C129" s="33" t="s">
        <v>1427</v>
      </c>
      <c r="D129" s="33" t="s">
        <v>280</v>
      </c>
      <c r="E129" s="33" t="s">
        <v>281</v>
      </c>
      <c r="F129" s="34">
        <v>43101</v>
      </c>
      <c r="G129" s="34">
        <v>43465</v>
      </c>
      <c r="H129" s="35" t="s">
        <v>1428</v>
      </c>
      <c r="I129" s="35" t="s">
        <v>1429</v>
      </c>
      <c r="J129" s="35" t="s">
        <v>1430</v>
      </c>
      <c r="K129" s="35" t="s">
        <v>1431</v>
      </c>
      <c r="L129" s="35" t="s">
        <v>1486</v>
      </c>
      <c r="M129" s="35" t="s">
        <v>295</v>
      </c>
      <c r="N129" s="35" t="s">
        <v>1487</v>
      </c>
      <c r="O129" s="35" t="s">
        <v>1488</v>
      </c>
      <c r="P129" s="35" t="s">
        <v>1489</v>
      </c>
      <c r="Q129" s="35" t="s">
        <v>495</v>
      </c>
      <c r="R129" s="35" t="s">
        <v>526</v>
      </c>
      <c r="S129" s="35" t="s">
        <v>606</v>
      </c>
      <c r="T129" s="35" t="s">
        <v>1490</v>
      </c>
      <c r="U129" s="35" t="s">
        <v>606</v>
      </c>
      <c r="V129" s="35" t="s">
        <v>276</v>
      </c>
      <c r="W129" s="35"/>
      <c r="X129" s="35"/>
      <c r="Y129" s="35" t="s">
        <v>1491</v>
      </c>
      <c r="Z129" s="35" t="s">
        <v>1492</v>
      </c>
      <c r="AA129" s="35" t="s">
        <v>1493</v>
      </c>
      <c r="AB129" s="35"/>
      <c r="AC129" s="35"/>
      <c r="AD129" s="35"/>
      <c r="AE129" s="35"/>
      <c r="AF129" s="35"/>
      <c r="AG129" s="35"/>
      <c r="AH129" s="35"/>
      <c r="AI129" s="35"/>
      <c r="AJ129" s="35"/>
      <c r="AK129" s="35"/>
      <c r="AL129" s="35" t="s">
        <v>498</v>
      </c>
      <c r="AM129" s="35" t="s">
        <v>499</v>
      </c>
      <c r="AN129" s="35"/>
      <c r="AO129" s="35"/>
      <c r="AP129" s="35"/>
      <c r="AQ129" s="35"/>
      <c r="AR129" s="35"/>
      <c r="AS129" s="35"/>
      <c r="AT129" s="35"/>
      <c r="AU129" s="35"/>
      <c r="AV129" s="35"/>
      <c r="AW129" s="35"/>
      <c r="AX129" s="35" t="s">
        <v>328</v>
      </c>
      <c r="AY129" s="35" t="s">
        <v>329</v>
      </c>
      <c r="AZ129" s="35" t="s">
        <v>328</v>
      </c>
      <c r="BA129" s="35" t="s">
        <v>293</v>
      </c>
      <c r="BB129" s="33"/>
      <c r="BC129" s="36">
        <f>IF(COUNTIF($X$2:Table53[[#This Row],[MRCUID]],Table53[[#This Row],[MRCUID]])=1,1,0)</f>
        <v>0</v>
      </c>
    </row>
    <row r="130" spans="1:55" x14ac:dyDescent="0.25">
      <c r="A130" t="s">
        <v>277</v>
      </c>
      <c r="B130" s="33" t="s">
        <v>1426</v>
      </c>
      <c r="C130" s="33" t="s">
        <v>1427</v>
      </c>
      <c r="D130" s="33" t="s">
        <v>280</v>
      </c>
      <c r="E130" s="33" t="s">
        <v>281</v>
      </c>
      <c r="F130" s="34">
        <v>43101</v>
      </c>
      <c r="G130" s="34">
        <v>43465</v>
      </c>
      <c r="H130" s="35" t="s">
        <v>1428</v>
      </c>
      <c r="I130" s="35" t="s">
        <v>1429</v>
      </c>
      <c r="J130" s="35" t="s">
        <v>1430</v>
      </c>
      <c r="K130" s="35" t="s">
        <v>1431</v>
      </c>
      <c r="L130" s="35" t="s">
        <v>1494</v>
      </c>
      <c r="M130" s="35" t="s">
        <v>295</v>
      </c>
      <c r="N130" s="35"/>
      <c r="O130" s="35" t="s">
        <v>1495</v>
      </c>
      <c r="P130" s="35" t="s">
        <v>1496</v>
      </c>
      <c r="Q130" s="35" t="s">
        <v>1497</v>
      </c>
      <c r="R130" s="35" t="s">
        <v>276</v>
      </c>
      <c r="S130" s="35" t="s">
        <v>1498</v>
      </c>
      <c r="T130" s="35" t="s">
        <v>1499</v>
      </c>
      <c r="U130" s="35"/>
      <c r="V130" s="35" t="s">
        <v>276</v>
      </c>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t="s">
        <v>293</v>
      </c>
      <c r="BB130" s="33"/>
      <c r="BC130" s="36">
        <f>IF(COUNTIF($X$2:Table53[[#This Row],[MRCUID]],Table53[[#This Row],[MRCUID]])=1,1,0)</f>
        <v>0</v>
      </c>
    </row>
    <row r="131" spans="1:55" x14ac:dyDescent="0.25">
      <c r="A131" t="s">
        <v>277</v>
      </c>
      <c r="B131" s="33" t="s">
        <v>1500</v>
      </c>
      <c r="C131" s="33" t="s">
        <v>1501</v>
      </c>
      <c r="D131" s="33" t="s">
        <v>280</v>
      </c>
      <c r="E131" s="33" t="s">
        <v>281</v>
      </c>
      <c r="F131" s="34">
        <v>43101</v>
      </c>
      <c r="G131" s="34">
        <v>43465</v>
      </c>
      <c r="H131" s="35" t="s">
        <v>1502</v>
      </c>
      <c r="I131" s="35" t="s">
        <v>1503</v>
      </c>
      <c r="J131" s="35" t="s">
        <v>1504</v>
      </c>
      <c r="K131" s="35" t="s">
        <v>1505</v>
      </c>
      <c r="L131" s="35" t="s">
        <v>1506</v>
      </c>
      <c r="M131" s="35" t="s">
        <v>295</v>
      </c>
      <c r="N131" s="35" t="s">
        <v>1507</v>
      </c>
      <c r="O131" s="35" t="s">
        <v>1508</v>
      </c>
      <c r="P131" s="35" t="s">
        <v>1509</v>
      </c>
      <c r="Q131" s="35" t="s">
        <v>1510</v>
      </c>
      <c r="R131" s="35" t="s">
        <v>380</v>
      </c>
      <c r="S131" s="35" t="s">
        <v>321</v>
      </c>
      <c r="T131" s="35" t="s">
        <v>1511</v>
      </c>
      <c r="U131" s="35" t="s">
        <v>306</v>
      </c>
      <c r="V131" s="35" t="s">
        <v>276</v>
      </c>
      <c r="W131" s="35"/>
      <c r="X131" s="35"/>
      <c r="Y131" s="35" t="s">
        <v>1512</v>
      </c>
      <c r="Z131" s="35" t="s">
        <v>1513</v>
      </c>
      <c r="AA131" s="35" t="s">
        <v>1514</v>
      </c>
      <c r="AB131" s="35"/>
      <c r="AC131" s="35"/>
      <c r="AD131" s="35"/>
      <c r="AE131" s="35"/>
      <c r="AF131" s="35"/>
      <c r="AG131" s="35"/>
      <c r="AH131" s="35"/>
      <c r="AI131" s="35"/>
      <c r="AJ131" s="35"/>
      <c r="AK131" s="35"/>
      <c r="AL131" s="35" t="s">
        <v>1515</v>
      </c>
      <c r="AM131" s="35" t="s">
        <v>1515</v>
      </c>
      <c r="AN131" s="35"/>
      <c r="AO131" s="35"/>
      <c r="AP131" s="35"/>
      <c r="AQ131" s="35"/>
      <c r="AR131" s="35"/>
      <c r="AS131" s="35"/>
      <c r="AT131" s="35"/>
      <c r="AU131" s="35"/>
      <c r="AV131" s="35"/>
      <c r="AW131" s="35"/>
      <c r="AX131" s="35" t="s">
        <v>328</v>
      </c>
      <c r="AY131" s="35" t="s">
        <v>329</v>
      </c>
      <c r="AZ131" s="35" t="s">
        <v>328</v>
      </c>
      <c r="BA131" s="35" t="s">
        <v>293</v>
      </c>
      <c r="BB131" s="33"/>
      <c r="BC131" s="36">
        <f>IF(COUNTIF($X$2:Table53[[#This Row],[MRCUID]],Table53[[#This Row],[MRCUID]])=1,1,0)</f>
        <v>0</v>
      </c>
    </row>
    <row r="132" spans="1:55" x14ac:dyDescent="0.25">
      <c r="A132" t="s">
        <v>277</v>
      </c>
      <c r="B132" s="33" t="s">
        <v>1500</v>
      </c>
      <c r="C132" s="33" t="s">
        <v>1501</v>
      </c>
      <c r="D132" s="33" t="s">
        <v>280</v>
      </c>
      <c r="E132" s="33" t="s">
        <v>281</v>
      </c>
      <c r="F132" s="34">
        <v>43101</v>
      </c>
      <c r="G132" s="34">
        <v>43465</v>
      </c>
      <c r="H132" s="35" t="s">
        <v>1502</v>
      </c>
      <c r="I132" s="35" t="s">
        <v>1503</v>
      </c>
      <c r="J132" s="35" t="s">
        <v>1504</v>
      </c>
      <c r="K132" s="35" t="s">
        <v>1505</v>
      </c>
      <c r="L132" s="35" t="s">
        <v>1516</v>
      </c>
      <c r="M132" s="35" t="s">
        <v>295</v>
      </c>
      <c r="N132" s="35" t="s">
        <v>1517</v>
      </c>
      <c r="O132" s="35" t="s">
        <v>1518</v>
      </c>
      <c r="P132" s="35" t="s">
        <v>1519</v>
      </c>
      <c r="Q132" s="35" t="s">
        <v>847</v>
      </c>
      <c r="R132" s="35" t="s">
        <v>1520</v>
      </c>
      <c r="S132" s="35" t="s">
        <v>1171</v>
      </c>
      <c r="T132" s="35" t="s">
        <v>1521</v>
      </c>
      <c r="U132" s="35" t="s">
        <v>442</v>
      </c>
      <c r="V132" s="35" t="s">
        <v>276</v>
      </c>
      <c r="W132" s="35"/>
      <c r="X132" s="35"/>
      <c r="Y132" s="35"/>
      <c r="Z132" s="35" t="s">
        <v>1522</v>
      </c>
      <c r="AA132" s="35" t="s">
        <v>1523</v>
      </c>
      <c r="AB132" s="35"/>
      <c r="AC132" s="35"/>
      <c r="AD132" s="35"/>
      <c r="AE132" s="35"/>
      <c r="AF132" s="35"/>
      <c r="AG132" s="35"/>
      <c r="AH132" s="35"/>
      <c r="AI132" s="35"/>
      <c r="AJ132" s="35"/>
      <c r="AK132" s="35"/>
      <c r="AL132" s="35" t="s">
        <v>1524</v>
      </c>
      <c r="AM132" s="35" t="s">
        <v>1525</v>
      </c>
      <c r="AN132" s="35"/>
      <c r="AO132" s="35"/>
      <c r="AP132" s="35"/>
      <c r="AQ132" s="35"/>
      <c r="AR132" s="35"/>
      <c r="AS132" s="35"/>
      <c r="AT132" s="35"/>
      <c r="AU132" s="35"/>
      <c r="AV132" s="35"/>
      <c r="AW132" s="35" t="s">
        <v>302</v>
      </c>
      <c r="AX132" s="35" t="s">
        <v>329</v>
      </c>
      <c r="AY132" s="35" t="s">
        <v>329</v>
      </c>
      <c r="AZ132" s="35" t="s">
        <v>329</v>
      </c>
      <c r="BA132" s="35" t="s">
        <v>293</v>
      </c>
      <c r="BB132" s="33"/>
      <c r="BC132" s="36">
        <f>IF(COUNTIF($X$2:Table53[[#This Row],[MRCUID]],Table53[[#This Row],[MRCUID]])=1,1,0)</f>
        <v>0</v>
      </c>
    </row>
    <row r="133" spans="1:55" x14ac:dyDescent="0.25">
      <c r="A133" t="s">
        <v>277</v>
      </c>
      <c r="B133" s="33" t="s">
        <v>1500</v>
      </c>
      <c r="C133" s="33" t="s">
        <v>1501</v>
      </c>
      <c r="D133" s="33" t="s">
        <v>280</v>
      </c>
      <c r="E133" s="33" t="s">
        <v>281</v>
      </c>
      <c r="F133" s="34">
        <v>43101</v>
      </c>
      <c r="G133" s="34">
        <v>43465</v>
      </c>
      <c r="H133" s="35" t="s">
        <v>1502</v>
      </c>
      <c r="I133" s="35" t="s">
        <v>1503</v>
      </c>
      <c r="J133" s="35" t="s">
        <v>1504</v>
      </c>
      <c r="K133" s="35" t="s">
        <v>1505</v>
      </c>
      <c r="L133" s="35" t="s">
        <v>1526</v>
      </c>
      <c r="M133" s="35" t="s">
        <v>295</v>
      </c>
      <c r="N133" s="35" t="s">
        <v>1527</v>
      </c>
      <c r="O133" s="35" t="s">
        <v>1528</v>
      </c>
      <c r="P133" s="35" t="s">
        <v>1529</v>
      </c>
      <c r="Q133" s="35" t="s">
        <v>1530</v>
      </c>
      <c r="R133" s="35" t="s">
        <v>1531</v>
      </c>
      <c r="S133" s="35" t="s">
        <v>427</v>
      </c>
      <c r="T133" s="35" t="s">
        <v>1532</v>
      </c>
      <c r="U133" s="35" t="s">
        <v>442</v>
      </c>
      <c r="V133" s="35" t="s">
        <v>276</v>
      </c>
      <c r="W133" s="35"/>
      <c r="X133" s="35"/>
      <c r="Y133" s="35" t="s">
        <v>1533</v>
      </c>
      <c r="Z133" s="35" t="s">
        <v>1534</v>
      </c>
      <c r="AA133" s="35" t="s">
        <v>1535</v>
      </c>
      <c r="AB133" s="35"/>
      <c r="AC133" s="35"/>
      <c r="AD133" s="35"/>
      <c r="AE133" s="35"/>
      <c r="AF133" s="35"/>
      <c r="AG133" s="35"/>
      <c r="AH133" s="35"/>
      <c r="AI133" s="35"/>
      <c r="AJ133" s="35"/>
      <c r="AK133" s="35"/>
      <c r="AL133" s="35" t="s">
        <v>1536</v>
      </c>
      <c r="AM133" s="35" t="s">
        <v>1537</v>
      </c>
      <c r="AN133" s="35"/>
      <c r="AO133" s="35"/>
      <c r="AP133" s="35"/>
      <c r="AQ133" s="35"/>
      <c r="AR133" s="35"/>
      <c r="AS133" s="35"/>
      <c r="AT133" s="35"/>
      <c r="AU133" s="35"/>
      <c r="AV133" s="35"/>
      <c r="AW133" s="35"/>
      <c r="AX133" s="35" t="s">
        <v>329</v>
      </c>
      <c r="AY133" s="35" t="s">
        <v>329</v>
      </c>
      <c r="AZ133" s="35" t="s">
        <v>329</v>
      </c>
      <c r="BA133" s="35" t="s">
        <v>293</v>
      </c>
      <c r="BB133" s="33"/>
      <c r="BC133" s="36">
        <f>IF(COUNTIF($X$2:Table53[[#This Row],[MRCUID]],Table53[[#This Row],[MRCUID]])=1,1,0)</f>
        <v>0</v>
      </c>
    </row>
    <row r="134" spans="1:55" x14ac:dyDescent="0.25">
      <c r="A134" t="s">
        <v>277</v>
      </c>
      <c r="B134" s="33" t="s">
        <v>1500</v>
      </c>
      <c r="C134" s="33" t="s">
        <v>1501</v>
      </c>
      <c r="D134" s="33" t="s">
        <v>280</v>
      </c>
      <c r="E134" s="33" t="s">
        <v>281</v>
      </c>
      <c r="F134" s="34">
        <v>43101</v>
      </c>
      <c r="G134" s="34">
        <v>43465</v>
      </c>
      <c r="H134" s="35" t="s">
        <v>1502</v>
      </c>
      <c r="I134" s="35" t="s">
        <v>1503</v>
      </c>
      <c r="J134" s="35" t="s">
        <v>1504</v>
      </c>
      <c r="K134" s="35" t="s">
        <v>1505</v>
      </c>
      <c r="L134" s="35" t="s">
        <v>1538</v>
      </c>
      <c r="M134" s="35" t="s">
        <v>295</v>
      </c>
      <c r="N134" s="35" t="s">
        <v>1539</v>
      </c>
      <c r="O134" s="35" t="s">
        <v>1508</v>
      </c>
      <c r="P134" s="35" t="s">
        <v>1540</v>
      </c>
      <c r="Q134" s="35" t="s">
        <v>1541</v>
      </c>
      <c r="R134" s="35" t="s">
        <v>1542</v>
      </c>
      <c r="S134" s="35" t="s">
        <v>320</v>
      </c>
      <c r="T134" s="35" t="s">
        <v>1543</v>
      </c>
      <c r="U134" s="35" t="s">
        <v>306</v>
      </c>
      <c r="V134" s="35" t="s">
        <v>276</v>
      </c>
      <c r="W134" s="35"/>
      <c r="X134" s="35"/>
      <c r="Y134" s="35" t="s">
        <v>1544</v>
      </c>
      <c r="Z134" s="35" t="s">
        <v>1545</v>
      </c>
      <c r="AA134" s="35" t="s">
        <v>1546</v>
      </c>
      <c r="AB134" s="35"/>
      <c r="AC134" s="35"/>
      <c r="AD134" s="35"/>
      <c r="AE134" s="35"/>
      <c r="AF134" s="35"/>
      <c r="AG134" s="35"/>
      <c r="AH134" s="35"/>
      <c r="AI134" s="35"/>
      <c r="AJ134" s="35"/>
      <c r="AK134" s="35"/>
      <c r="AL134" s="35" t="s">
        <v>1547</v>
      </c>
      <c r="AM134" s="35" t="s">
        <v>1548</v>
      </c>
      <c r="AN134" s="35"/>
      <c r="AO134" s="35"/>
      <c r="AP134" s="35"/>
      <c r="AQ134" s="35"/>
      <c r="AR134" s="35"/>
      <c r="AS134" s="35"/>
      <c r="AT134" s="35"/>
      <c r="AU134" s="35" t="s">
        <v>1549</v>
      </c>
      <c r="AV134" s="35"/>
      <c r="AW134" s="35"/>
      <c r="AX134" s="35" t="s">
        <v>328</v>
      </c>
      <c r="AY134" s="35" t="s">
        <v>329</v>
      </c>
      <c r="AZ134" s="35" t="s">
        <v>329</v>
      </c>
      <c r="BA134" s="35" t="s">
        <v>293</v>
      </c>
      <c r="BB134" s="33"/>
      <c r="BC134" s="36">
        <f>IF(COUNTIF($X$2:Table53[[#This Row],[MRCUID]],Table53[[#This Row],[MRCUID]])=1,1,0)</f>
        <v>0</v>
      </c>
    </row>
    <row r="135" spans="1:55" x14ac:dyDescent="0.25">
      <c r="A135" t="s">
        <v>277</v>
      </c>
      <c r="B135" s="33" t="s">
        <v>1500</v>
      </c>
      <c r="C135" s="33" t="s">
        <v>1501</v>
      </c>
      <c r="D135" s="33" t="s">
        <v>280</v>
      </c>
      <c r="E135" s="33" t="s">
        <v>281</v>
      </c>
      <c r="F135" s="34">
        <v>43101</v>
      </c>
      <c r="G135" s="34">
        <v>43465</v>
      </c>
      <c r="H135" s="35" t="s">
        <v>1502</v>
      </c>
      <c r="I135" s="35" t="s">
        <v>1503</v>
      </c>
      <c r="J135" s="35" t="s">
        <v>1504</v>
      </c>
      <c r="K135" s="35" t="s">
        <v>1505</v>
      </c>
      <c r="L135" s="35" t="s">
        <v>1550</v>
      </c>
      <c r="M135" s="35" t="s">
        <v>295</v>
      </c>
      <c r="N135" s="35" t="s">
        <v>1551</v>
      </c>
      <c r="O135" s="35" t="s">
        <v>1552</v>
      </c>
      <c r="P135" s="35" t="s">
        <v>1553</v>
      </c>
      <c r="Q135" s="35" t="s">
        <v>438</v>
      </c>
      <c r="R135" s="35" t="s">
        <v>1554</v>
      </c>
      <c r="S135" s="35" t="s">
        <v>407</v>
      </c>
      <c r="T135" s="35" t="s">
        <v>1555</v>
      </c>
      <c r="U135" s="35" t="s">
        <v>598</v>
      </c>
      <c r="V135" s="35" t="s">
        <v>276</v>
      </c>
      <c r="W135" s="35"/>
      <c r="X135" s="35"/>
      <c r="Y135" s="35"/>
      <c r="Z135" s="35" t="s">
        <v>1556</v>
      </c>
      <c r="AA135" s="35" t="s">
        <v>1557</v>
      </c>
      <c r="AB135" s="35"/>
      <c r="AC135" s="35"/>
      <c r="AD135" s="35"/>
      <c r="AE135" s="35"/>
      <c r="AF135" s="35"/>
      <c r="AG135" s="35"/>
      <c r="AH135" s="35"/>
      <c r="AI135" s="35"/>
      <c r="AJ135" s="35"/>
      <c r="AK135" s="35"/>
      <c r="AL135" s="35" t="s">
        <v>446</v>
      </c>
      <c r="AM135" s="35" t="s">
        <v>447</v>
      </c>
      <c r="AN135" s="35"/>
      <c r="AO135" s="35"/>
      <c r="AP135" s="35"/>
      <c r="AQ135" s="35"/>
      <c r="AR135" s="35"/>
      <c r="AS135" s="35"/>
      <c r="AT135" s="35"/>
      <c r="AU135" s="35"/>
      <c r="AV135" s="35"/>
      <c r="AW135" s="35"/>
      <c r="AX135" s="35" t="s">
        <v>329</v>
      </c>
      <c r="AY135" s="35" t="s">
        <v>329</v>
      </c>
      <c r="AZ135" s="35" t="s">
        <v>329</v>
      </c>
      <c r="BA135" s="35" t="s">
        <v>293</v>
      </c>
      <c r="BB135" s="33"/>
      <c r="BC135" s="36">
        <f>IF(COUNTIF($X$2:Table53[[#This Row],[MRCUID]],Table53[[#This Row],[MRCUID]])=1,1,0)</f>
        <v>0</v>
      </c>
    </row>
    <row r="136" spans="1:55" x14ac:dyDescent="0.25">
      <c r="A136" t="s">
        <v>277</v>
      </c>
      <c r="B136" s="33" t="s">
        <v>1500</v>
      </c>
      <c r="C136" s="33" t="s">
        <v>1501</v>
      </c>
      <c r="D136" s="33" t="s">
        <v>280</v>
      </c>
      <c r="E136" s="33" t="s">
        <v>281</v>
      </c>
      <c r="F136" s="34">
        <v>43101</v>
      </c>
      <c r="G136" s="34">
        <v>43465</v>
      </c>
      <c r="H136" s="35" t="s">
        <v>1502</v>
      </c>
      <c r="I136" s="35" t="s">
        <v>1503</v>
      </c>
      <c r="J136" s="35" t="s">
        <v>1504</v>
      </c>
      <c r="K136" s="35" t="s">
        <v>1505</v>
      </c>
      <c r="L136" s="35" t="s">
        <v>1558</v>
      </c>
      <c r="M136" s="35" t="s">
        <v>295</v>
      </c>
      <c r="N136" s="35" t="s">
        <v>1559</v>
      </c>
      <c r="O136" s="35" t="s">
        <v>1560</v>
      </c>
      <c r="P136" s="35" t="s">
        <v>1561</v>
      </c>
      <c r="Q136" s="35" t="s">
        <v>1562</v>
      </c>
      <c r="R136" s="35" t="s">
        <v>1563</v>
      </c>
      <c r="S136" s="35" t="s">
        <v>855</v>
      </c>
      <c r="T136" s="35" t="s">
        <v>1564</v>
      </c>
      <c r="U136" s="35" t="s">
        <v>290</v>
      </c>
      <c r="V136" s="35" t="s">
        <v>276</v>
      </c>
      <c r="W136" s="35"/>
      <c r="X136" s="35"/>
      <c r="Y136" s="35" t="s">
        <v>1565</v>
      </c>
      <c r="Z136" s="35" t="s">
        <v>1566</v>
      </c>
      <c r="AA136" s="35" t="s">
        <v>1567</v>
      </c>
      <c r="AB136" s="35"/>
      <c r="AC136" s="35"/>
      <c r="AD136" s="35"/>
      <c r="AE136" s="35"/>
      <c r="AF136" s="35"/>
      <c r="AG136" s="35"/>
      <c r="AH136" s="35"/>
      <c r="AI136" s="35"/>
      <c r="AJ136" s="35"/>
      <c r="AK136" s="35"/>
      <c r="AL136" s="35" t="s">
        <v>1568</v>
      </c>
      <c r="AM136" s="35" t="s">
        <v>1569</v>
      </c>
      <c r="AN136" s="35"/>
      <c r="AO136" s="35"/>
      <c r="AP136" s="35"/>
      <c r="AQ136" s="35"/>
      <c r="AR136" s="35"/>
      <c r="AS136" s="35"/>
      <c r="AT136" s="35"/>
      <c r="AU136" s="35"/>
      <c r="AV136" s="35"/>
      <c r="AW136" s="35"/>
      <c r="AX136" s="35" t="s">
        <v>329</v>
      </c>
      <c r="AY136" s="35" t="s">
        <v>329</v>
      </c>
      <c r="AZ136" s="35" t="s">
        <v>329</v>
      </c>
      <c r="BA136" s="35" t="s">
        <v>293</v>
      </c>
      <c r="BB136" s="33"/>
      <c r="BC136" s="36">
        <f>IF(COUNTIF($X$2:Table53[[#This Row],[MRCUID]],Table53[[#This Row],[MRCUID]])=1,1,0)</f>
        <v>0</v>
      </c>
    </row>
    <row r="137" spans="1:55" x14ac:dyDescent="0.25">
      <c r="A137" t="s">
        <v>277</v>
      </c>
      <c r="B137" s="33" t="s">
        <v>1500</v>
      </c>
      <c r="C137" s="33" t="s">
        <v>1501</v>
      </c>
      <c r="D137" s="33" t="s">
        <v>280</v>
      </c>
      <c r="E137" s="33" t="s">
        <v>281</v>
      </c>
      <c r="F137" s="34">
        <v>43101</v>
      </c>
      <c r="G137" s="34">
        <v>43465</v>
      </c>
      <c r="H137" s="35" t="s">
        <v>1502</v>
      </c>
      <c r="I137" s="35" t="s">
        <v>1503</v>
      </c>
      <c r="J137" s="35" t="s">
        <v>1504</v>
      </c>
      <c r="K137" s="35" t="s">
        <v>1505</v>
      </c>
      <c r="L137" s="35" t="s">
        <v>1570</v>
      </c>
      <c r="M137" s="35" t="s">
        <v>295</v>
      </c>
      <c r="N137" s="35" t="s">
        <v>1571</v>
      </c>
      <c r="O137" s="35" t="s">
        <v>1572</v>
      </c>
      <c r="P137" s="35" t="s">
        <v>1573</v>
      </c>
      <c r="Q137" s="35" t="s">
        <v>1574</v>
      </c>
      <c r="R137" s="35" t="s">
        <v>1131</v>
      </c>
      <c r="S137" s="35" t="s">
        <v>394</v>
      </c>
      <c r="T137" s="35" t="s">
        <v>1575</v>
      </c>
      <c r="U137" s="35" t="s">
        <v>299</v>
      </c>
      <c r="V137" s="35" t="s">
        <v>507</v>
      </c>
      <c r="W137" s="35"/>
      <c r="X137" s="35"/>
      <c r="Y137" s="35" t="s">
        <v>1576</v>
      </c>
      <c r="Z137" s="35" t="s">
        <v>1577</v>
      </c>
      <c r="AA137" s="35" t="s">
        <v>1578</v>
      </c>
      <c r="AB137" s="35"/>
      <c r="AC137" s="35"/>
      <c r="AD137" s="35"/>
      <c r="AE137" s="35"/>
      <c r="AF137" s="35"/>
      <c r="AG137" s="35"/>
      <c r="AH137" s="35"/>
      <c r="AI137" s="35"/>
      <c r="AJ137" s="35"/>
      <c r="AK137" s="35"/>
      <c r="AL137" s="35" t="s">
        <v>1579</v>
      </c>
      <c r="AM137" s="35" t="s">
        <v>1580</v>
      </c>
      <c r="AN137" s="35"/>
      <c r="AO137" s="35"/>
      <c r="AP137" s="35"/>
      <c r="AQ137" s="35"/>
      <c r="AR137" s="35"/>
      <c r="AS137" s="35"/>
      <c r="AT137" s="35"/>
      <c r="AU137" s="35" t="s">
        <v>1581</v>
      </c>
      <c r="AV137" s="35"/>
      <c r="AW137" s="35"/>
      <c r="AX137" s="35" t="s">
        <v>329</v>
      </c>
      <c r="AY137" s="35" t="s">
        <v>329</v>
      </c>
      <c r="AZ137" s="35" t="s">
        <v>329</v>
      </c>
      <c r="BA137" s="35" t="s">
        <v>293</v>
      </c>
      <c r="BB137" s="33"/>
      <c r="BC137" s="36">
        <f>IF(COUNTIF($X$2:Table53[[#This Row],[MRCUID]],Table53[[#This Row],[MRCUID]])=1,1,0)</f>
        <v>0</v>
      </c>
    </row>
    <row r="138" spans="1:55" x14ac:dyDescent="0.25">
      <c r="A138" t="s">
        <v>277</v>
      </c>
      <c r="B138" s="33" t="s">
        <v>1500</v>
      </c>
      <c r="C138" s="33" t="s">
        <v>1501</v>
      </c>
      <c r="D138" s="33" t="s">
        <v>280</v>
      </c>
      <c r="E138" s="33" t="s">
        <v>281</v>
      </c>
      <c r="F138" s="34">
        <v>43101</v>
      </c>
      <c r="G138" s="34">
        <v>43465</v>
      </c>
      <c r="H138" s="35" t="s">
        <v>1502</v>
      </c>
      <c r="I138" s="35" t="s">
        <v>1503</v>
      </c>
      <c r="J138" s="35" t="s">
        <v>1504</v>
      </c>
      <c r="K138" s="35" t="s">
        <v>1505</v>
      </c>
      <c r="L138" s="35" t="s">
        <v>1582</v>
      </c>
      <c r="M138" s="35" t="s">
        <v>295</v>
      </c>
      <c r="N138" s="35" t="s">
        <v>1583</v>
      </c>
      <c r="O138" s="35" t="s">
        <v>1584</v>
      </c>
      <c r="P138" s="35" t="s">
        <v>1585</v>
      </c>
      <c r="Q138" s="35" t="s">
        <v>1586</v>
      </c>
      <c r="R138" s="35" t="s">
        <v>306</v>
      </c>
      <c r="S138" s="35" t="s">
        <v>321</v>
      </c>
      <c r="T138" s="35" t="s">
        <v>1587</v>
      </c>
      <c r="U138" s="35" t="s">
        <v>606</v>
      </c>
      <c r="V138" s="35" t="s">
        <v>276</v>
      </c>
      <c r="W138" s="35"/>
      <c r="X138" s="35"/>
      <c r="Y138" s="35" t="s">
        <v>1588</v>
      </c>
      <c r="Z138" s="35" t="s">
        <v>1589</v>
      </c>
      <c r="AA138" s="35" t="s">
        <v>1590</v>
      </c>
      <c r="AB138" s="35"/>
      <c r="AC138" s="35"/>
      <c r="AD138" s="35"/>
      <c r="AE138" s="35"/>
      <c r="AF138" s="35"/>
      <c r="AG138" s="35"/>
      <c r="AH138" s="35"/>
      <c r="AI138" s="35"/>
      <c r="AJ138" s="35"/>
      <c r="AK138" s="35" t="s">
        <v>1591</v>
      </c>
      <c r="AL138" s="35"/>
      <c r="AM138" s="35" t="s">
        <v>1591</v>
      </c>
      <c r="AN138" s="35"/>
      <c r="AO138" s="35"/>
      <c r="AP138" s="35"/>
      <c r="AQ138" s="35"/>
      <c r="AR138" s="35"/>
      <c r="AS138" s="35"/>
      <c r="AT138" s="35"/>
      <c r="AU138" s="35"/>
      <c r="AV138" s="35"/>
      <c r="AW138" s="35" t="s">
        <v>302</v>
      </c>
      <c r="AX138" s="35" t="s">
        <v>328</v>
      </c>
      <c r="AY138" s="35" t="s">
        <v>329</v>
      </c>
      <c r="AZ138" s="35" t="s">
        <v>328</v>
      </c>
      <c r="BA138" s="35" t="s">
        <v>293</v>
      </c>
      <c r="BB138" s="33"/>
      <c r="BC138" s="36">
        <f>IF(COUNTIF($X$2:Table53[[#This Row],[MRCUID]],Table53[[#This Row],[MRCUID]])=1,1,0)</f>
        <v>0</v>
      </c>
    </row>
    <row r="139" spans="1:55" x14ac:dyDescent="0.25">
      <c r="A139" t="s">
        <v>277</v>
      </c>
      <c r="B139" s="33" t="s">
        <v>1592</v>
      </c>
      <c r="C139" s="33" t="s">
        <v>1593</v>
      </c>
      <c r="D139" s="33" t="s">
        <v>280</v>
      </c>
      <c r="E139" s="33" t="s">
        <v>281</v>
      </c>
      <c r="F139" s="34">
        <v>43101</v>
      </c>
      <c r="G139" s="34">
        <v>43465</v>
      </c>
      <c r="H139" s="35" t="s">
        <v>1594</v>
      </c>
      <c r="I139" s="35" t="s">
        <v>1595</v>
      </c>
      <c r="J139" s="35" t="s">
        <v>1596</v>
      </c>
      <c r="K139" s="35" t="s">
        <v>1597</v>
      </c>
      <c r="L139" s="35" t="s">
        <v>1598</v>
      </c>
      <c r="M139" s="35" t="s">
        <v>295</v>
      </c>
      <c r="N139" s="35" t="s">
        <v>1599</v>
      </c>
      <c r="O139" s="35" t="s">
        <v>1600</v>
      </c>
      <c r="P139" s="35" t="s">
        <v>1601</v>
      </c>
      <c r="Q139" s="35" t="s">
        <v>1602</v>
      </c>
      <c r="R139" s="35" t="s">
        <v>1603</v>
      </c>
      <c r="S139" s="35" t="s">
        <v>342</v>
      </c>
      <c r="T139" s="35" t="s">
        <v>1604</v>
      </c>
      <c r="U139" s="35" t="s">
        <v>506</v>
      </c>
      <c r="V139" s="35" t="s">
        <v>276</v>
      </c>
      <c r="W139" s="35"/>
      <c r="X139" s="35"/>
      <c r="Y139" s="35" t="s">
        <v>1605</v>
      </c>
      <c r="Z139" s="35" t="s">
        <v>1606</v>
      </c>
      <c r="AA139" s="35" t="s">
        <v>1607</v>
      </c>
      <c r="AB139" s="35"/>
      <c r="AC139" s="35"/>
      <c r="AD139" s="35"/>
      <c r="AE139" s="35"/>
      <c r="AF139" s="35"/>
      <c r="AG139" s="35"/>
      <c r="AH139" s="35"/>
      <c r="AI139" s="35"/>
      <c r="AJ139" s="35"/>
      <c r="AK139" s="35"/>
      <c r="AL139" s="35" t="s">
        <v>1608</v>
      </c>
      <c r="AM139" s="35" t="s">
        <v>1609</v>
      </c>
      <c r="AN139" s="35"/>
      <c r="AO139" s="35"/>
      <c r="AP139" s="35"/>
      <c r="AQ139" s="35"/>
      <c r="AR139" s="35"/>
      <c r="AS139" s="35"/>
      <c r="AT139" s="35"/>
      <c r="AU139" s="35"/>
      <c r="AV139" s="35"/>
      <c r="AW139" s="35" t="s">
        <v>302</v>
      </c>
      <c r="AX139" s="35" t="s">
        <v>328</v>
      </c>
      <c r="AY139" s="35" t="s">
        <v>329</v>
      </c>
      <c r="AZ139" s="35" t="s">
        <v>328</v>
      </c>
      <c r="BA139" s="35" t="s">
        <v>293</v>
      </c>
      <c r="BB139" s="33"/>
      <c r="BC139" s="36">
        <f>IF(COUNTIF($X$2:Table53[[#This Row],[MRCUID]],Table53[[#This Row],[MRCUID]])=1,1,0)</f>
        <v>0</v>
      </c>
    </row>
    <row r="140" spans="1:55" x14ac:dyDescent="0.25">
      <c r="A140" t="s">
        <v>277</v>
      </c>
      <c r="B140" s="33" t="s">
        <v>1592</v>
      </c>
      <c r="C140" s="33" t="s">
        <v>1593</v>
      </c>
      <c r="D140" s="33" t="s">
        <v>280</v>
      </c>
      <c r="E140" s="33" t="s">
        <v>281</v>
      </c>
      <c r="F140" s="34">
        <v>43101</v>
      </c>
      <c r="G140" s="34">
        <v>43465</v>
      </c>
      <c r="H140" s="35" t="s">
        <v>1594</v>
      </c>
      <c r="I140" s="35" t="s">
        <v>1595</v>
      </c>
      <c r="J140" s="35" t="s">
        <v>1596</v>
      </c>
      <c r="K140" s="35" t="s">
        <v>1597</v>
      </c>
      <c r="L140" s="35" t="s">
        <v>1610</v>
      </c>
      <c r="M140" s="35" t="s">
        <v>295</v>
      </c>
      <c r="N140" s="35" t="s">
        <v>1611</v>
      </c>
      <c r="O140" s="35" t="s">
        <v>1612</v>
      </c>
      <c r="P140" s="35" t="s">
        <v>1613</v>
      </c>
      <c r="Q140" s="35" t="s">
        <v>1614</v>
      </c>
      <c r="R140" s="35" t="s">
        <v>1615</v>
      </c>
      <c r="S140" s="35" t="s">
        <v>440</v>
      </c>
      <c r="T140" s="35" t="s">
        <v>1616</v>
      </c>
      <c r="U140" s="35" t="s">
        <v>442</v>
      </c>
      <c r="V140" s="35" t="s">
        <v>276</v>
      </c>
      <c r="W140" s="35"/>
      <c r="X140" s="35"/>
      <c r="Y140" s="35"/>
      <c r="Z140" s="35" t="s">
        <v>1617</v>
      </c>
      <c r="AA140" s="35" t="s">
        <v>1618</v>
      </c>
      <c r="AB140" s="35"/>
      <c r="AC140" s="35"/>
      <c r="AD140" s="35"/>
      <c r="AE140" s="35"/>
      <c r="AF140" s="35"/>
      <c r="AG140" s="35"/>
      <c r="AH140" s="35"/>
      <c r="AI140" s="35"/>
      <c r="AJ140" s="35"/>
      <c r="AK140" s="35"/>
      <c r="AL140" s="35" t="s">
        <v>1619</v>
      </c>
      <c r="AM140" s="35" t="s">
        <v>1620</v>
      </c>
      <c r="AN140" s="35"/>
      <c r="AO140" s="35"/>
      <c r="AP140" s="35"/>
      <c r="AQ140" s="35"/>
      <c r="AR140" s="35"/>
      <c r="AS140" s="35"/>
      <c r="AT140" s="35"/>
      <c r="AU140" s="35"/>
      <c r="AV140" s="35"/>
      <c r="AW140" s="35"/>
      <c r="AX140" s="35" t="s">
        <v>329</v>
      </c>
      <c r="AY140" s="35" t="s">
        <v>329</v>
      </c>
      <c r="AZ140" s="35" t="s">
        <v>329</v>
      </c>
      <c r="BA140" s="35" t="s">
        <v>293</v>
      </c>
      <c r="BB140" s="33"/>
      <c r="BC140" s="36">
        <f>IF(COUNTIF($X$2:Table53[[#This Row],[MRCUID]],Table53[[#This Row],[MRCUID]])=1,1,0)</f>
        <v>0</v>
      </c>
    </row>
    <row r="141" spans="1:55" x14ac:dyDescent="0.25">
      <c r="A141" t="s">
        <v>277</v>
      </c>
      <c r="B141" s="33" t="s">
        <v>1592</v>
      </c>
      <c r="C141" s="33" t="s">
        <v>1593</v>
      </c>
      <c r="D141" s="33" t="s">
        <v>280</v>
      </c>
      <c r="E141" s="33" t="s">
        <v>281</v>
      </c>
      <c r="F141" s="34">
        <v>43101</v>
      </c>
      <c r="G141" s="34">
        <v>43465</v>
      </c>
      <c r="H141" s="35" t="s">
        <v>1594</v>
      </c>
      <c r="I141" s="35" t="s">
        <v>1595</v>
      </c>
      <c r="J141" s="35" t="s">
        <v>1596</v>
      </c>
      <c r="K141" s="35" t="s">
        <v>1597</v>
      </c>
      <c r="L141" s="35" t="s">
        <v>1621</v>
      </c>
      <c r="M141" s="35" t="s">
        <v>295</v>
      </c>
      <c r="N141" s="35"/>
      <c r="O141" s="35" t="s">
        <v>1622</v>
      </c>
      <c r="P141" s="35" t="s">
        <v>1623</v>
      </c>
      <c r="Q141" s="35" t="s">
        <v>1624</v>
      </c>
      <c r="R141" s="35"/>
      <c r="S141" s="35"/>
      <c r="T141" s="35"/>
      <c r="U141" s="35"/>
      <c r="V141" s="35" t="s">
        <v>276</v>
      </c>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t="s">
        <v>293</v>
      </c>
      <c r="BB141" s="33"/>
      <c r="BC141" s="36">
        <f>IF(COUNTIF($X$2:Table53[[#This Row],[MRCUID]],Table53[[#This Row],[MRCUID]])=1,1,0)</f>
        <v>0</v>
      </c>
    </row>
    <row r="142" spans="1:55" x14ac:dyDescent="0.25">
      <c r="A142" t="s">
        <v>277</v>
      </c>
      <c r="B142" s="33" t="s">
        <v>1592</v>
      </c>
      <c r="C142" s="33" t="s">
        <v>1593</v>
      </c>
      <c r="D142" s="33" t="s">
        <v>280</v>
      </c>
      <c r="E142" s="33" t="s">
        <v>281</v>
      </c>
      <c r="F142" s="34">
        <v>43101</v>
      </c>
      <c r="G142" s="34">
        <v>43465</v>
      </c>
      <c r="H142" s="35" t="s">
        <v>1594</v>
      </c>
      <c r="I142" s="35" t="s">
        <v>1595</v>
      </c>
      <c r="J142" s="35" t="s">
        <v>1596</v>
      </c>
      <c r="K142" s="35" t="s">
        <v>1597</v>
      </c>
      <c r="L142" s="35" t="s">
        <v>1625</v>
      </c>
      <c r="M142" s="35" t="s">
        <v>295</v>
      </c>
      <c r="N142" s="35" t="s">
        <v>1517</v>
      </c>
      <c r="O142" s="35" t="s">
        <v>1518</v>
      </c>
      <c r="P142" s="35" t="s">
        <v>1519</v>
      </c>
      <c r="Q142" s="35" t="s">
        <v>847</v>
      </c>
      <c r="R142" s="35" t="s">
        <v>1520</v>
      </c>
      <c r="S142" s="35" t="s">
        <v>1171</v>
      </c>
      <c r="T142" s="35" t="s">
        <v>1521</v>
      </c>
      <c r="U142" s="35" t="s">
        <v>442</v>
      </c>
      <c r="V142" s="35" t="s">
        <v>276</v>
      </c>
      <c r="W142" s="35"/>
      <c r="X142" s="35"/>
      <c r="Y142" s="35"/>
      <c r="Z142" s="35" t="s">
        <v>1522</v>
      </c>
      <c r="AA142" s="35" t="s">
        <v>1523</v>
      </c>
      <c r="AB142" s="35"/>
      <c r="AC142" s="35"/>
      <c r="AD142" s="35"/>
      <c r="AE142" s="35"/>
      <c r="AF142" s="35"/>
      <c r="AG142" s="35"/>
      <c r="AH142" s="35"/>
      <c r="AI142" s="35"/>
      <c r="AJ142" s="35"/>
      <c r="AK142" s="35"/>
      <c r="AL142" s="35" t="s">
        <v>1524</v>
      </c>
      <c r="AM142" s="35" t="s">
        <v>1525</v>
      </c>
      <c r="AN142" s="35"/>
      <c r="AO142" s="35"/>
      <c r="AP142" s="35"/>
      <c r="AQ142" s="35"/>
      <c r="AR142" s="35"/>
      <c r="AS142" s="35"/>
      <c r="AT142" s="35"/>
      <c r="AU142" s="35"/>
      <c r="AV142" s="35"/>
      <c r="AW142" s="35" t="s">
        <v>302</v>
      </c>
      <c r="AX142" s="35" t="s">
        <v>329</v>
      </c>
      <c r="AY142" s="35" t="s">
        <v>329</v>
      </c>
      <c r="AZ142" s="35" t="s">
        <v>329</v>
      </c>
      <c r="BA142" s="35" t="s">
        <v>293</v>
      </c>
      <c r="BB142" s="33"/>
      <c r="BC142" s="36">
        <f>IF(COUNTIF($X$2:Table53[[#This Row],[MRCUID]],Table53[[#This Row],[MRCUID]])=1,1,0)</f>
        <v>0</v>
      </c>
    </row>
    <row r="143" spans="1:55" x14ac:dyDescent="0.25">
      <c r="A143" t="s">
        <v>277</v>
      </c>
      <c r="B143" s="33" t="s">
        <v>1592</v>
      </c>
      <c r="C143" s="33" t="s">
        <v>1593</v>
      </c>
      <c r="D143" s="33" t="s">
        <v>280</v>
      </c>
      <c r="E143" s="33" t="s">
        <v>281</v>
      </c>
      <c r="F143" s="34">
        <v>43101</v>
      </c>
      <c r="G143" s="34">
        <v>43465</v>
      </c>
      <c r="H143" s="35" t="s">
        <v>1594</v>
      </c>
      <c r="I143" s="35" t="s">
        <v>1595</v>
      </c>
      <c r="J143" s="35" t="s">
        <v>1596</v>
      </c>
      <c r="K143" s="35" t="s">
        <v>1597</v>
      </c>
      <c r="L143" s="35" t="s">
        <v>1626</v>
      </c>
      <c r="M143" s="35" t="s">
        <v>295</v>
      </c>
      <c r="N143" s="35" t="s">
        <v>1627</v>
      </c>
      <c r="O143" s="35" t="s">
        <v>1612</v>
      </c>
      <c r="P143" s="35" t="s">
        <v>1628</v>
      </c>
      <c r="Q143" s="35" t="s">
        <v>1614</v>
      </c>
      <c r="R143" s="35" t="s">
        <v>1615</v>
      </c>
      <c r="S143" s="35" t="s">
        <v>440</v>
      </c>
      <c r="T143" s="35" t="s">
        <v>1629</v>
      </c>
      <c r="U143" s="35" t="s">
        <v>442</v>
      </c>
      <c r="V143" s="35" t="s">
        <v>276</v>
      </c>
      <c r="W143" s="35"/>
      <c r="X143" s="35"/>
      <c r="Y143" s="35"/>
      <c r="Z143" s="35" t="s">
        <v>1630</v>
      </c>
      <c r="AA143" s="35" t="s">
        <v>1631</v>
      </c>
      <c r="AB143" s="35"/>
      <c r="AC143" s="35"/>
      <c r="AD143" s="35"/>
      <c r="AE143" s="35"/>
      <c r="AF143" s="35"/>
      <c r="AG143" s="35"/>
      <c r="AH143" s="35"/>
      <c r="AI143" s="35"/>
      <c r="AJ143" s="35"/>
      <c r="AK143" s="35"/>
      <c r="AL143" s="35" t="s">
        <v>1619</v>
      </c>
      <c r="AM143" s="35" t="s">
        <v>1620</v>
      </c>
      <c r="AN143" s="35"/>
      <c r="AO143" s="35"/>
      <c r="AP143" s="35"/>
      <c r="AQ143" s="35"/>
      <c r="AR143" s="35"/>
      <c r="AS143" s="35"/>
      <c r="AT143" s="35"/>
      <c r="AU143" s="35"/>
      <c r="AV143" s="35"/>
      <c r="AW143" s="35"/>
      <c r="AX143" s="35" t="s">
        <v>329</v>
      </c>
      <c r="AY143" s="35" t="s">
        <v>329</v>
      </c>
      <c r="AZ143" s="35" t="s">
        <v>329</v>
      </c>
      <c r="BA143" s="35" t="s">
        <v>293</v>
      </c>
      <c r="BB143" s="33"/>
      <c r="BC143" s="36">
        <f>IF(COUNTIF($X$2:Table53[[#This Row],[MRCUID]],Table53[[#This Row],[MRCUID]])=1,1,0)</f>
        <v>0</v>
      </c>
    </row>
    <row r="144" spans="1:55" x14ac:dyDescent="0.25">
      <c r="A144" t="s">
        <v>277</v>
      </c>
      <c r="B144" s="33" t="s">
        <v>1592</v>
      </c>
      <c r="C144" s="33" t="s">
        <v>1593</v>
      </c>
      <c r="D144" s="33" t="s">
        <v>280</v>
      </c>
      <c r="E144" s="33" t="s">
        <v>281</v>
      </c>
      <c r="F144" s="34">
        <v>43101</v>
      </c>
      <c r="G144" s="34">
        <v>43465</v>
      </c>
      <c r="H144" s="35" t="s">
        <v>1594</v>
      </c>
      <c r="I144" s="35" t="s">
        <v>1595</v>
      </c>
      <c r="J144" s="35" t="s">
        <v>1596</v>
      </c>
      <c r="K144" s="35" t="s">
        <v>1597</v>
      </c>
      <c r="L144" s="35" t="s">
        <v>1632</v>
      </c>
      <c r="M144" s="35" t="s">
        <v>295</v>
      </c>
      <c r="N144" s="35" t="s">
        <v>1633</v>
      </c>
      <c r="O144" s="35" t="s">
        <v>1634</v>
      </c>
      <c r="P144" s="35" t="s">
        <v>1635</v>
      </c>
      <c r="Q144" s="35" t="s">
        <v>1636</v>
      </c>
      <c r="R144" s="35" t="s">
        <v>1637</v>
      </c>
      <c r="S144" s="35"/>
      <c r="T144" s="35" t="s">
        <v>1638</v>
      </c>
      <c r="U144" s="35" t="s">
        <v>383</v>
      </c>
      <c r="V144" s="35" t="s">
        <v>276</v>
      </c>
      <c r="W144" s="35"/>
      <c r="X144" s="35"/>
      <c r="Y144" s="35" t="s">
        <v>1639</v>
      </c>
      <c r="Z144" s="35" t="s">
        <v>1640</v>
      </c>
      <c r="AA144" s="35" t="s">
        <v>1641</v>
      </c>
      <c r="AB144" s="35"/>
      <c r="AC144" s="35"/>
      <c r="AD144" s="35"/>
      <c r="AE144" s="35"/>
      <c r="AF144" s="35"/>
      <c r="AG144" s="35"/>
      <c r="AH144" s="35"/>
      <c r="AI144" s="35"/>
      <c r="AJ144" s="35"/>
      <c r="AK144" s="35"/>
      <c r="AL144" s="35" t="s">
        <v>1642</v>
      </c>
      <c r="AM144" s="35" t="s">
        <v>1643</v>
      </c>
      <c r="AN144" s="35" t="s">
        <v>1644</v>
      </c>
      <c r="AO144" s="35"/>
      <c r="AP144" s="35"/>
      <c r="AQ144" s="35"/>
      <c r="AR144" s="35"/>
      <c r="AS144" s="35"/>
      <c r="AT144" s="35"/>
      <c r="AU144" s="35"/>
      <c r="AV144" s="35"/>
      <c r="AW144" s="35" t="s">
        <v>302</v>
      </c>
      <c r="AX144" s="35" t="s">
        <v>328</v>
      </c>
      <c r="AY144" s="35" t="s">
        <v>329</v>
      </c>
      <c r="AZ144" s="35" t="s">
        <v>328</v>
      </c>
      <c r="BA144" s="35" t="s">
        <v>293</v>
      </c>
      <c r="BB144" s="33"/>
      <c r="BC144" s="36">
        <f>IF(COUNTIF($X$2:Table53[[#This Row],[MRCUID]],Table53[[#This Row],[MRCUID]])=1,1,0)</f>
        <v>0</v>
      </c>
    </row>
    <row r="145" spans="1:55" x14ac:dyDescent="0.25">
      <c r="A145" t="s">
        <v>277</v>
      </c>
      <c r="B145" s="33" t="s">
        <v>1592</v>
      </c>
      <c r="C145" s="33" t="s">
        <v>1593</v>
      </c>
      <c r="D145" s="33" t="s">
        <v>280</v>
      </c>
      <c r="E145" s="33" t="s">
        <v>281</v>
      </c>
      <c r="F145" s="34">
        <v>43101</v>
      </c>
      <c r="G145" s="34">
        <v>43465</v>
      </c>
      <c r="H145" s="35" t="s">
        <v>1594</v>
      </c>
      <c r="I145" s="35" t="s">
        <v>1595</v>
      </c>
      <c r="J145" s="35" t="s">
        <v>1596</v>
      </c>
      <c r="K145" s="35" t="s">
        <v>1597</v>
      </c>
      <c r="L145" s="35" t="s">
        <v>1645</v>
      </c>
      <c r="M145" s="35" t="s">
        <v>295</v>
      </c>
      <c r="N145" s="35" t="s">
        <v>1646</v>
      </c>
      <c r="O145" s="35" t="s">
        <v>1647</v>
      </c>
      <c r="P145" s="35" t="s">
        <v>1648</v>
      </c>
      <c r="Q145" s="35" t="s">
        <v>837</v>
      </c>
      <c r="R145" s="35"/>
      <c r="S145" s="35" t="s">
        <v>342</v>
      </c>
      <c r="T145" s="35"/>
      <c r="U145" s="35" t="s">
        <v>1201</v>
      </c>
      <c r="V145" s="35" t="s">
        <v>276</v>
      </c>
      <c r="W145" s="35"/>
      <c r="X145" s="35"/>
      <c r="Y145" s="35" t="s">
        <v>1649</v>
      </c>
      <c r="Z145" s="35" t="s">
        <v>1650</v>
      </c>
      <c r="AA145" s="35" t="s">
        <v>1651</v>
      </c>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t="s">
        <v>302</v>
      </c>
      <c r="AX145" s="35" t="s">
        <v>328</v>
      </c>
      <c r="AY145" s="35" t="s">
        <v>329</v>
      </c>
      <c r="AZ145" s="35" t="s">
        <v>328</v>
      </c>
      <c r="BA145" s="35" t="s">
        <v>293</v>
      </c>
      <c r="BB145" s="33"/>
      <c r="BC145" s="36">
        <f>IF(COUNTIF($X$2:Table53[[#This Row],[MRCUID]],Table53[[#This Row],[MRCUID]])=1,1,0)</f>
        <v>0</v>
      </c>
    </row>
    <row r="146" spans="1:55" x14ac:dyDescent="0.25">
      <c r="A146" t="s">
        <v>277</v>
      </c>
      <c r="B146" s="33" t="s">
        <v>1652</v>
      </c>
      <c r="C146" s="33" t="s">
        <v>1653</v>
      </c>
      <c r="D146" s="33" t="s">
        <v>280</v>
      </c>
      <c r="E146" s="33" t="s">
        <v>281</v>
      </c>
      <c r="F146" s="34">
        <v>43101</v>
      </c>
      <c r="G146" s="34">
        <v>43465</v>
      </c>
      <c r="H146" s="35" t="s">
        <v>1654</v>
      </c>
      <c r="I146" s="35" t="s">
        <v>1655</v>
      </c>
      <c r="J146" s="35" t="s">
        <v>1656</v>
      </c>
      <c r="K146" s="35" t="s">
        <v>1657</v>
      </c>
      <c r="L146" s="35" t="s">
        <v>1658</v>
      </c>
      <c r="M146" s="35" t="s">
        <v>295</v>
      </c>
      <c r="N146" s="35" t="s">
        <v>1659</v>
      </c>
      <c r="O146" s="35" t="s">
        <v>1660</v>
      </c>
      <c r="P146" s="35" t="s">
        <v>1661</v>
      </c>
      <c r="Q146" s="35" t="s">
        <v>1662</v>
      </c>
      <c r="R146" s="35" t="s">
        <v>341</v>
      </c>
      <c r="S146" s="35" t="s">
        <v>321</v>
      </c>
      <c r="T146" s="35" t="s">
        <v>1663</v>
      </c>
      <c r="U146" s="35" t="s">
        <v>606</v>
      </c>
      <c r="V146" s="35" t="s">
        <v>276</v>
      </c>
      <c r="W146" s="35"/>
      <c r="X146" s="35"/>
      <c r="Y146" s="35"/>
      <c r="Z146" s="35" t="s">
        <v>1664</v>
      </c>
      <c r="AA146" s="35" t="s">
        <v>1665</v>
      </c>
      <c r="AB146" s="35"/>
      <c r="AC146" s="35"/>
      <c r="AD146" s="35"/>
      <c r="AE146" s="35"/>
      <c r="AF146" s="35"/>
      <c r="AG146" s="35"/>
      <c r="AH146" s="35"/>
      <c r="AI146" s="35"/>
      <c r="AJ146" s="35"/>
      <c r="AK146" s="35"/>
      <c r="AL146" s="35" t="s">
        <v>1666</v>
      </c>
      <c r="AM146" s="35" t="s">
        <v>1667</v>
      </c>
      <c r="AN146" s="35"/>
      <c r="AO146" s="35"/>
      <c r="AP146" s="35"/>
      <c r="AQ146" s="35"/>
      <c r="AR146" s="35"/>
      <c r="AS146" s="35"/>
      <c r="AT146" s="35"/>
      <c r="AU146" s="35"/>
      <c r="AV146" s="35"/>
      <c r="AW146" s="35" t="s">
        <v>302</v>
      </c>
      <c r="AX146" s="35" t="s">
        <v>329</v>
      </c>
      <c r="AY146" s="35" t="s">
        <v>329</v>
      </c>
      <c r="AZ146" s="35" t="s">
        <v>329</v>
      </c>
      <c r="BA146" s="35" t="s">
        <v>293</v>
      </c>
      <c r="BB146" s="33"/>
      <c r="BC146" s="36">
        <f>IF(COUNTIF($X$2:Table53[[#This Row],[MRCUID]],Table53[[#This Row],[MRCUID]])=1,1,0)</f>
        <v>0</v>
      </c>
    </row>
    <row r="147" spans="1:55" x14ac:dyDescent="0.25">
      <c r="A147" t="s">
        <v>277</v>
      </c>
      <c r="B147" s="33" t="s">
        <v>1652</v>
      </c>
      <c r="C147" s="33" t="s">
        <v>1653</v>
      </c>
      <c r="D147" s="33" t="s">
        <v>280</v>
      </c>
      <c r="E147" s="33" t="s">
        <v>281</v>
      </c>
      <c r="F147" s="34">
        <v>43101</v>
      </c>
      <c r="G147" s="34">
        <v>43465</v>
      </c>
      <c r="H147" s="35" t="s">
        <v>1654</v>
      </c>
      <c r="I147" s="35" t="s">
        <v>1655</v>
      </c>
      <c r="J147" s="35" t="s">
        <v>1656</v>
      </c>
      <c r="K147" s="35" t="s">
        <v>1657</v>
      </c>
      <c r="L147" s="35" t="s">
        <v>1668</v>
      </c>
      <c r="M147" s="35" t="s">
        <v>295</v>
      </c>
      <c r="N147" s="35" t="s">
        <v>1669</v>
      </c>
      <c r="O147" s="35" t="s">
        <v>1670</v>
      </c>
      <c r="P147" s="35" t="s">
        <v>1671</v>
      </c>
      <c r="Q147" s="35" t="s">
        <v>1672</v>
      </c>
      <c r="R147" s="35" t="s">
        <v>1673</v>
      </c>
      <c r="S147" s="35" t="s">
        <v>394</v>
      </c>
      <c r="T147" s="35" t="s">
        <v>1674</v>
      </c>
      <c r="U147" s="35" t="s">
        <v>383</v>
      </c>
      <c r="V147" s="35" t="s">
        <v>276</v>
      </c>
      <c r="W147" s="35"/>
      <c r="X147" s="35"/>
      <c r="Y147" s="35" t="s">
        <v>1675</v>
      </c>
      <c r="Z147" s="35" t="s">
        <v>1676</v>
      </c>
      <c r="AA147" s="35" t="s">
        <v>1677</v>
      </c>
      <c r="AB147" s="35"/>
      <c r="AC147" s="35"/>
      <c r="AD147" s="35"/>
      <c r="AE147" s="35"/>
      <c r="AF147" s="35"/>
      <c r="AG147" s="35"/>
      <c r="AH147" s="35"/>
      <c r="AI147" s="35"/>
      <c r="AJ147" s="35"/>
      <c r="AK147" s="35"/>
      <c r="AL147" s="35" t="s">
        <v>1678</v>
      </c>
      <c r="AM147" s="35" t="s">
        <v>1679</v>
      </c>
      <c r="AN147" s="35"/>
      <c r="AO147" s="35"/>
      <c r="AP147" s="35"/>
      <c r="AQ147" s="35"/>
      <c r="AR147" s="35"/>
      <c r="AS147" s="35"/>
      <c r="AT147" s="35"/>
      <c r="AU147" s="35"/>
      <c r="AV147" s="35"/>
      <c r="AW147" s="35" t="s">
        <v>302</v>
      </c>
      <c r="AX147" s="35" t="s">
        <v>328</v>
      </c>
      <c r="AY147" s="35" t="s">
        <v>329</v>
      </c>
      <c r="AZ147" s="35" t="s">
        <v>328</v>
      </c>
      <c r="BA147" s="35" t="s">
        <v>293</v>
      </c>
      <c r="BB147" s="33"/>
      <c r="BC147" s="36">
        <f>IF(COUNTIF($X$2:Table53[[#This Row],[MRCUID]],Table53[[#This Row],[MRCUID]])=1,1,0)</f>
        <v>0</v>
      </c>
    </row>
    <row r="148" spans="1:55" x14ac:dyDescent="0.25">
      <c r="A148" t="s">
        <v>277</v>
      </c>
      <c r="B148" s="33" t="s">
        <v>1652</v>
      </c>
      <c r="C148" s="33" t="s">
        <v>1653</v>
      </c>
      <c r="D148" s="33" t="s">
        <v>280</v>
      </c>
      <c r="E148" s="33" t="s">
        <v>281</v>
      </c>
      <c r="F148" s="34">
        <v>43101</v>
      </c>
      <c r="G148" s="34">
        <v>43465</v>
      </c>
      <c r="H148" s="35" t="s">
        <v>1654</v>
      </c>
      <c r="I148" s="35" t="s">
        <v>1655</v>
      </c>
      <c r="J148" s="35" t="s">
        <v>1656</v>
      </c>
      <c r="K148" s="35" t="s">
        <v>1657</v>
      </c>
      <c r="L148" s="35" t="s">
        <v>1680</v>
      </c>
      <c r="M148" s="35" t="s">
        <v>295</v>
      </c>
      <c r="N148" s="35" t="s">
        <v>1681</v>
      </c>
      <c r="O148" s="35" t="s">
        <v>1682</v>
      </c>
      <c r="P148" s="35" t="s">
        <v>1683</v>
      </c>
      <c r="Q148" s="35" t="s">
        <v>405</v>
      </c>
      <c r="R148" s="35" t="s">
        <v>406</v>
      </c>
      <c r="S148" s="35" t="s">
        <v>321</v>
      </c>
      <c r="T148" s="35" t="s">
        <v>1684</v>
      </c>
      <c r="U148" s="35"/>
      <c r="V148" s="35" t="s">
        <v>276</v>
      </c>
      <c r="W148" s="35"/>
      <c r="X148" s="35"/>
      <c r="Y148" s="35" t="s">
        <v>1685</v>
      </c>
      <c r="Z148" s="35" t="s">
        <v>1686</v>
      </c>
      <c r="AA148" s="35" t="s">
        <v>1687</v>
      </c>
      <c r="AB148" s="35"/>
      <c r="AC148" s="35"/>
      <c r="AD148" s="35"/>
      <c r="AE148" s="35"/>
      <c r="AF148" s="35"/>
      <c r="AG148" s="35"/>
      <c r="AH148" s="35"/>
      <c r="AI148" s="35"/>
      <c r="AJ148" s="35"/>
      <c r="AK148" s="35"/>
      <c r="AL148" s="35" t="s">
        <v>412</v>
      </c>
      <c r="AM148" s="35" t="s">
        <v>412</v>
      </c>
      <c r="AN148" s="35"/>
      <c r="AO148" s="35"/>
      <c r="AP148" s="35"/>
      <c r="AQ148" s="35"/>
      <c r="AR148" s="35"/>
      <c r="AS148" s="35"/>
      <c r="AT148" s="35"/>
      <c r="AU148" s="35"/>
      <c r="AV148" s="35"/>
      <c r="AW148" s="35" t="s">
        <v>302</v>
      </c>
      <c r="AX148" s="35" t="s">
        <v>328</v>
      </c>
      <c r="AY148" s="35" t="s">
        <v>329</v>
      </c>
      <c r="AZ148" s="35" t="s">
        <v>328</v>
      </c>
      <c r="BA148" s="35" t="s">
        <v>293</v>
      </c>
      <c r="BB148" s="33"/>
      <c r="BC148" s="36">
        <f>IF(COUNTIF($X$2:Table53[[#This Row],[MRCUID]],Table53[[#This Row],[MRCUID]])=1,1,0)</f>
        <v>0</v>
      </c>
    </row>
    <row r="149" spans="1:55" x14ac:dyDescent="0.25">
      <c r="A149" t="s">
        <v>277</v>
      </c>
      <c r="B149" s="33" t="s">
        <v>1652</v>
      </c>
      <c r="C149" s="33" t="s">
        <v>1653</v>
      </c>
      <c r="D149" s="33" t="s">
        <v>280</v>
      </c>
      <c r="E149" s="33" t="s">
        <v>281</v>
      </c>
      <c r="F149" s="34">
        <v>43101</v>
      </c>
      <c r="G149" s="34">
        <v>43465</v>
      </c>
      <c r="H149" s="35" t="s">
        <v>1654</v>
      </c>
      <c r="I149" s="35" t="s">
        <v>1655</v>
      </c>
      <c r="J149" s="35" t="s">
        <v>1656</v>
      </c>
      <c r="K149" s="35" t="s">
        <v>1657</v>
      </c>
      <c r="L149" s="35" t="s">
        <v>1688</v>
      </c>
      <c r="M149" s="35" t="s">
        <v>295</v>
      </c>
      <c r="N149" s="35"/>
      <c r="O149" s="35" t="s">
        <v>1689</v>
      </c>
      <c r="P149" s="35" t="s">
        <v>1690</v>
      </c>
      <c r="Q149" s="35" t="s">
        <v>1691</v>
      </c>
      <c r="R149" s="35"/>
      <c r="S149" s="35"/>
      <c r="T149" s="35"/>
      <c r="U149" s="35"/>
      <c r="V149" s="35" t="s">
        <v>507</v>
      </c>
      <c r="W149" s="35"/>
      <c r="X149" s="35"/>
      <c r="Y149" s="35"/>
      <c r="Z149" s="35"/>
      <c r="AA149" s="35"/>
      <c r="AB149" s="35"/>
      <c r="AC149" s="35"/>
      <c r="AD149" s="35"/>
      <c r="AE149" s="35"/>
      <c r="AF149" s="35"/>
      <c r="AG149" s="35"/>
      <c r="AH149" s="35"/>
      <c r="AI149" s="35"/>
      <c r="AJ149" s="35"/>
      <c r="AK149" s="35" t="s">
        <v>1692</v>
      </c>
      <c r="AL149" s="35"/>
      <c r="AM149" s="35"/>
      <c r="AN149" s="35"/>
      <c r="AO149" s="35"/>
      <c r="AP149" s="35"/>
      <c r="AQ149" s="35"/>
      <c r="AR149" s="35"/>
      <c r="AS149" s="35"/>
      <c r="AT149" s="35"/>
      <c r="AU149" s="35"/>
      <c r="AV149" s="35"/>
      <c r="AW149" s="35"/>
      <c r="AX149" s="35"/>
      <c r="AY149" s="35"/>
      <c r="AZ149" s="35"/>
      <c r="BA149" s="35" t="s">
        <v>293</v>
      </c>
      <c r="BB149" s="33"/>
      <c r="BC149" s="36">
        <f>IF(COUNTIF($X$2:Table53[[#This Row],[MRCUID]],Table53[[#This Row],[MRCUID]])=1,1,0)</f>
        <v>0</v>
      </c>
    </row>
    <row r="150" spans="1:55" x14ac:dyDescent="0.25">
      <c r="A150" t="s">
        <v>277</v>
      </c>
      <c r="B150" s="33" t="s">
        <v>1652</v>
      </c>
      <c r="C150" s="33" t="s">
        <v>1653</v>
      </c>
      <c r="D150" s="33" t="s">
        <v>280</v>
      </c>
      <c r="E150" s="33" t="s">
        <v>281</v>
      </c>
      <c r="F150" s="34">
        <v>43101</v>
      </c>
      <c r="G150" s="34">
        <v>43465</v>
      </c>
      <c r="H150" s="35" t="s">
        <v>1654</v>
      </c>
      <c r="I150" s="35" t="s">
        <v>1655</v>
      </c>
      <c r="J150" s="35" t="s">
        <v>1656</v>
      </c>
      <c r="K150" s="35" t="s">
        <v>1657</v>
      </c>
      <c r="L150" s="35" t="s">
        <v>1693</v>
      </c>
      <c r="M150" s="35" t="s">
        <v>295</v>
      </c>
      <c r="N150" s="35" t="s">
        <v>1694</v>
      </c>
      <c r="O150" s="35" t="s">
        <v>1695</v>
      </c>
      <c r="P150" s="35" t="s">
        <v>1696</v>
      </c>
      <c r="Q150" s="35" t="s">
        <v>1697</v>
      </c>
      <c r="R150" s="35"/>
      <c r="S150" s="35" t="s">
        <v>342</v>
      </c>
      <c r="T150" s="35"/>
      <c r="U150" s="35" t="s">
        <v>506</v>
      </c>
      <c r="V150" s="35" t="s">
        <v>276</v>
      </c>
      <c r="W150" s="35"/>
      <c r="X150" s="35"/>
      <c r="Y150" s="35"/>
      <c r="Z150" s="35" t="s">
        <v>1698</v>
      </c>
      <c r="AA150" s="35" t="s">
        <v>1699</v>
      </c>
      <c r="AB150" s="35"/>
      <c r="AC150" s="35"/>
      <c r="AD150" s="35"/>
      <c r="AE150" s="35"/>
      <c r="AF150" s="35"/>
      <c r="AG150" s="35"/>
      <c r="AH150" s="35"/>
      <c r="AI150" s="35"/>
      <c r="AJ150" s="35"/>
      <c r="AK150" s="35"/>
      <c r="AL150" s="35" t="s">
        <v>1700</v>
      </c>
      <c r="AM150" s="35" t="s">
        <v>1701</v>
      </c>
      <c r="AN150" s="35" t="s">
        <v>1702</v>
      </c>
      <c r="AO150" s="35"/>
      <c r="AP150" s="35"/>
      <c r="AQ150" s="35"/>
      <c r="AR150" s="35"/>
      <c r="AS150" s="35"/>
      <c r="AT150" s="35"/>
      <c r="AU150" s="35"/>
      <c r="AV150" s="35"/>
      <c r="AW150" s="35"/>
      <c r="AX150" s="35" t="s">
        <v>329</v>
      </c>
      <c r="AY150" s="35" t="s">
        <v>329</v>
      </c>
      <c r="AZ150" s="35" t="s">
        <v>329</v>
      </c>
      <c r="BA150" s="35" t="s">
        <v>293</v>
      </c>
      <c r="BB150" s="33"/>
      <c r="BC150" s="36">
        <f>IF(COUNTIF($X$2:Table53[[#This Row],[MRCUID]],Table53[[#This Row],[MRCUID]])=1,1,0)</f>
        <v>0</v>
      </c>
    </row>
    <row r="151" spans="1:55" x14ac:dyDescent="0.25">
      <c r="A151" t="s">
        <v>277</v>
      </c>
      <c r="B151" s="33" t="s">
        <v>1652</v>
      </c>
      <c r="C151" s="33" t="s">
        <v>1653</v>
      </c>
      <c r="D151" s="33" t="s">
        <v>280</v>
      </c>
      <c r="E151" s="33" t="s">
        <v>281</v>
      </c>
      <c r="F151" s="34">
        <v>43101</v>
      </c>
      <c r="G151" s="34">
        <v>43465</v>
      </c>
      <c r="H151" s="35" t="s">
        <v>1654</v>
      </c>
      <c r="I151" s="35" t="s">
        <v>1655</v>
      </c>
      <c r="J151" s="35" t="s">
        <v>1656</v>
      </c>
      <c r="K151" s="35" t="s">
        <v>1657</v>
      </c>
      <c r="L151" s="35" t="s">
        <v>1703</v>
      </c>
      <c r="M151" s="35" t="s">
        <v>295</v>
      </c>
      <c r="N151" s="35" t="s">
        <v>1704</v>
      </c>
      <c r="O151" s="35" t="s">
        <v>1705</v>
      </c>
      <c r="P151" s="35" t="s">
        <v>1706</v>
      </c>
      <c r="Q151" s="35" t="s">
        <v>1707</v>
      </c>
      <c r="R151" s="35" t="s">
        <v>1131</v>
      </c>
      <c r="S151" s="35" t="s">
        <v>355</v>
      </c>
      <c r="T151" s="35" t="s">
        <v>1708</v>
      </c>
      <c r="U151" s="35" t="s">
        <v>344</v>
      </c>
      <c r="V151" s="35" t="s">
        <v>276</v>
      </c>
      <c r="W151" s="35"/>
      <c r="X151" s="35"/>
      <c r="Y151" s="35"/>
      <c r="Z151" s="35" t="s">
        <v>1709</v>
      </c>
      <c r="AA151" s="35" t="s">
        <v>1710</v>
      </c>
      <c r="AB151" s="35"/>
      <c r="AC151" s="35"/>
      <c r="AD151" s="35"/>
      <c r="AE151" s="35"/>
      <c r="AF151" s="35"/>
      <c r="AG151" s="35"/>
      <c r="AH151" s="35"/>
      <c r="AI151" s="35"/>
      <c r="AJ151" s="35"/>
      <c r="AK151" s="35"/>
      <c r="AL151" s="35" t="s">
        <v>1700</v>
      </c>
      <c r="AM151" s="35" t="s">
        <v>1701</v>
      </c>
      <c r="AN151" s="35"/>
      <c r="AO151" s="35"/>
      <c r="AP151" s="35"/>
      <c r="AQ151" s="35"/>
      <c r="AR151" s="35"/>
      <c r="AS151" s="35"/>
      <c r="AT151" s="35"/>
      <c r="AU151" s="35"/>
      <c r="AV151" s="35"/>
      <c r="AW151" s="35"/>
      <c r="AX151" s="35" t="s">
        <v>329</v>
      </c>
      <c r="AY151" s="35" t="s">
        <v>329</v>
      </c>
      <c r="AZ151" s="35" t="s">
        <v>329</v>
      </c>
      <c r="BA151" s="35" t="s">
        <v>293</v>
      </c>
      <c r="BB151" s="33"/>
      <c r="BC151" s="36">
        <f>IF(COUNTIF($X$2:Table53[[#This Row],[MRCUID]],Table53[[#This Row],[MRCUID]])=1,1,0)</f>
        <v>0</v>
      </c>
    </row>
    <row r="152" spans="1:55" x14ac:dyDescent="0.25">
      <c r="A152" t="s">
        <v>277</v>
      </c>
      <c r="B152" s="33" t="s">
        <v>1652</v>
      </c>
      <c r="C152" s="33" t="s">
        <v>1653</v>
      </c>
      <c r="D152" s="33" t="s">
        <v>280</v>
      </c>
      <c r="E152" s="33" t="s">
        <v>281</v>
      </c>
      <c r="F152" s="34">
        <v>43101</v>
      </c>
      <c r="G152" s="34">
        <v>43465</v>
      </c>
      <c r="H152" s="35" t="s">
        <v>1654</v>
      </c>
      <c r="I152" s="35" t="s">
        <v>1655</v>
      </c>
      <c r="J152" s="35" t="s">
        <v>1656</v>
      </c>
      <c r="K152" s="35" t="s">
        <v>1657</v>
      </c>
      <c r="L152" s="35" t="s">
        <v>1711</v>
      </c>
      <c r="M152" s="35" t="s">
        <v>295</v>
      </c>
      <c r="N152" s="35" t="s">
        <v>1712</v>
      </c>
      <c r="O152" s="35" t="s">
        <v>1713</v>
      </c>
      <c r="P152" s="35" t="s">
        <v>1714</v>
      </c>
      <c r="Q152" s="35" t="s">
        <v>1715</v>
      </c>
      <c r="R152" s="35" t="s">
        <v>571</v>
      </c>
      <c r="S152" s="35" t="s">
        <v>606</v>
      </c>
      <c r="T152" s="35" t="s">
        <v>1716</v>
      </c>
      <c r="U152" s="35" t="s">
        <v>606</v>
      </c>
      <c r="V152" s="35" t="s">
        <v>276</v>
      </c>
      <c r="W152" s="35"/>
      <c r="X152" s="35"/>
      <c r="Y152" s="35"/>
      <c r="Z152" s="35" t="s">
        <v>1717</v>
      </c>
      <c r="AA152" s="35" t="s">
        <v>1718</v>
      </c>
      <c r="AB152" s="35"/>
      <c r="AC152" s="35"/>
      <c r="AD152" s="35"/>
      <c r="AE152" s="35"/>
      <c r="AF152" s="35"/>
      <c r="AG152" s="35"/>
      <c r="AH152" s="35"/>
      <c r="AI152" s="35"/>
      <c r="AJ152" s="35"/>
      <c r="AK152" s="35"/>
      <c r="AL152" s="35" t="s">
        <v>1719</v>
      </c>
      <c r="AM152" s="35" t="s">
        <v>1720</v>
      </c>
      <c r="AN152" s="35"/>
      <c r="AO152" s="35"/>
      <c r="AP152" s="35"/>
      <c r="AQ152" s="35"/>
      <c r="AR152" s="35"/>
      <c r="AS152" s="35"/>
      <c r="AT152" s="35"/>
      <c r="AU152" s="35"/>
      <c r="AV152" s="35"/>
      <c r="AW152" s="35"/>
      <c r="AX152" s="35" t="s">
        <v>329</v>
      </c>
      <c r="AY152" s="35" t="s">
        <v>329</v>
      </c>
      <c r="AZ152" s="35" t="s">
        <v>329</v>
      </c>
      <c r="BA152" s="35" t="s">
        <v>293</v>
      </c>
      <c r="BB152" s="33"/>
      <c r="BC152" s="36">
        <f>IF(COUNTIF($X$2:Table53[[#This Row],[MRCUID]],Table53[[#This Row],[MRCUID]])=1,1,0)</f>
        <v>0</v>
      </c>
    </row>
    <row r="153" spans="1:55" x14ac:dyDescent="0.25">
      <c r="A153" t="s">
        <v>277</v>
      </c>
      <c r="B153" s="33" t="s">
        <v>1652</v>
      </c>
      <c r="C153" s="33" t="s">
        <v>1653</v>
      </c>
      <c r="D153" s="33" t="s">
        <v>280</v>
      </c>
      <c r="E153" s="33" t="s">
        <v>281</v>
      </c>
      <c r="F153" s="34">
        <v>43101</v>
      </c>
      <c r="G153" s="34">
        <v>43465</v>
      </c>
      <c r="H153" s="35" t="s">
        <v>1654</v>
      </c>
      <c r="I153" s="35" t="s">
        <v>1655</v>
      </c>
      <c r="J153" s="35" t="s">
        <v>1656</v>
      </c>
      <c r="K153" s="35" t="s">
        <v>1657</v>
      </c>
      <c r="L153" s="35" t="s">
        <v>1721</v>
      </c>
      <c r="M153" s="35" t="s">
        <v>295</v>
      </c>
      <c r="N153" s="35" t="s">
        <v>1722</v>
      </c>
      <c r="O153" s="35" t="s">
        <v>1723</v>
      </c>
      <c r="P153" s="35" t="s">
        <v>1724</v>
      </c>
      <c r="Q153" s="35" t="s">
        <v>1725</v>
      </c>
      <c r="R153" s="35" t="s">
        <v>440</v>
      </c>
      <c r="S153" s="35" t="s">
        <v>320</v>
      </c>
      <c r="T153" s="35" t="s">
        <v>1726</v>
      </c>
      <c r="U153" s="35" t="s">
        <v>442</v>
      </c>
      <c r="V153" s="35" t="s">
        <v>276</v>
      </c>
      <c r="W153" s="35"/>
      <c r="X153" s="35"/>
      <c r="Y153" s="35" t="s">
        <v>1727</v>
      </c>
      <c r="Z153" s="35" t="s">
        <v>1728</v>
      </c>
      <c r="AA153" s="35" t="s">
        <v>1729</v>
      </c>
      <c r="AB153" s="35"/>
      <c r="AC153" s="35"/>
      <c r="AD153" s="35"/>
      <c r="AE153" s="35"/>
      <c r="AF153" s="35"/>
      <c r="AG153" s="35"/>
      <c r="AH153" s="35"/>
      <c r="AI153" s="35"/>
      <c r="AJ153" s="35"/>
      <c r="AK153" s="35"/>
      <c r="AL153" s="35" t="s">
        <v>1730</v>
      </c>
      <c r="AM153" s="35" t="s">
        <v>1731</v>
      </c>
      <c r="AN153" s="35"/>
      <c r="AO153" s="35"/>
      <c r="AP153" s="35"/>
      <c r="AQ153" s="35"/>
      <c r="AR153" s="35"/>
      <c r="AS153" s="35"/>
      <c r="AT153" s="35"/>
      <c r="AU153" s="35"/>
      <c r="AV153" s="35"/>
      <c r="AW153" s="35" t="s">
        <v>302</v>
      </c>
      <c r="AX153" s="35" t="s">
        <v>328</v>
      </c>
      <c r="AY153" s="35" t="s">
        <v>329</v>
      </c>
      <c r="AZ153" s="35" t="s">
        <v>328</v>
      </c>
      <c r="BA153" s="35" t="s">
        <v>293</v>
      </c>
      <c r="BB153" s="33"/>
      <c r="BC153" s="36">
        <f>IF(COUNTIF($X$2:Table53[[#This Row],[MRCUID]],Table53[[#This Row],[MRCUID]])=1,1,0)</f>
        <v>0</v>
      </c>
    </row>
    <row r="154" spans="1:55" x14ac:dyDescent="0.25">
      <c r="A154" t="s">
        <v>277</v>
      </c>
      <c r="B154" s="33" t="s">
        <v>1652</v>
      </c>
      <c r="C154" s="33" t="s">
        <v>1653</v>
      </c>
      <c r="D154" s="33" t="s">
        <v>280</v>
      </c>
      <c r="E154" s="33" t="s">
        <v>281</v>
      </c>
      <c r="F154" s="34">
        <v>43101</v>
      </c>
      <c r="G154" s="34">
        <v>43465</v>
      </c>
      <c r="H154" s="35" t="s">
        <v>1654</v>
      </c>
      <c r="I154" s="35" t="s">
        <v>1655</v>
      </c>
      <c r="J154" s="35" t="s">
        <v>1656</v>
      </c>
      <c r="K154" s="35" t="s">
        <v>1657</v>
      </c>
      <c r="L154" s="35" t="s">
        <v>1732</v>
      </c>
      <c r="M154" s="35" t="s">
        <v>295</v>
      </c>
      <c r="N154" s="35"/>
      <c r="O154" s="35" t="s">
        <v>1733</v>
      </c>
      <c r="P154" s="35" t="s">
        <v>1734</v>
      </c>
      <c r="Q154" s="35" t="s">
        <v>1735</v>
      </c>
      <c r="R154" s="35"/>
      <c r="S154" s="35" t="s">
        <v>394</v>
      </c>
      <c r="T154" s="35"/>
      <c r="U154" s="35" t="s">
        <v>598</v>
      </c>
      <c r="V154" s="35" t="s">
        <v>276</v>
      </c>
      <c r="W154" s="35"/>
      <c r="X154" s="35"/>
      <c r="Y154" s="35"/>
      <c r="Z154" s="35" t="s">
        <v>1736</v>
      </c>
      <c r="AA154" s="35" t="s">
        <v>1737</v>
      </c>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t="s">
        <v>293</v>
      </c>
      <c r="BB154" s="33"/>
      <c r="BC154" s="36">
        <f>IF(COUNTIF($X$2:Table53[[#This Row],[MRCUID]],Table53[[#This Row],[MRCUID]])=1,1,0)</f>
        <v>0</v>
      </c>
    </row>
    <row r="155" spans="1:55" x14ac:dyDescent="0.25">
      <c r="A155" t="s">
        <v>277</v>
      </c>
      <c r="B155" s="33" t="s">
        <v>1652</v>
      </c>
      <c r="C155" s="33" t="s">
        <v>1653</v>
      </c>
      <c r="D155" s="33" t="s">
        <v>280</v>
      </c>
      <c r="E155" s="33" t="s">
        <v>281</v>
      </c>
      <c r="F155" s="34">
        <v>43101</v>
      </c>
      <c r="G155" s="34">
        <v>43465</v>
      </c>
      <c r="H155" s="35" t="s">
        <v>1654</v>
      </c>
      <c r="I155" s="35" t="s">
        <v>1655</v>
      </c>
      <c r="J155" s="35" t="s">
        <v>1656</v>
      </c>
      <c r="K155" s="35" t="s">
        <v>1657</v>
      </c>
      <c r="L155" s="35" t="s">
        <v>1738</v>
      </c>
      <c r="M155" s="35" t="s">
        <v>295</v>
      </c>
      <c r="N155" s="35"/>
      <c r="O155" s="35" t="s">
        <v>1739</v>
      </c>
      <c r="P155" s="35" t="s">
        <v>1740</v>
      </c>
      <c r="Q155" s="35" t="s">
        <v>1741</v>
      </c>
      <c r="R155" s="35" t="s">
        <v>855</v>
      </c>
      <c r="S155" s="35" t="s">
        <v>381</v>
      </c>
      <c r="T155" s="35"/>
      <c r="U155" s="35"/>
      <c r="V155" s="35" t="s">
        <v>276</v>
      </c>
      <c r="W155" s="35"/>
      <c r="X155" s="35"/>
      <c r="Y155" s="35"/>
      <c r="Z155" s="35"/>
      <c r="AA155" s="35" t="s">
        <v>1742</v>
      </c>
      <c r="AB155" s="35"/>
      <c r="AC155" s="35"/>
      <c r="AD155" s="35"/>
      <c r="AE155" s="35"/>
      <c r="AF155" s="35"/>
      <c r="AG155" s="35"/>
      <c r="AH155" s="35"/>
      <c r="AI155" s="35"/>
      <c r="AJ155" s="35"/>
      <c r="AK155" s="35" t="s">
        <v>1743</v>
      </c>
      <c r="AL155" s="35"/>
      <c r="AM155" s="35"/>
      <c r="AN155" s="35"/>
      <c r="AO155" s="35"/>
      <c r="AP155" s="35"/>
      <c r="AQ155" s="35"/>
      <c r="AR155" s="35"/>
      <c r="AS155" s="35"/>
      <c r="AT155" s="35"/>
      <c r="AU155" s="35"/>
      <c r="AV155" s="35"/>
      <c r="AW155" s="35"/>
      <c r="AX155" s="35"/>
      <c r="AY155" s="35"/>
      <c r="AZ155" s="35"/>
      <c r="BA155" s="35" t="s">
        <v>293</v>
      </c>
      <c r="BB155" s="33"/>
      <c r="BC155" s="36">
        <f>IF(COUNTIF($X$2:Table53[[#This Row],[MRCUID]],Table53[[#This Row],[MRCUID]])=1,1,0)</f>
        <v>0</v>
      </c>
    </row>
    <row r="156" spans="1:55" x14ac:dyDescent="0.25">
      <c r="A156" t="s">
        <v>277</v>
      </c>
      <c r="B156" s="33" t="s">
        <v>1652</v>
      </c>
      <c r="C156" s="33" t="s">
        <v>1653</v>
      </c>
      <c r="D156" s="33" t="s">
        <v>280</v>
      </c>
      <c r="E156" s="33" t="s">
        <v>281</v>
      </c>
      <c r="F156" s="34">
        <v>43101</v>
      </c>
      <c r="G156" s="34">
        <v>43465</v>
      </c>
      <c r="H156" s="35" t="s">
        <v>1654</v>
      </c>
      <c r="I156" s="35" t="s">
        <v>1655</v>
      </c>
      <c r="J156" s="35" t="s">
        <v>1656</v>
      </c>
      <c r="K156" s="35" t="s">
        <v>1657</v>
      </c>
      <c r="L156" s="35" t="s">
        <v>1744</v>
      </c>
      <c r="M156" s="35" t="s">
        <v>295</v>
      </c>
      <c r="N156" s="35" t="s">
        <v>1745</v>
      </c>
      <c r="O156" s="35" t="s">
        <v>1746</v>
      </c>
      <c r="P156" s="35" t="s">
        <v>1747</v>
      </c>
      <c r="Q156" s="35" t="s">
        <v>1748</v>
      </c>
      <c r="R156" s="35" t="s">
        <v>570</v>
      </c>
      <c r="S156" s="35" t="s">
        <v>442</v>
      </c>
      <c r="T156" s="35" t="s">
        <v>1749</v>
      </c>
      <c r="U156" s="35" t="s">
        <v>442</v>
      </c>
      <c r="V156" s="35" t="s">
        <v>276</v>
      </c>
      <c r="W156" s="35"/>
      <c r="X156" s="35"/>
      <c r="Y156" s="35"/>
      <c r="Z156" s="35" t="s">
        <v>1750</v>
      </c>
      <c r="AA156" s="35" t="s">
        <v>1751</v>
      </c>
      <c r="AB156" s="35"/>
      <c r="AC156" s="35"/>
      <c r="AD156" s="35"/>
      <c r="AE156" s="35"/>
      <c r="AF156" s="35"/>
      <c r="AG156" s="35"/>
      <c r="AH156" s="35"/>
      <c r="AI156" s="35"/>
      <c r="AJ156" s="35"/>
      <c r="AK156" s="35"/>
      <c r="AL156" s="35" t="s">
        <v>1752</v>
      </c>
      <c r="AM156" s="35" t="s">
        <v>1753</v>
      </c>
      <c r="AN156" s="35"/>
      <c r="AO156" s="35"/>
      <c r="AP156" s="35"/>
      <c r="AQ156" s="35"/>
      <c r="AR156" s="35"/>
      <c r="AS156" s="35"/>
      <c r="AT156" s="35"/>
      <c r="AU156" s="35"/>
      <c r="AV156" s="35"/>
      <c r="AW156" s="35" t="s">
        <v>302</v>
      </c>
      <c r="AX156" s="35" t="s">
        <v>329</v>
      </c>
      <c r="AY156" s="35" t="s">
        <v>329</v>
      </c>
      <c r="AZ156" s="35" t="s">
        <v>329</v>
      </c>
      <c r="BA156" s="35" t="s">
        <v>293</v>
      </c>
      <c r="BB156" s="33"/>
      <c r="BC156" s="36">
        <f>IF(COUNTIF($X$2:Table53[[#This Row],[MRCUID]],Table53[[#This Row],[MRCUID]])=1,1,0)</f>
        <v>0</v>
      </c>
    </row>
    <row r="157" spans="1:55" x14ac:dyDescent="0.25">
      <c r="A157" t="s">
        <v>277</v>
      </c>
      <c r="B157" s="33" t="s">
        <v>1652</v>
      </c>
      <c r="C157" s="33" t="s">
        <v>1653</v>
      </c>
      <c r="D157" s="33" t="s">
        <v>280</v>
      </c>
      <c r="E157" s="33" t="s">
        <v>281</v>
      </c>
      <c r="F157" s="34">
        <v>43101</v>
      </c>
      <c r="G157" s="34">
        <v>43465</v>
      </c>
      <c r="H157" s="35" t="s">
        <v>1654</v>
      </c>
      <c r="I157" s="35" t="s">
        <v>1655</v>
      </c>
      <c r="J157" s="35" t="s">
        <v>1656</v>
      </c>
      <c r="K157" s="35" t="s">
        <v>1657</v>
      </c>
      <c r="L157" s="35" t="s">
        <v>1754</v>
      </c>
      <c r="M157" s="35" t="s">
        <v>295</v>
      </c>
      <c r="N157" s="35" t="s">
        <v>1755</v>
      </c>
      <c r="O157" s="35" t="s">
        <v>1756</v>
      </c>
      <c r="P157" s="35" t="s">
        <v>1757</v>
      </c>
      <c r="Q157" s="35" t="s">
        <v>1758</v>
      </c>
      <c r="R157" s="35" t="s">
        <v>1603</v>
      </c>
      <c r="S157" s="35" t="s">
        <v>394</v>
      </c>
      <c r="T157" s="35" t="s">
        <v>1759</v>
      </c>
      <c r="U157" s="35" t="s">
        <v>299</v>
      </c>
      <c r="V157" s="35" t="s">
        <v>276</v>
      </c>
      <c r="W157" s="35"/>
      <c r="X157" s="35"/>
      <c r="Y157" s="35" t="s">
        <v>1760</v>
      </c>
      <c r="Z157" s="35" t="s">
        <v>1761</v>
      </c>
      <c r="AA157" s="35" t="s">
        <v>1762</v>
      </c>
      <c r="AB157" s="35"/>
      <c r="AC157" s="35"/>
      <c r="AD157" s="35"/>
      <c r="AE157" s="35"/>
      <c r="AF157" s="35"/>
      <c r="AG157" s="35"/>
      <c r="AH157" s="35"/>
      <c r="AI157" s="35"/>
      <c r="AJ157" s="35"/>
      <c r="AK157" s="35"/>
      <c r="AL157" s="35" t="s">
        <v>1763</v>
      </c>
      <c r="AM157" s="35" t="s">
        <v>1764</v>
      </c>
      <c r="AN157" s="35" t="s">
        <v>1765</v>
      </c>
      <c r="AO157" s="35"/>
      <c r="AP157" s="35"/>
      <c r="AQ157" s="35"/>
      <c r="AR157" s="35"/>
      <c r="AS157" s="35"/>
      <c r="AT157" s="35"/>
      <c r="AU157" s="35"/>
      <c r="AV157" s="35"/>
      <c r="AW157" s="35" t="s">
        <v>302</v>
      </c>
      <c r="AX157" s="35" t="s">
        <v>328</v>
      </c>
      <c r="AY157" s="35" t="s">
        <v>329</v>
      </c>
      <c r="AZ157" s="35" t="s">
        <v>328</v>
      </c>
      <c r="BA157" s="35" t="s">
        <v>293</v>
      </c>
      <c r="BB157" s="33"/>
      <c r="BC157" s="36">
        <f>IF(COUNTIF($X$2:Table53[[#This Row],[MRCUID]],Table53[[#This Row],[MRCUID]])=1,1,0)</f>
        <v>0</v>
      </c>
    </row>
    <row r="158" spans="1:55" x14ac:dyDescent="0.25">
      <c r="A158" t="s">
        <v>277</v>
      </c>
      <c r="B158" s="33" t="s">
        <v>1652</v>
      </c>
      <c r="C158" s="33" t="s">
        <v>1653</v>
      </c>
      <c r="D158" s="33" t="s">
        <v>280</v>
      </c>
      <c r="E158" s="33" t="s">
        <v>281</v>
      </c>
      <c r="F158" s="34">
        <v>43101</v>
      </c>
      <c r="G158" s="34">
        <v>43465</v>
      </c>
      <c r="H158" s="35" t="s">
        <v>1654</v>
      </c>
      <c r="I158" s="35" t="s">
        <v>1655</v>
      </c>
      <c r="J158" s="35" t="s">
        <v>1656</v>
      </c>
      <c r="K158" s="35" t="s">
        <v>1657</v>
      </c>
      <c r="L158" s="35" t="s">
        <v>1766</v>
      </c>
      <c r="M158" s="35" t="s">
        <v>295</v>
      </c>
      <c r="N158" s="35" t="s">
        <v>1767</v>
      </c>
      <c r="O158" s="35" t="s">
        <v>1768</v>
      </c>
      <c r="P158" s="35" t="s">
        <v>1769</v>
      </c>
      <c r="Q158" s="35" t="s">
        <v>1770</v>
      </c>
      <c r="R158" s="35" t="s">
        <v>1771</v>
      </c>
      <c r="S158" s="35" t="s">
        <v>394</v>
      </c>
      <c r="T158" s="35" t="s">
        <v>1772</v>
      </c>
      <c r="U158" s="35" t="s">
        <v>299</v>
      </c>
      <c r="V158" s="35" t="s">
        <v>507</v>
      </c>
      <c r="W158" s="35"/>
      <c r="X158" s="35"/>
      <c r="Y158" s="35" t="s">
        <v>1773</v>
      </c>
      <c r="Z158" s="35" t="s">
        <v>1774</v>
      </c>
      <c r="AA158" s="35" t="s">
        <v>1775</v>
      </c>
      <c r="AB158" s="35"/>
      <c r="AC158" s="35"/>
      <c r="AD158" s="35"/>
      <c r="AE158" s="35"/>
      <c r="AF158" s="35"/>
      <c r="AG158" s="35"/>
      <c r="AH158" s="35"/>
      <c r="AI158" s="35"/>
      <c r="AJ158" s="35"/>
      <c r="AK158" s="35"/>
      <c r="AL158" s="35" t="s">
        <v>1776</v>
      </c>
      <c r="AM158" s="35" t="s">
        <v>1777</v>
      </c>
      <c r="AN158" s="35"/>
      <c r="AO158" s="35"/>
      <c r="AP158" s="35"/>
      <c r="AQ158" s="35"/>
      <c r="AR158" s="35"/>
      <c r="AS158" s="35"/>
      <c r="AT158" s="35"/>
      <c r="AU158" s="35"/>
      <c r="AV158" s="35"/>
      <c r="AW158" s="35"/>
      <c r="AX158" s="35" t="s">
        <v>328</v>
      </c>
      <c r="AY158" s="35" t="s">
        <v>329</v>
      </c>
      <c r="AZ158" s="35" t="s">
        <v>328</v>
      </c>
      <c r="BA158" s="35" t="s">
        <v>293</v>
      </c>
      <c r="BB158" s="33"/>
      <c r="BC158" s="36">
        <f>IF(COUNTIF($X$2:Table53[[#This Row],[MRCUID]],Table53[[#This Row],[MRCUID]])=1,1,0)</f>
        <v>0</v>
      </c>
    </row>
    <row r="159" spans="1:55" x14ac:dyDescent="0.25">
      <c r="A159" t="s">
        <v>277</v>
      </c>
      <c r="B159" s="33" t="s">
        <v>1652</v>
      </c>
      <c r="C159" s="33" t="s">
        <v>1653</v>
      </c>
      <c r="D159" s="33" t="s">
        <v>280</v>
      </c>
      <c r="E159" s="33" t="s">
        <v>281</v>
      </c>
      <c r="F159" s="34">
        <v>43101</v>
      </c>
      <c r="G159" s="34">
        <v>43465</v>
      </c>
      <c r="H159" s="35" t="s">
        <v>1654</v>
      </c>
      <c r="I159" s="35" t="s">
        <v>1655</v>
      </c>
      <c r="J159" s="35" t="s">
        <v>1656</v>
      </c>
      <c r="K159" s="35" t="s">
        <v>1657</v>
      </c>
      <c r="L159" s="35" t="s">
        <v>1778</v>
      </c>
      <c r="M159" s="35" t="s">
        <v>295</v>
      </c>
      <c r="N159" s="35" t="s">
        <v>1779</v>
      </c>
      <c r="O159" s="35" t="s">
        <v>1780</v>
      </c>
      <c r="P159" s="35" t="s">
        <v>1781</v>
      </c>
      <c r="Q159" s="35" t="s">
        <v>1782</v>
      </c>
      <c r="R159" s="35" t="s">
        <v>427</v>
      </c>
      <c r="S159" s="35" t="s">
        <v>442</v>
      </c>
      <c r="T159" s="35" t="s">
        <v>1783</v>
      </c>
      <c r="U159" s="35" t="s">
        <v>442</v>
      </c>
      <c r="V159" s="35" t="s">
        <v>276</v>
      </c>
      <c r="W159" s="35"/>
      <c r="X159" s="35"/>
      <c r="Y159" s="35"/>
      <c r="Z159" s="35" t="s">
        <v>1784</v>
      </c>
      <c r="AA159" s="35" t="s">
        <v>1785</v>
      </c>
      <c r="AB159" s="35"/>
      <c r="AC159" s="35"/>
      <c r="AD159" s="35"/>
      <c r="AE159" s="35"/>
      <c r="AF159" s="35"/>
      <c r="AG159" s="35"/>
      <c r="AH159" s="35"/>
      <c r="AI159" s="35"/>
      <c r="AJ159" s="35"/>
      <c r="AK159" s="35"/>
      <c r="AL159" s="35" t="s">
        <v>1786</v>
      </c>
      <c r="AM159" s="35" t="s">
        <v>1787</v>
      </c>
      <c r="AN159" s="35"/>
      <c r="AO159" s="35"/>
      <c r="AP159" s="35"/>
      <c r="AQ159" s="35"/>
      <c r="AR159" s="35"/>
      <c r="AS159" s="35"/>
      <c r="AT159" s="35"/>
      <c r="AU159" s="35"/>
      <c r="AV159" s="35"/>
      <c r="AW159" s="35"/>
      <c r="AX159" s="35" t="s">
        <v>329</v>
      </c>
      <c r="AY159" s="35" t="s">
        <v>329</v>
      </c>
      <c r="AZ159" s="35" t="s">
        <v>329</v>
      </c>
      <c r="BA159" s="35" t="s">
        <v>293</v>
      </c>
      <c r="BB159" s="33"/>
      <c r="BC159" s="36">
        <f>IF(COUNTIF($X$2:Table53[[#This Row],[MRCUID]],Table53[[#This Row],[MRCUID]])=1,1,0)</f>
        <v>0</v>
      </c>
    </row>
    <row r="160" spans="1:55" x14ac:dyDescent="0.25">
      <c r="A160" t="s">
        <v>277</v>
      </c>
      <c r="B160" s="33" t="s">
        <v>1788</v>
      </c>
      <c r="C160" s="33" t="s">
        <v>1789</v>
      </c>
      <c r="D160" s="33" t="s">
        <v>280</v>
      </c>
      <c r="E160" s="33" t="s">
        <v>281</v>
      </c>
      <c r="F160" s="34">
        <v>43101</v>
      </c>
      <c r="G160" s="34">
        <v>43465</v>
      </c>
      <c r="H160" s="35" t="s">
        <v>1790</v>
      </c>
      <c r="I160" s="35" t="s">
        <v>1791</v>
      </c>
      <c r="J160" s="35" t="s">
        <v>1792</v>
      </c>
      <c r="K160" s="35" t="s">
        <v>1793</v>
      </c>
      <c r="L160" s="35" t="s">
        <v>1794</v>
      </c>
      <c r="M160" s="35" t="s">
        <v>287</v>
      </c>
      <c r="N160" s="35"/>
      <c r="O160" s="35" t="s">
        <v>1795</v>
      </c>
      <c r="P160" s="35" t="s">
        <v>1796</v>
      </c>
      <c r="Q160" s="35"/>
      <c r="R160" s="35"/>
      <c r="S160" s="35"/>
      <c r="T160" s="35"/>
      <c r="U160" s="35" t="s">
        <v>299</v>
      </c>
      <c r="V160" s="35" t="s">
        <v>507</v>
      </c>
      <c r="W160" s="35"/>
      <c r="X160" s="35"/>
      <c r="Y160" s="35"/>
      <c r="Z160" s="35" t="s">
        <v>1797</v>
      </c>
      <c r="AA160" s="35" t="s">
        <v>1798</v>
      </c>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t="s">
        <v>293</v>
      </c>
      <c r="BB160" s="33"/>
      <c r="BC160" s="36">
        <f>IF(COUNTIF($X$2:Table53[[#This Row],[MRCUID]],Table53[[#This Row],[MRCUID]])=1,1,0)</f>
        <v>0</v>
      </c>
    </row>
    <row r="161" spans="1:55" x14ac:dyDescent="0.25">
      <c r="A161" t="s">
        <v>277</v>
      </c>
      <c r="B161" s="33" t="s">
        <v>1788</v>
      </c>
      <c r="C161" s="33" t="s">
        <v>1789</v>
      </c>
      <c r="D161" s="33" t="s">
        <v>280</v>
      </c>
      <c r="E161" s="33" t="s">
        <v>281</v>
      </c>
      <c r="F161" s="34">
        <v>43101</v>
      </c>
      <c r="G161" s="34">
        <v>43465</v>
      </c>
      <c r="H161" s="35" t="s">
        <v>1790</v>
      </c>
      <c r="I161" s="35" t="s">
        <v>1791</v>
      </c>
      <c r="J161" s="35" t="s">
        <v>1792</v>
      </c>
      <c r="K161" s="35" t="s">
        <v>1793</v>
      </c>
      <c r="L161" s="35" t="s">
        <v>1799</v>
      </c>
      <c r="M161" s="35" t="s">
        <v>295</v>
      </c>
      <c r="N161" s="35"/>
      <c r="O161" s="35" t="s">
        <v>1800</v>
      </c>
      <c r="P161" s="35" t="s">
        <v>1801</v>
      </c>
      <c r="Q161" s="35" t="s">
        <v>1802</v>
      </c>
      <c r="R161" s="35"/>
      <c r="S161" s="35"/>
      <c r="T161" s="35"/>
      <c r="U161" s="35" t="s">
        <v>442</v>
      </c>
      <c r="V161" s="35" t="s">
        <v>276</v>
      </c>
      <c r="W161" s="35"/>
      <c r="X161" s="35"/>
      <c r="Y161" s="35"/>
      <c r="Z161" s="35" t="s">
        <v>1803</v>
      </c>
      <c r="AA161" s="35" t="s">
        <v>1804</v>
      </c>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t="s">
        <v>293</v>
      </c>
      <c r="BB161" s="33"/>
      <c r="BC161" s="36">
        <f>IF(COUNTIF($X$2:Table53[[#This Row],[MRCUID]],Table53[[#This Row],[MRCUID]])=1,1,0)</f>
        <v>0</v>
      </c>
    </row>
    <row r="162" spans="1:55" x14ac:dyDescent="0.25">
      <c r="A162" t="s">
        <v>277</v>
      </c>
      <c r="B162" s="33" t="s">
        <v>1788</v>
      </c>
      <c r="C162" s="33" t="s">
        <v>1789</v>
      </c>
      <c r="D162" s="33" t="s">
        <v>280</v>
      </c>
      <c r="E162" s="33" t="s">
        <v>281</v>
      </c>
      <c r="F162" s="34">
        <v>43101</v>
      </c>
      <c r="G162" s="34">
        <v>43465</v>
      </c>
      <c r="H162" s="35" t="s">
        <v>1790</v>
      </c>
      <c r="I162" s="35" t="s">
        <v>1791</v>
      </c>
      <c r="J162" s="35" t="s">
        <v>1792</v>
      </c>
      <c r="K162" s="35" t="s">
        <v>1793</v>
      </c>
      <c r="L162" s="35" t="s">
        <v>1805</v>
      </c>
      <c r="M162" s="35" t="s">
        <v>295</v>
      </c>
      <c r="N162" s="35" t="s">
        <v>1806</v>
      </c>
      <c r="O162" s="35" t="s">
        <v>1807</v>
      </c>
      <c r="P162" s="35" t="s">
        <v>1808</v>
      </c>
      <c r="Q162" s="35" t="s">
        <v>906</v>
      </c>
      <c r="R162" s="35"/>
      <c r="S162" s="35"/>
      <c r="T162" s="35"/>
      <c r="U162" s="35" t="s">
        <v>506</v>
      </c>
      <c r="V162" s="35" t="s">
        <v>507</v>
      </c>
      <c r="W162" s="35"/>
      <c r="X162" s="35"/>
      <c r="Y162" s="35"/>
      <c r="Z162" s="35" t="s">
        <v>1809</v>
      </c>
      <c r="AA162" s="35" t="s">
        <v>1810</v>
      </c>
      <c r="AB162" s="35"/>
      <c r="AC162" s="35"/>
      <c r="AD162" s="35"/>
      <c r="AE162" s="35"/>
      <c r="AF162" s="35"/>
      <c r="AG162" s="35"/>
      <c r="AH162" s="35"/>
      <c r="AI162" s="35"/>
      <c r="AJ162" s="35"/>
      <c r="AK162" s="35"/>
      <c r="AL162" s="35" t="s">
        <v>912</v>
      </c>
      <c r="AM162" s="35" t="s">
        <v>913</v>
      </c>
      <c r="AN162" s="35"/>
      <c r="AO162" s="35"/>
      <c r="AP162" s="35"/>
      <c r="AQ162" s="35"/>
      <c r="AR162" s="35"/>
      <c r="AS162" s="35"/>
      <c r="AT162" s="35"/>
      <c r="AU162" s="35"/>
      <c r="AV162" s="35"/>
      <c r="AW162" s="35"/>
      <c r="AX162" s="35" t="s">
        <v>329</v>
      </c>
      <c r="AY162" s="35" t="s">
        <v>329</v>
      </c>
      <c r="AZ162" s="35" t="s">
        <v>329</v>
      </c>
      <c r="BA162" s="35" t="s">
        <v>293</v>
      </c>
      <c r="BB162" s="33"/>
      <c r="BC162" s="36">
        <f>IF(COUNTIF($X$2:Table53[[#This Row],[MRCUID]],Table53[[#This Row],[MRCUID]])=1,1,0)</f>
        <v>0</v>
      </c>
    </row>
    <row r="163" spans="1:55" x14ac:dyDescent="0.25">
      <c r="A163" t="s">
        <v>277</v>
      </c>
      <c r="B163" s="33" t="s">
        <v>1788</v>
      </c>
      <c r="C163" s="33" t="s">
        <v>1789</v>
      </c>
      <c r="D163" s="33" t="s">
        <v>280</v>
      </c>
      <c r="E163" s="33" t="s">
        <v>281</v>
      </c>
      <c r="F163" s="34">
        <v>43101</v>
      </c>
      <c r="G163" s="34">
        <v>43465</v>
      </c>
      <c r="H163" s="35" t="s">
        <v>1790</v>
      </c>
      <c r="I163" s="35" t="s">
        <v>1791</v>
      </c>
      <c r="J163" s="35" t="s">
        <v>1792</v>
      </c>
      <c r="K163" s="35" t="s">
        <v>1793</v>
      </c>
      <c r="L163" s="35" t="s">
        <v>1811</v>
      </c>
      <c r="M163" s="35" t="s">
        <v>295</v>
      </c>
      <c r="N163" s="35" t="s">
        <v>1812</v>
      </c>
      <c r="O163" s="35" t="s">
        <v>1813</v>
      </c>
      <c r="P163" s="35" t="s">
        <v>1814</v>
      </c>
      <c r="Q163" s="35" t="s">
        <v>1815</v>
      </c>
      <c r="R163" s="35" t="s">
        <v>320</v>
      </c>
      <c r="S163" s="35" t="s">
        <v>342</v>
      </c>
      <c r="T163" s="35" t="s">
        <v>1816</v>
      </c>
      <c r="U163" s="35" t="s">
        <v>506</v>
      </c>
      <c r="V163" s="35" t="s">
        <v>507</v>
      </c>
      <c r="W163" s="35"/>
      <c r="X163" s="35"/>
      <c r="Y163" s="35" t="s">
        <v>1817</v>
      </c>
      <c r="Z163" s="35" t="s">
        <v>1818</v>
      </c>
      <c r="AA163" s="35" t="s">
        <v>1819</v>
      </c>
      <c r="AB163" s="35"/>
      <c r="AC163" s="35"/>
      <c r="AD163" s="35"/>
      <c r="AE163" s="35"/>
      <c r="AF163" s="35"/>
      <c r="AG163" s="35"/>
      <c r="AH163" s="35"/>
      <c r="AI163" s="35"/>
      <c r="AJ163" s="35"/>
      <c r="AK163" s="35"/>
      <c r="AL163" s="35" t="s">
        <v>1820</v>
      </c>
      <c r="AM163" s="35" t="s">
        <v>1820</v>
      </c>
      <c r="AN163" s="35"/>
      <c r="AO163" s="35"/>
      <c r="AP163" s="35"/>
      <c r="AQ163" s="35"/>
      <c r="AR163" s="35"/>
      <c r="AS163" s="35"/>
      <c r="AT163" s="35"/>
      <c r="AU163" s="35"/>
      <c r="AV163" s="35"/>
      <c r="AW163" s="35" t="s">
        <v>302</v>
      </c>
      <c r="AX163" s="35" t="s">
        <v>328</v>
      </c>
      <c r="AY163" s="35" t="s">
        <v>329</v>
      </c>
      <c r="AZ163" s="35" t="s">
        <v>328</v>
      </c>
      <c r="BA163" s="35" t="s">
        <v>293</v>
      </c>
      <c r="BB163" s="33"/>
      <c r="BC163" s="36">
        <f>IF(COUNTIF($X$2:Table53[[#This Row],[MRCUID]],Table53[[#This Row],[MRCUID]])=1,1,0)</f>
        <v>0</v>
      </c>
    </row>
    <row r="164" spans="1:55" x14ac:dyDescent="0.25">
      <c r="A164" t="s">
        <v>277</v>
      </c>
      <c r="B164" s="33" t="s">
        <v>1788</v>
      </c>
      <c r="C164" s="33" t="s">
        <v>1789</v>
      </c>
      <c r="D164" s="33" t="s">
        <v>280</v>
      </c>
      <c r="E164" s="33" t="s">
        <v>281</v>
      </c>
      <c r="F164" s="34">
        <v>43101</v>
      </c>
      <c r="G164" s="34">
        <v>43465</v>
      </c>
      <c r="H164" s="35" t="s">
        <v>1790</v>
      </c>
      <c r="I164" s="35" t="s">
        <v>1791</v>
      </c>
      <c r="J164" s="35" t="s">
        <v>1792</v>
      </c>
      <c r="K164" s="35" t="s">
        <v>1793</v>
      </c>
      <c r="L164" s="35" t="s">
        <v>1821</v>
      </c>
      <c r="M164" s="35" t="s">
        <v>592</v>
      </c>
      <c r="N164" s="35"/>
      <c r="O164" s="35" t="s">
        <v>1822</v>
      </c>
      <c r="P164" s="35" t="s">
        <v>1823</v>
      </c>
      <c r="Q164" s="35"/>
      <c r="R164" s="35"/>
      <c r="S164" s="35"/>
      <c r="T164" s="35" t="s">
        <v>1824</v>
      </c>
      <c r="U164" s="35"/>
      <c r="V164" s="35" t="s">
        <v>276</v>
      </c>
      <c r="W164" s="35"/>
      <c r="X164" s="35"/>
      <c r="Y164" s="35"/>
      <c r="Z164" s="35" t="s">
        <v>1825</v>
      </c>
      <c r="AA164" s="35" t="s">
        <v>1826</v>
      </c>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t="s">
        <v>293</v>
      </c>
      <c r="BB164" s="33"/>
      <c r="BC164" s="36">
        <f>IF(COUNTIF($X$2:Table53[[#This Row],[MRCUID]],Table53[[#This Row],[MRCUID]])=1,1,0)</f>
        <v>0</v>
      </c>
    </row>
    <row r="165" spans="1:55" x14ac:dyDescent="0.25">
      <c r="A165" t="s">
        <v>277</v>
      </c>
      <c r="B165" s="33" t="s">
        <v>1788</v>
      </c>
      <c r="C165" s="33" t="s">
        <v>1789</v>
      </c>
      <c r="D165" s="33" t="s">
        <v>280</v>
      </c>
      <c r="E165" s="33" t="s">
        <v>281</v>
      </c>
      <c r="F165" s="34">
        <v>43101</v>
      </c>
      <c r="G165" s="34">
        <v>43465</v>
      </c>
      <c r="H165" s="35" t="s">
        <v>1790</v>
      </c>
      <c r="I165" s="35" t="s">
        <v>1791</v>
      </c>
      <c r="J165" s="35" t="s">
        <v>1792</v>
      </c>
      <c r="K165" s="35" t="s">
        <v>1793</v>
      </c>
      <c r="L165" s="35" t="s">
        <v>1827</v>
      </c>
      <c r="M165" s="35" t="s">
        <v>287</v>
      </c>
      <c r="N165" s="35"/>
      <c r="O165" s="35" t="s">
        <v>1828</v>
      </c>
      <c r="P165" s="35" t="s">
        <v>1829</v>
      </c>
      <c r="Q165" s="35"/>
      <c r="R165" s="35"/>
      <c r="S165" s="35"/>
      <c r="T165" s="35"/>
      <c r="U165" s="35" t="s">
        <v>299</v>
      </c>
      <c r="V165" s="35" t="s">
        <v>276</v>
      </c>
      <c r="W165" s="35"/>
      <c r="X165" s="35"/>
      <c r="Y165" s="35"/>
      <c r="Z165" s="35" t="s">
        <v>1830</v>
      </c>
      <c r="AA165" s="35" t="s">
        <v>1831</v>
      </c>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t="s">
        <v>293</v>
      </c>
      <c r="BB165" s="33"/>
      <c r="BC165" s="36">
        <f>IF(COUNTIF($X$2:Table53[[#This Row],[MRCUID]],Table53[[#This Row],[MRCUID]])=1,1,0)</f>
        <v>0</v>
      </c>
    </row>
    <row r="166" spans="1:55" x14ac:dyDescent="0.25">
      <c r="A166" t="s">
        <v>277</v>
      </c>
      <c r="B166" s="33" t="s">
        <v>1788</v>
      </c>
      <c r="C166" s="33" t="s">
        <v>1789</v>
      </c>
      <c r="D166" s="33" t="s">
        <v>280</v>
      </c>
      <c r="E166" s="33" t="s">
        <v>281</v>
      </c>
      <c r="F166" s="34">
        <v>43101</v>
      </c>
      <c r="G166" s="34">
        <v>43465</v>
      </c>
      <c r="H166" s="35" t="s">
        <v>1790</v>
      </c>
      <c r="I166" s="35" t="s">
        <v>1791</v>
      </c>
      <c r="J166" s="35" t="s">
        <v>1792</v>
      </c>
      <c r="K166" s="35" t="s">
        <v>1793</v>
      </c>
      <c r="L166" s="35" t="s">
        <v>1832</v>
      </c>
      <c r="M166" s="35" t="s">
        <v>295</v>
      </c>
      <c r="N166" s="35" t="s">
        <v>1833</v>
      </c>
      <c r="O166" s="35" t="s">
        <v>1834</v>
      </c>
      <c r="P166" s="35" t="s">
        <v>1835</v>
      </c>
      <c r="Q166" s="35" t="s">
        <v>1836</v>
      </c>
      <c r="R166" s="35"/>
      <c r="S166" s="35"/>
      <c r="T166" s="35"/>
      <c r="U166" s="35" t="s">
        <v>506</v>
      </c>
      <c r="V166" s="35" t="s">
        <v>507</v>
      </c>
      <c r="W166" s="35"/>
      <c r="X166" s="35"/>
      <c r="Y166" s="35"/>
      <c r="Z166" s="35" t="s">
        <v>1837</v>
      </c>
      <c r="AA166" s="35" t="s">
        <v>1838</v>
      </c>
      <c r="AB166" s="35"/>
      <c r="AC166" s="35"/>
      <c r="AD166" s="35"/>
      <c r="AE166" s="35"/>
      <c r="AF166" s="35"/>
      <c r="AG166" s="35"/>
      <c r="AH166" s="35"/>
      <c r="AI166" s="35"/>
      <c r="AJ166" s="35"/>
      <c r="AK166" s="35"/>
      <c r="AL166" s="35" t="s">
        <v>1839</v>
      </c>
      <c r="AM166" s="35" t="s">
        <v>1840</v>
      </c>
      <c r="AN166" s="35"/>
      <c r="AO166" s="35"/>
      <c r="AP166" s="35"/>
      <c r="AQ166" s="35"/>
      <c r="AR166" s="35"/>
      <c r="AS166" s="35"/>
      <c r="AT166" s="35"/>
      <c r="AU166" s="35"/>
      <c r="AV166" s="35"/>
      <c r="AW166" s="35"/>
      <c r="AX166" s="35" t="s">
        <v>329</v>
      </c>
      <c r="AY166" s="35" t="s">
        <v>329</v>
      </c>
      <c r="AZ166" s="35" t="s">
        <v>329</v>
      </c>
      <c r="BA166" s="35" t="s">
        <v>293</v>
      </c>
      <c r="BB166" s="33"/>
      <c r="BC166" s="36">
        <f>IF(COUNTIF($X$2:Table53[[#This Row],[MRCUID]],Table53[[#This Row],[MRCUID]])=1,1,0)</f>
        <v>0</v>
      </c>
    </row>
    <row r="167" spans="1:55" x14ac:dyDescent="0.25">
      <c r="A167" t="s">
        <v>277</v>
      </c>
      <c r="B167" s="33" t="s">
        <v>1788</v>
      </c>
      <c r="C167" s="33" t="s">
        <v>1789</v>
      </c>
      <c r="D167" s="33" t="s">
        <v>280</v>
      </c>
      <c r="E167" s="33" t="s">
        <v>281</v>
      </c>
      <c r="F167" s="34">
        <v>43101</v>
      </c>
      <c r="G167" s="34">
        <v>43465</v>
      </c>
      <c r="H167" s="35" t="s">
        <v>1790</v>
      </c>
      <c r="I167" s="35" t="s">
        <v>1791</v>
      </c>
      <c r="J167" s="35" t="s">
        <v>1792</v>
      </c>
      <c r="K167" s="35" t="s">
        <v>1793</v>
      </c>
      <c r="L167" s="35" t="s">
        <v>1841</v>
      </c>
      <c r="M167" s="35" t="s">
        <v>287</v>
      </c>
      <c r="N167" s="35"/>
      <c r="O167" s="35" t="s">
        <v>1842</v>
      </c>
      <c r="P167" s="35" t="s">
        <v>1843</v>
      </c>
      <c r="Q167" s="35"/>
      <c r="R167" s="35"/>
      <c r="S167" s="35"/>
      <c r="T167" s="35"/>
      <c r="U167" s="35" t="s">
        <v>299</v>
      </c>
      <c r="V167" s="35" t="s">
        <v>276</v>
      </c>
      <c r="W167" s="35"/>
      <c r="X167" s="35"/>
      <c r="Y167" s="35"/>
      <c r="Z167" s="35" t="s">
        <v>1844</v>
      </c>
      <c r="AA167" s="35" t="s">
        <v>1845</v>
      </c>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t="s">
        <v>302</v>
      </c>
      <c r="AX167" s="35"/>
      <c r="AY167" s="35"/>
      <c r="AZ167" s="35"/>
      <c r="BA167" s="35" t="s">
        <v>293</v>
      </c>
      <c r="BB167" s="33"/>
      <c r="BC167" s="36">
        <f>IF(COUNTIF($X$2:Table53[[#This Row],[MRCUID]],Table53[[#This Row],[MRCUID]])=1,1,0)</f>
        <v>0</v>
      </c>
    </row>
    <row r="168" spans="1:55" x14ac:dyDescent="0.25">
      <c r="A168" t="s">
        <v>277</v>
      </c>
      <c r="B168" s="33" t="s">
        <v>1788</v>
      </c>
      <c r="C168" s="33" t="s">
        <v>1789</v>
      </c>
      <c r="D168" s="33" t="s">
        <v>280</v>
      </c>
      <c r="E168" s="33" t="s">
        <v>281</v>
      </c>
      <c r="F168" s="34">
        <v>43101</v>
      </c>
      <c r="G168" s="34">
        <v>43465</v>
      </c>
      <c r="H168" s="35" t="s">
        <v>1790</v>
      </c>
      <c r="I168" s="35" t="s">
        <v>1791</v>
      </c>
      <c r="J168" s="35" t="s">
        <v>1792</v>
      </c>
      <c r="K168" s="35" t="s">
        <v>1793</v>
      </c>
      <c r="L168" s="35" t="s">
        <v>1846</v>
      </c>
      <c r="M168" s="35" t="s">
        <v>287</v>
      </c>
      <c r="N168" s="35"/>
      <c r="O168" s="35" t="s">
        <v>1847</v>
      </c>
      <c r="P168" s="35" t="s">
        <v>1848</v>
      </c>
      <c r="Q168" s="35"/>
      <c r="R168" s="35"/>
      <c r="S168" s="35"/>
      <c r="T168" s="35"/>
      <c r="U168" s="35" t="s">
        <v>306</v>
      </c>
      <c r="V168" s="35" t="s">
        <v>276</v>
      </c>
      <c r="W168" s="35"/>
      <c r="X168" s="35"/>
      <c r="Y168" s="35"/>
      <c r="Z168" s="35" t="s">
        <v>1849</v>
      </c>
      <c r="AA168" s="35" t="s">
        <v>1850</v>
      </c>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t="s">
        <v>293</v>
      </c>
      <c r="BB168" s="33"/>
      <c r="BC168" s="36">
        <f>IF(COUNTIF($X$2:Table53[[#This Row],[MRCUID]],Table53[[#This Row],[MRCUID]])=1,1,0)</f>
        <v>0</v>
      </c>
    </row>
    <row r="169" spans="1:55" x14ac:dyDescent="0.25">
      <c r="A169" t="s">
        <v>277</v>
      </c>
      <c r="B169" s="33" t="s">
        <v>1788</v>
      </c>
      <c r="C169" s="33" t="s">
        <v>1789</v>
      </c>
      <c r="D169" s="33" t="s">
        <v>280</v>
      </c>
      <c r="E169" s="33" t="s">
        <v>281</v>
      </c>
      <c r="F169" s="34">
        <v>43101</v>
      </c>
      <c r="G169" s="34">
        <v>43465</v>
      </c>
      <c r="H169" s="35" t="s">
        <v>1790</v>
      </c>
      <c r="I169" s="35" t="s">
        <v>1791</v>
      </c>
      <c r="J169" s="35" t="s">
        <v>1792</v>
      </c>
      <c r="K169" s="35" t="s">
        <v>1793</v>
      </c>
      <c r="L169" s="35" t="s">
        <v>1851</v>
      </c>
      <c r="M169" s="35" t="s">
        <v>295</v>
      </c>
      <c r="N169" s="35" t="s">
        <v>1852</v>
      </c>
      <c r="O169" s="35" t="s">
        <v>1853</v>
      </c>
      <c r="P169" s="35" t="s">
        <v>1854</v>
      </c>
      <c r="Q169" s="35" t="s">
        <v>1855</v>
      </c>
      <c r="R169" s="35" t="s">
        <v>1856</v>
      </c>
      <c r="S169" s="35" t="s">
        <v>381</v>
      </c>
      <c r="T169" s="35" t="s">
        <v>1857</v>
      </c>
      <c r="U169" s="35" t="s">
        <v>442</v>
      </c>
      <c r="V169" s="35" t="s">
        <v>276</v>
      </c>
      <c r="W169" s="35"/>
      <c r="X169" s="35"/>
      <c r="Y169" s="35"/>
      <c r="Z169" s="35" t="s">
        <v>1858</v>
      </c>
      <c r="AA169" s="35" t="s">
        <v>1859</v>
      </c>
      <c r="AB169" s="35"/>
      <c r="AC169" s="35"/>
      <c r="AD169" s="35"/>
      <c r="AE169" s="35"/>
      <c r="AF169" s="35"/>
      <c r="AG169" s="35"/>
      <c r="AH169" s="35"/>
      <c r="AI169" s="35"/>
      <c r="AJ169" s="35"/>
      <c r="AK169" s="35"/>
      <c r="AL169" s="35" t="s">
        <v>1860</v>
      </c>
      <c r="AM169" s="35" t="s">
        <v>1861</v>
      </c>
      <c r="AN169" s="35"/>
      <c r="AO169" s="35"/>
      <c r="AP169" s="35"/>
      <c r="AQ169" s="35"/>
      <c r="AR169" s="35"/>
      <c r="AS169" s="35"/>
      <c r="AT169" s="35"/>
      <c r="AU169" s="35"/>
      <c r="AV169" s="35"/>
      <c r="AW169" s="35"/>
      <c r="AX169" s="35" t="s">
        <v>329</v>
      </c>
      <c r="AY169" s="35" t="s">
        <v>329</v>
      </c>
      <c r="AZ169" s="35" t="s">
        <v>329</v>
      </c>
      <c r="BA169" s="35" t="s">
        <v>293</v>
      </c>
      <c r="BB169" s="33"/>
      <c r="BC169" s="36">
        <f>IF(COUNTIF($X$2:Table53[[#This Row],[MRCUID]],Table53[[#This Row],[MRCUID]])=1,1,0)</f>
        <v>0</v>
      </c>
    </row>
    <row r="170" spans="1:55" x14ac:dyDescent="0.25">
      <c r="A170" t="s">
        <v>277</v>
      </c>
      <c r="B170" s="33" t="s">
        <v>1788</v>
      </c>
      <c r="C170" s="33" t="s">
        <v>1789</v>
      </c>
      <c r="D170" s="33" t="s">
        <v>280</v>
      </c>
      <c r="E170" s="33" t="s">
        <v>281</v>
      </c>
      <c r="F170" s="34">
        <v>43101</v>
      </c>
      <c r="G170" s="34">
        <v>43465</v>
      </c>
      <c r="H170" s="35" t="s">
        <v>1790</v>
      </c>
      <c r="I170" s="35" t="s">
        <v>1791</v>
      </c>
      <c r="J170" s="35" t="s">
        <v>1792</v>
      </c>
      <c r="K170" s="35" t="s">
        <v>1793</v>
      </c>
      <c r="L170" s="35" t="s">
        <v>1862</v>
      </c>
      <c r="M170" s="35" t="s">
        <v>295</v>
      </c>
      <c r="N170" s="35" t="s">
        <v>1863</v>
      </c>
      <c r="O170" s="35" t="s">
        <v>1864</v>
      </c>
      <c r="P170" s="35" t="s">
        <v>1865</v>
      </c>
      <c r="Q170" s="35" t="s">
        <v>646</v>
      </c>
      <c r="R170" s="35" t="s">
        <v>355</v>
      </c>
      <c r="S170" s="35" t="s">
        <v>342</v>
      </c>
      <c r="T170" s="35" t="s">
        <v>1866</v>
      </c>
      <c r="U170" s="35" t="s">
        <v>383</v>
      </c>
      <c r="V170" s="35" t="s">
        <v>276</v>
      </c>
      <c r="W170" s="35"/>
      <c r="X170" s="35"/>
      <c r="Y170" s="35" t="s">
        <v>1867</v>
      </c>
      <c r="Z170" s="35" t="s">
        <v>1868</v>
      </c>
      <c r="AA170" s="35" t="s">
        <v>1869</v>
      </c>
      <c r="AB170" s="35"/>
      <c r="AC170" s="35"/>
      <c r="AD170" s="35"/>
      <c r="AE170" s="35"/>
      <c r="AF170" s="35"/>
      <c r="AG170" s="35"/>
      <c r="AH170" s="35"/>
      <c r="AI170" s="35"/>
      <c r="AJ170" s="35"/>
      <c r="AK170" s="35"/>
      <c r="AL170" s="35" t="s">
        <v>651</v>
      </c>
      <c r="AM170" s="35" t="s">
        <v>651</v>
      </c>
      <c r="AN170" s="35"/>
      <c r="AO170" s="35"/>
      <c r="AP170" s="35"/>
      <c r="AQ170" s="35"/>
      <c r="AR170" s="35"/>
      <c r="AS170" s="35"/>
      <c r="AT170" s="35"/>
      <c r="AU170" s="35"/>
      <c r="AV170" s="35"/>
      <c r="AW170" s="35" t="s">
        <v>302</v>
      </c>
      <c r="AX170" s="35" t="s">
        <v>328</v>
      </c>
      <c r="AY170" s="35" t="s">
        <v>329</v>
      </c>
      <c r="AZ170" s="35" t="s">
        <v>328</v>
      </c>
      <c r="BA170" s="35" t="s">
        <v>293</v>
      </c>
      <c r="BB170" s="33"/>
      <c r="BC170" s="36">
        <f>IF(COUNTIF($X$2:Table53[[#This Row],[MRCUID]],Table53[[#This Row],[MRCUID]])=1,1,0)</f>
        <v>0</v>
      </c>
    </row>
    <row r="171" spans="1:55" x14ac:dyDescent="0.25">
      <c r="A171" t="s">
        <v>277</v>
      </c>
      <c r="B171" s="33" t="s">
        <v>1788</v>
      </c>
      <c r="C171" s="33" t="s">
        <v>1789</v>
      </c>
      <c r="D171" s="33" t="s">
        <v>280</v>
      </c>
      <c r="E171" s="33" t="s">
        <v>281</v>
      </c>
      <c r="F171" s="34">
        <v>43101</v>
      </c>
      <c r="G171" s="34">
        <v>43465</v>
      </c>
      <c r="H171" s="35" t="s">
        <v>1790</v>
      </c>
      <c r="I171" s="35" t="s">
        <v>1791</v>
      </c>
      <c r="J171" s="35" t="s">
        <v>1792</v>
      </c>
      <c r="K171" s="35" t="s">
        <v>1793</v>
      </c>
      <c r="L171" s="35" t="s">
        <v>1870</v>
      </c>
      <c r="M171" s="35" t="s">
        <v>287</v>
      </c>
      <c r="N171" s="35"/>
      <c r="O171" s="35" t="s">
        <v>1842</v>
      </c>
      <c r="P171" s="35" t="s">
        <v>1871</v>
      </c>
      <c r="Q171" s="35"/>
      <c r="R171" s="35"/>
      <c r="S171" s="35"/>
      <c r="T171" s="35"/>
      <c r="U171" s="35" t="s">
        <v>290</v>
      </c>
      <c r="V171" s="35" t="s">
        <v>276</v>
      </c>
      <c r="W171" s="35"/>
      <c r="X171" s="35"/>
      <c r="Y171" s="35"/>
      <c r="Z171" s="35" t="s">
        <v>1872</v>
      </c>
      <c r="AA171" s="35" t="s">
        <v>1873</v>
      </c>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t="s">
        <v>293</v>
      </c>
      <c r="BB171" s="33"/>
      <c r="BC171" s="36">
        <f>IF(COUNTIF($X$2:Table53[[#This Row],[MRCUID]],Table53[[#This Row],[MRCUID]])=1,1,0)</f>
        <v>0</v>
      </c>
    </row>
    <row r="172" spans="1:55" x14ac:dyDescent="0.25">
      <c r="A172" t="s">
        <v>277</v>
      </c>
      <c r="B172" s="33" t="s">
        <v>1788</v>
      </c>
      <c r="C172" s="33" t="s">
        <v>1789</v>
      </c>
      <c r="D172" s="33" t="s">
        <v>280</v>
      </c>
      <c r="E172" s="33" t="s">
        <v>281</v>
      </c>
      <c r="F172" s="34">
        <v>43101</v>
      </c>
      <c r="G172" s="34">
        <v>43465</v>
      </c>
      <c r="H172" s="35" t="s">
        <v>1790</v>
      </c>
      <c r="I172" s="35" t="s">
        <v>1791</v>
      </c>
      <c r="J172" s="35" t="s">
        <v>1792</v>
      </c>
      <c r="K172" s="35" t="s">
        <v>1793</v>
      </c>
      <c r="L172" s="35" t="s">
        <v>1874</v>
      </c>
      <c r="M172" s="35" t="s">
        <v>592</v>
      </c>
      <c r="N172" s="35"/>
      <c r="O172" s="35" t="s">
        <v>1875</v>
      </c>
      <c r="P172" s="35" t="s">
        <v>1823</v>
      </c>
      <c r="Q172" s="35"/>
      <c r="R172" s="35"/>
      <c r="S172" s="35"/>
      <c r="T172" s="35" t="s">
        <v>1876</v>
      </c>
      <c r="U172" s="35"/>
      <c r="V172" s="35" t="s">
        <v>276</v>
      </c>
      <c r="W172" s="35"/>
      <c r="X172" s="35"/>
      <c r="Y172" s="35"/>
      <c r="Z172" s="35" t="s">
        <v>1877</v>
      </c>
      <c r="AA172" s="35" t="s">
        <v>1878</v>
      </c>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t="s">
        <v>293</v>
      </c>
      <c r="BB172" s="33"/>
      <c r="BC172" s="36">
        <f>IF(COUNTIF($X$2:Table53[[#This Row],[MRCUID]],Table53[[#This Row],[MRCUID]])=1,1,0)</f>
        <v>0</v>
      </c>
    </row>
    <row r="173" spans="1:55" x14ac:dyDescent="0.25">
      <c r="A173" t="s">
        <v>277</v>
      </c>
      <c r="B173" s="33" t="s">
        <v>1788</v>
      </c>
      <c r="C173" s="33" t="s">
        <v>1789</v>
      </c>
      <c r="D173" s="33" t="s">
        <v>280</v>
      </c>
      <c r="E173" s="33" t="s">
        <v>281</v>
      </c>
      <c r="F173" s="34">
        <v>43101</v>
      </c>
      <c r="G173" s="34">
        <v>43465</v>
      </c>
      <c r="H173" s="35" t="s">
        <v>1790</v>
      </c>
      <c r="I173" s="35" t="s">
        <v>1791</v>
      </c>
      <c r="J173" s="35" t="s">
        <v>1792</v>
      </c>
      <c r="K173" s="35" t="s">
        <v>1793</v>
      </c>
      <c r="L173" s="35" t="s">
        <v>1879</v>
      </c>
      <c r="M173" s="35" t="s">
        <v>287</v>
      </c>
      <c r="N173" s="35"/>
      <c r="O173" s="35" t="s">
        <v>1880</v>
      </c>
      <c r="P173" s="35" t="s">
        <v>1881</v>
      </c>
      <c r="Q173" s="35"/>
      <c r="R173" s="35"/>
      <c r="S173" s="35"/>
      <c r="T173" s="35"/>
      <c r="U173" s="35" t="s">
        <v>299</v>
      </c>
      <c r="V173" s="35" t="s">
        <v>507</v>
      </c>
      <c r="W173" s="35"/>
      <c r="X173" s="35"/>
      <c r="Y173" s="35"/>
      <c r="Z173" s="35" t="s">
        <v>1882</v>
      </c>
      <c r="AA173" s="35" t="s">
        <v>1883</v>
      </c>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t="s">
        <v>293</v>
      </c>
      <c r="BB173" s="33"/>
      <c r="BC173" s="36">
        <f>IF(COUNTIF($X$2:Table53[[#This Row],[MRCUID]],Table53[[#This Row],[MRCUID]])=1,1,0)</f>
        <v>0</v>
      </c>
    </row>
    <row r="174" spans="1:55" x14ac:dyDescent="0.25">
      <c r="A174" t="s">
        <v>277</v>
      </c>
      <c r="B174" s="33" t="s">
        <v>1884</v>
      </c>
      <c r="C174" s="33" t="s">
        <v>1885</v>
      </c>
      <c r="D174" s="33" t="s">
        <v>280</v>
      </c>
      <c r="E174" s="33" t="s">
        <v>281</v>
      </c>
      <c r="F174" s="34">
        <v>43101</v>
      </c>
      <c r="G174" s="34">
        <v>43465</v>
      </c>
      <c r="H174" s="35" t="s">
        <v>1886</v>
      </c>
      <c r="I174" s="35" t="s">
        <v>1887</v>
      </c>
      <c r="J174" s="35" t="s">
        <v>1888</v>
      </c>
      <c r="K174" s="35" t="s">
        <v>1889</v>
      </c>
      <c r="L174" s="35" t="s">
        <v>1890</v>
      </c>
      <c r="M174" s="35" t="s">
        <v>295</v>
      </c>
      <c r="N174" s="35" t="s">
        <v>1891</v>
      </c>
      <c r="O174" s="35" t="s">
        <v>1892</v>
      </c>
      <c r="P174" s="35" t="s">
        <v>1893</v>
      </c>
      <c r="Q174" s="35" t="s">
        <v>1894</v>
      </c>
      <c r="R174" s="35" t="s">
        <v>1895</v>
      </c>
      <c r="S174" s="35"/>
      <c r="T174" s="35" t="s">
        <v>1896</v>
      </c>
      <c r="U174" s="35" t="s">
        <v>344</v>
      </c>
      <c r="V174" s="35" t="s">
        <v>276</v>
      </c>
      <c r="W174" s="35"/>
      <c r="X174" s="35"/>
      <c r="Y174" s="35" t="s">
        <v>1897</v>
      </c>
      <c r="Z174" s="35" t="s">
        <v>1898</v>
      </c>
      <c r="AA174" s="35" t="s">
        <v>1899</v>
      </c>
      <c r="AB174" s="35"/>
      <c r="AC174" s="35"/>
      <c r="AD174" s="35"/>
      <c r="AE174" s="35"/>
      <c r="AF174" s="35"/>
      <c r="AG174" s="35"/>
      <c r="AH174" s="35"/>
      <c r="AI174" s="35"/>
      <c r="AJ174" s="35"/>
      <c r="AK174" s="35"/>
      <c r="AL174" s="35" t="s">
        <v>1900</v>
      </c>
      <c r="AM174" s="35" t="s">
        <v>1901</v>
      </c>
      <c r="AN174" s="35"/>
      <c r="AO174" s="35"/>
      <c r="AP174" s="35"/>
      <c r="AQ174" s="35"/>
      <c r="AR174" s="35"/>
      <c r="AS174" s="35"/>
      <c r="AT174" s="35"/>
      <c r="AU174" s="35"/>
      <c r="AV174" s="35"/>
      <c r="AW174" s="35" t="s">
        <v>302</v>
      </c>
      <c r="AX174" s="35" t="s">
        <v>328</v>
      </c>
      <c r="AY174" s="35" t="s">
        <v>329</v>
      </c>
      <c r="AZ174" s="35" t="s">
        <v>328</v>
      </c>
      <c r="BA174" s="35" t="s">
        <v>293</v>
      </c>
      <c r="BB174" s="33"/>
      <c r="BC174" s="36">
        <f>IF(COUNTIF($X$2:Table53[[#This Row],[MRCUID]],Table53[[#This Row],[MRCUID]])=1,1,0)</f>
        <v>0</v>
      </c>
    </row>
    <row r="175" spans="1:55" x14ac:dyDescent="0.25">
      <c r="A175" t="s">
        <v>277</v>
      </c>
      <c r="B175" s="33" t="s">
        <v>1884</v>
      </c>
      <c r="C175" s="33" t="s">
        <v>1885</v>
      </c>
      <c r="D175" s="33" t="s">
        <v>280</v>
      </c>
      <c r="E175" s="33" t="s">
        <v>281</v>
      </c>
      <c r="F175" s="34">
        <v>43101</v>
      </c>
      <c r="G175" s="34">
        <v>43465</v>
      </c>
      <c r="H175" s="35" t="s">
        <v>1886</v>
      </c>
      <c r="I175" s="35" t="s">
        <v>1887</v>
      </c>
      <c r="J175" s="35" t="s">
        <v>1888</v>
      </c>
      <c r="K175" s="35" t="s">
        <v>1889</v>
      </c>
      <c r="L175" s="35" t="s">
        <v>1902</v>
      </c>
      <c r="M175" s="35" t="s">
        <v>295</v>
      </c>
      <c r="N175" s="35" t="s">
        <v>1903</v>
      </c>
      <c r="O175" s="35" t="s">
        <v>1904</v>
      </c>
      <c r="P175" s="35" t="s">
        <v>1905</v>
      </c>
      <c r="Q175" s="35" t="s">
        <v>809</v>
      </c>
      <c r="R175" s="35" t="s">
        <v>407</v>
      </c>
      <c r="S175" s="35" t="s">
        <v>342</v>
      </c>
      <c r="T175" s="35" t="s">
        <v>1906</v>
      </c>
      <c r="U175" s="35" t="s">
        <v>606</v>
      </c>
      <c r="V175" s="35" t="s">
        <v>276</v>
      </c>
      <c r="W175" s="35"/>
      <c r="X175" s="35"/>
      <c r="Y175" s="35" t="s">
        <v>1907</v>
      </c>
      <c r="Z175" s="35" t="s">
        <v>1908</v>
      </c>
      <c r="AA175" s="35" t="s">
        <v>1909</v>
      </c>
      <c r="AB175" s="35"/>
      <c r="AC175" s="35"/>
      <c r="AD175" s="35"/>
      <c r="AE175" s="35"/>
      <c r="AF175" s="35"/>
      <c r="AG175" s="35"/>
      <c r="AH175" s="35"/>
      <c r="AI175" s="35"/>
      <c r="AJ175" s="35"/>
      <c r="AK175" s="35"/>
      <c r="AL175" s="35" t="s">
        <v>814</v>
      </c>
      <c r="AM175" s="35" t="s">
        <v>814</v>
      </c>
      <c r="AN175" s="35"/>
      <c r="AO175" s="35"/>
      <c r="AP175" s="35"/>
      <c r="AQ175" s="35"/>
      <c r="AR175" s="35"/>
      <c r="AS175" s="35"/>
      <c r="AT175" s="35"/>
      <c r="AU175" s="35"/>
      <c r="AV175" s="35"/>
      <c r="AW175" s="35" t="s">
        <v>302</v>
      </c>
      <c r="AX175" s="35" t="s">
        <v>328</v>
      </c>
      <c r="AY175" s="35" t="s">
        <v>329</v>
      </c>
      <c r="AZ175" s="35" t="s">
        <v>328</v>
      </c>
      <c r="BA175" s="35" t="s">
        <v>293</v>
      </c>
      <c r="BB175" s="33"/>
      <c r="BC175" s="36">
        <f>IF(COUNTIF($X$2:Table53[[#This Row],[MRCUID]],Table53[[#This Row],[MRCUID]])=1,1,0)</f>
        <v>0</v>
      </c>
    </row>
    <row r="176" spans="1:55" x14ac:dyDescent="0.25">
      <c r="A176" t="s">
        <v>277</v>
      </c>
      <c r="B176" s="33" t="s">
        <v>1884</v>
      </c>
      <c r="C176" s="33" t="s">
        <v>1885</v>
      </c>
      <c r="D176" s="33" t="s">
        <v>280</v>
      </c>
      <c r="E176" s="33" t="s">
        <v>281</v>
      </c>
      <c r="F176" s="34">
        <v>43101</v>
      </c>
      <c r="G176" s="34">
        <v>43465</v>
      </c>
      <c r="H176" s="35" t="s">
        <v>1886</v>
      </c>
      <c r="I176" s="35" t="s">
        <v>1887</v>
      </c>
      <c r="J176" s="35" t="s">
        <v>1888</v>
      </c>
      <c r="K176" s="35" t="s">
        <v>1889</v>
      </c>
      <c r="L176" s="35" t="s">
        <v>1910</v>
      </c>
      <c r="M176" s="35" t="s">
        <v>592</v>
      </c>
      <c r="N176" s="35"/>
      <c r="O176" s="35" t="s">
        <v>1911</v>
      </c>
      <c r="P176" s="35" t="s">
        <v>1912</v>
      </c>
      <c r="Q176" s="35"/>
      <c r="R176" s="35"/>
      <c r="S176" s="35"/>
      <c r="T176" s="35"/>
      <c r="U176" s="35"/>
      <c r="V176" s="35" t="s">
        <v>276</v>
      </c>
      <c r="W176" s="35" t="s">
        <v>1913</v>
      </c>
      <c r="X176" s="35"/>
      <c r="Y176" s="35"/>
      <c r="Z176" s="35"/>
      <c r="AA176" s="35" t="s">
        <v>1914</v>
      </c>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t="s">
        <v>293</v>
      </c>
      <c r="BB176" s="33"/>
      <c r="BC176" s="36">
        <f>IF(COUNTIF($X$2:Table53[[#This Row],[MRCUID]],Table53[[#This Row],[MRCUID]])=1,1,0)</f>
        <v>0</v>
      </c>
    </row>
    <row r="177" spans="1:55" x14ac:dyDescent="0.25">
      <c r="A177" t="s">
        <v>277</v>
      </c>
      <c r="B177" s="33" t="s">
        <v>1884</v>
      </c>
      <c r="C177" s="33" t="s">
        <v>1885</v>
      </c>
      <c r="D177" s="33" t="s">
        <v>280</v>
      </c>
      <c r="E177" s="33" t="s">
        <v>281</v>
      </c>
      <c r="F177" s="34">
        <v>43101</v>
      </c>
      <c r="G177" s="34">
        <v>43465</v>
      </c>
      <c r="H177" s="35" t="s">
        <v>1886</v>
      </c>
      <c r="I177" s="35" t="s">
        <v>1887</v>
      </c>
      <c r="J177" s="35" t="s">
        <v>1888</v>
      </c>
      <c r="K177" s="35" t="s">
        <v>1889</v>
      </c>
      <c r="L177" s="35" t="s">
        <v>1915</v>
      </c>
      <c r="M177" s="35" t="s">
        <v>295</v>
      </c>
      <c r="N177" s="35" t="s">
        <v>1916</v>
      </c>
      <c r="O177" s="35" t="s">
        <v>1904</v>
      </c>
      <c r="P177" s="35" t="s">
        <v>1917</v>
      </c>
      <c r="Q177" s="35" t="s">
        <v>1918</v>
      </c>
      <c r="R177" s="35" t="s">
        <v>320</v>
      </c>
      <c r="S177" s="35" t="s">
        <v>321</v>
      </c>
      <c r="T177" s="35" t="s">
        <v>1919</v>
      </c>
      <c r="U177" s="35" t="s">
        <v>323</v>
      </c>
      <c r="V177" s="35" t="s">
        <v>276</v>
      </c>
      <c r="W177" s="35"/>
      <c r="X177" s="35"/>
      <c r="Y177" s="35"/>
      <c r="Z177" s="35" t="s">
        <v>1920</v>
      </c>
      <c r="AA177" s="35" t="s">
        <v>1921</v>
      </c>
      <c r="AB177" s="35"/>
      <c r="AC177" s="35"/>
      <c r="AD177" s="35"/>
      <c r="AE177" s="35"/>
      <c r="AF177" s="35"/>
      <c r="AG177" s="35"/>
      <c r="AH177" s="35"/>
      <c r="AI177" s="35"/>
      <c r="AJ177" s="35"/>
      <c r="AK177" s="35"/>
      <c r="AL177" s="35" t="s">
        <v>1922</v>
      </c>
      <c r="AM177" s="35" t="s">
        <v>1923</v>
      </c>
      <c r="AN177" s="35"/>
      <c r="AO177" s="35"/>
      <c r="AP177" s="35"/>
      <c r="AQ177" s="35"/>
      <c r="AR177" s="35"/>
      <c r="AS177" s="35"/>
      <c r="AT177" s="35"/>
      <c r="AU177" s="35"/>
      <c r="AV177" s="35"/>
      <c r="AW177" s="35"/>
      <c r="AX177" s="35"/>
      <c r="AY177" s="35"/>
      <c r="AZ177" s="35"/>
      <c r="BA177" s="35" t="s">
        <v>293</v>
      </c>
      <c r="BB177" s="33"/>
      <c r="BC177" s="36">
        <f>IF(COUNTIF($X$2:Table53[[#This Row],[MRCUID]],Table53[[#This Row],[MRCUID]])=1,1,0)</f>
        <v>0</v>
      </c>
    </row>
    <row r="178" spans="1:55" x14ac:dyDescent="0.25">
      <c r="A178" t="s">
        <v>277</v>
      </c>
      <c r="B178" s="33" t="s">
        <v>1884</v>
      </c>
      <c r="C178" s="33" t="s">
        <v>1885</v>
      </c>
      <c r="D178" s="33" t="s">
        <v>280</v>
      </c>
      <c r="E178" s="33" t="s">
        <v>281</v>
      </c>
      <c r="F178" s="34">
        <v>43101</v>
      </c>
      <c r="G178" s="34">
        <v>43465</v>
      </c>
      <c r="H178" s="35" t="s">
        <v>1886</v>
      </c>
      <c r="I178" s="35" t="s">
        <v>1887</v>
      </c>
      <c r="J178" s="35" t="s">
        <v>1888</v>
      </c>
      <c r="K178" s="35" t="s">
        <v>1889</v>
      </c>
      <c r="L178" s="35" t="s">
        <v>1924</v>
      </c>
      <c r="M178" s="35" t="s">
        <v>295</v>
      </c>
      <c r="N178" s="35" t="s">
        <v>1925</v>
      </c>
      <c r="O178" s="35" t="s">
        <v>1911</v>
      </c>
      <c r="P178" s="35" t="s">
        <v>1926</v>
      </c>
      <c r="Q178" s="35" t="s">
        <v>646</v>
      </c>
      <c r="R178" s="35" t="s">
        <v>355</v>
      </c>
      <c r="S178" s="35" t="s">
        <v>342</v>
      </c>
      <c r="T178" s="35" t="s">
        <v>1927</v>
      </c>
      <c r="U178" s="35" t="s">
        <v>1201</v>
      </c>
      <c r="V178" s="35" t="s">
        <v>276</v>
      </c>
      <c r="W178" s="35"/>
      <c r="X178" s="35"/>
      <c r="Y178" s="35" t="s">
        <v>1928</v>
      </c>
      <c r="Z178" s="35" t="s">
        <v>1929</v>
      </c>
      <c r="AA178" s="35" t="s">
        <v>1930</v>
      </c>
      <c r="AB178" s="35"/>
      <c r="AC178" s="35"/>
      <c r="AD178" s="35"/>
      <c r="AE178" s="35"/>
      <c r="AF178" s="35"/>
      <c r="AG178" s="35"/>
      <c r="AH178" s="35"/>
      <c r="AI178" s="35"/>
      <c r="AJ178" s="35"/>
      <c r="AK178" s="35"/>
      <c r="AL178" s="35" t="s">
        <v>651</v>
      </c>
      <c r="AM178" s="35" t="s">
        <v>651</v>
      </c>
      <c r="AN178" s="35"/>
      <c r="AO178" s="35"/>
      <c r="AP178" s="35"/>
      <c r="AQ178" s="35"/>
      <c r="AR178" s="35"/>
      <c r="AS178" s="35"/>
      <c r="AT178" s="35"/>
      <c r="AU178" s="35"/>
      <c r="AV178" s="35"/>
      <c r="AW178" s="35" t="s">
        <v>302</v>
      </c>
      <c r="AX178" s="35" t="s">
        <v>328</v>
      </c>
      <c r="AY178" s="35" t="s">
        <v>329</v>
      </c>
      <c r="AZ178" s="35" t="s">
        <v>328</v>
      </c>
      <c r="BA178" s="35" t="s">
        <v>293</v>
      </c>
      <c r="BB178" s="33"/>
      <c r="BC178" s="36">
        <f>IF(COUNTIF($X$2:Table53[[#This Row],[MRCUID]],Table53[[#This Row],[MRCUID]])=1,1,0)</f>
        <v>0</v>
      </c>
    </row>
    <row r="179" spans="1:55" x14ac:dyDescent="0.25">
      <c r="A179" t="s">
        <v>277</v>
      </c>
      <c r="B179" s="33" t="s">
        <v>1884</v>
      </c>
      <c r="C179" s="33" t="s">
        <v>1885</v>
      </c>
      <c r="D179" s="33" t="s">
        <v>280</v>
      </c>
      <c r="E179" s="33" t="s">
        <v>281</v>
      </c>
      <c r="F179" s="34">
        <v>43101</v>
      </c>
      <c r="G179" s="34">
        <v>43465</v>
      </c>
      <c r="H179" s="35" t="s">
        <v>1886</v>
      </c>
      <c r="I179" s="35" t="s">
        <v>1887</v>
      </c>
      <c r="J179" s="35" t="s">
        <v>1888</v>
      </c>
      <c r="K179" s="35" t="s">
        <v>1889</v>
      </c>
      <c r="L179" s="35" t="s">
        <v>1931</v>
      </c>
      <c r="M179" s="35" t="s">
        <v>295</v>
      </c>
      <c r="N179" s="35" t="s">
        <v>1932</v>
      </c>
      <c r="O179" s="35" t="s">
        <v>1933</v>
      </c>
      <c r="P179" s="35" t="s">
        <v>1934</v>
      </c>
      <c r="Q179" s="35" t="s">
        <v>1530</v>
      </c>
      <c r="R179" s="35" t="s">
        <v>1531</v>
      </c>
      <c r="S179" s="35" t="s">
        <v>855</v>
      </c>
      <c r="T179" s="35" t="s">
        <v>1935</v>
      </c>
      <c r="U179" s="35" t="s">
        <v>344</v>
      </c>
      <c r="V179" s="35" t="s">
        <v>276</v>
      </c>
      <c r="W179" s="35"/>
      <c r="X179" s="35"/>
      <c r="Y179" s="35" t="s">
        <v>1936</v>
      </c>
      <c r="Z179" s="35" t="s">
        <v>1937</v>
      </c>
      <c r="AA179" s="35" t="s">
        <v>1938</v>
      </c>
      <c r="AB179" s="35"/>
      <c r="AC179" s="35"/>
      <c r="AD179" s="35"/>
      <c r="AE179" s="35"/>
      <c r="AF179" s="35"/>
      <c r="AG179" s="35"/>
      <c r="AH179" s="35"/>
      <c r="AI179" s="35"/>
      <c r="AJ179" s="35"/>
      <c r="AK179" s="35"/>
      <c r="AL179" s="35" t="s">
        <v>1536</v>
      </c>
      <c r="AM179" s="35" t="s">
        <v>1537</v>
      </c>
      <c r="AN179" s="35"/>
      <c r="AO179" s="35"/>
      <c r="AP179" s="35"/>
      <c r="AQ179" s="35"/>
      <c r="AR179" s="35"/>
      <c r="AS179" s="35"/>
      <c r="AT179" s="35"/>
      <c r="AU179" s="35"/>
      <c r="AV179" s="35"/>
      <c r="AW179" s="35"/>
      <c r="AX179" s="35" t="s">
        <v>328</v>
      </c>
      <c r="AY179" s="35" t="s">
        <v>329</v>
      </c>
      <c r="AZ179" s="35" t="s">
        <v>329</v>
      </c>
      <c r="BA179" s="35" t="s">
        <v>293</v>
      </c>
      <c r="BB179" s="33"/>
      <c r="BC179" s="36">
        <f>IF(COUNTIF($X$2:Table53[[#This Row],[MRCUID]],Table53[[#This Row],[MRCUID]])=1,1,0)</f>
        <v>0</v>
      </c>
    </row>
    <row r="180" spans="1:55" x14ac:dyDescent="0.25">
      <c r="A180" t="s">
        <v>277</v>
      </c>
      <c r="B180" s="33" t="s">
        <v>1884</v>
      </c>
      <c r="C180" s="33" t="s">
        <v>1885</v>
      </c>
      <c r="D180" s="33" t="s">
        <v>280</v>
      </c>
      <c r="E180" s="33" t="s">
        <v>281</v>
      </c>
      <c r="F180" s="34">
        <v>43101</v>
      </c>
      <c r="G180" s="34">
        <v>43465</v>
      </c>
      <c r="H180" s="35" t="s">
        <v>1886</v>
      </c>
      <c r="I180" s="35" t="s">
        <v>1887</v>
      </c>
      <c r="J180" s="35" t="s">
        <v>1888</v>
      </c>
      <c r="K180" s="35" t="s">
        <v>1889</v>
      </c>
      <c r="L180" s="35" t="s">
        <v>1939</v>
      </c>
      <c r="M180" s="35" t="s">
        <v>295</v>
      </c>
      <c r="N180" s="35" t="s">
        <v>1940</v>
      </c>
      <c r="O180" s="35" t="s">
        <v>1941</v>
      </c>
      <c r="P180" s="35" t="s">
        <v>1942</v>
      </c>
      <c r="Q180" s="35" t="s">
        <v>1943</v>
      </c>
      <c r="R180" s="35" t="s">
        <v>596</v>
      </c>
      <c r="S180" s="35"/>
      <c r="T180" s="35" t="s">
        <v>1944</v>
      </c>
      <c r="U180" s="35" t="s">
        <v>429</v>
      </c>
      <c r="V180" s="35" t="s">
        <v>276</v>
      </c>
      <c r="W180" s="35"/>
      <c r="X180" s="35"/>
      <c r="Y180" s="35" t="s">
        <v>1945</v>
      </c>
      <c r="Z180" s="35" t="s">
        <v>1946</v>
      </c>
      <c r="AA180" s="35" t="s">
        <v>1947</v>
      </c>
      <c r="AB180" s="35"/>
      <c r="AC180" s="35"/>
      <c r="AD180" s="35"/>
      <c r="AE180" s="35"/>
      <c r="AF180" s="35"/>
      <c r="AG180" s="35"/>
      <c r="AH180" s="35"/>
      <c r="AI180" s="35"/>
      <c r="AJ180" s="35"/>
      <c r="AK180" s="35"/>
      <c r="AL180" s="35" t="s">
        <v>1948</v>
      </c>
      <c r="AM180" s="35" t="s">
        <v>1948</v>
      </c>
      <c r="AN180" s="35"/>
      <c r="AO180" s="35"/>
      <c r="AP180" s="35"/>
      <c r="AQ180" s="35"/>
      <c r="AR180" s="35"/>
      <c r="AS180" s="35"/>
      <c r="AT180" s="35"/>
      <c r="AU180" s="35"/>
      <c r="AV180" s="35"/>
      <c r="AW180" s="35" t="s">
        <v>302</v>
      </c>
      <c r="AX180" s="35" t="s">
        <v>328</v>
      </c>
      <c r="AY180" s="35" t="s">
        <v>329</v>
      </c>
      <c r="AZ180" s="35" t="s">
        <v>328</v>
      </c>
      <c r="BA180" s="35" t="s">
        <v>293</v>
      </c>
      <c r="BB180" s="33"/>
      <c r="BC180" s="36">
        <f>IF(COUNTIF($X$2:Table53[[#This Row],[MRCUID]],Table53[[#This Row],[MRCUID]])=1,1,0)</f>
        <v>0</v>
      </c>
    </row>
    <row r="181" spans="1:55" x14ac:dyDescent="0.25">
      <c r="A181" t="s">
        <v>277</v>
      </c>
      <c r="B181" s="33" t="s">
        <v>1949</v>
      </c>
      <c r="C181" s="33" t="s">
        <v>1950</v>
      </c>
      <c r="D181" s="33" t="s">
        <v>280</v>
      </c>
      <c r="E181" s="33" t="s">
        <v>281</v>
      </c>
      <c r="F181" s="34">
        <v>43101</v>
      </c>
      <c r="G181" s="34">
        <v>43465</v>
      </c>
      <c r="H181" s="35" t="s">
        <v>1951</v>
      </c>
      <c r="I181" s="35" t="s">
        <v>1952</v>
      </c>
      <c r="J181" s="35" t="s">
        <v>1953</v>
      </c>
      <c r="K181" s="35" t="s">
        <v>1954</v>
      </c>
      <c r="L181" s="35" t="s">
        <v>1955</v>
      </c>
      <c r="M181" s="35" t="s">
        <v>295</v>
      </c>
      <c r="N181" s="35" t="s">
        <v>1956</v>
      </c>
      <c r="O181" s="35" t="s">
        <v>1957</v>
      </c>
      <c r="P181" s="35" t="s">
        <v>1958</v>
      </c>
      <c r="Q181" s="35" t="s">
        <v>1959</v>
      </c>
      <c r="R181" s="35" t="s">
        <v>635</v>
      </c>
      <c r="S181" s="35" t="s">
        <v>855</v>
      </c>
      <c r="T181" s="35" t="s">
        <v>1960</v>
      </c>
      <c r="U181" s="35" t="s">
        <v>290</v>
      </c>
      <c r="V181" s="35" t="s">
        <v>276</v>
      </c>
      <c r="W181" s="35"/>
      <c r="X181" s="35"/>
      <c r="Y181" s="35" t="s">
        <v>1961</v>
      </c>
      <c r="Z181" s="35" t="s">
        <v>1962</v>
      </c>
      <c r="AA181" s="35" t="s">
        <v>1963</v>
      </c>
      <c r="AB181" s="35"/>
      <c r="AC181" s="35"/>
      <c r="AD181" s="35"/>
      <c r="AE181" s="35"/>
      <c r="AF181" s="35"/>
      <c r="AG181" s="35"/>
      <c r="AH181" s="35"/>
      <c r="AI181" s="35"/>
      <c r="AJ181" s="35"/>
      <c r="AK181" s="35"/>
      <c r="AL181" s="35" t="s">
        <v>1964</v>
      </c>
      <c r="AM181" s="35" t="s">
        <v>1965</v>
      </c>
      <c r="AN181" s="35"/>
      <c r="AO181" s="35"/>
      <c r="AP181" s="35"/>
      <c r="AQ181" s="35"/>
      <c r="AR181" s="35"/>
      <c r="AS181" s="35"/>
      <c r="AT181" s="35"/>
      <c r="AU181" s="35"/>
      <c r="AV181" s="35"/>
      <c r="AW181" s="35"/>
      <c r="AX181" s="35" t="s">
        <v>329</v>
      </c>
      <c r="AY181" s="35" t="s">
        <v>329</v>
      </c>
      <c r="AZ181" s="35" t="s">
        <v>329</v>
      </c>
      <c r="BA181" s="35" t="s">
        <v>293</v>
      </c>
      <c r="BB181" s="33"/>
      <c r="BC181" s="36">
        <f>IF(COUNTIF($X$2:Table53[[#This Row],[MRCUID]],Table53[[#This Row],[MRCUID]])=1,1,0)</f>
        <v>0</v>
      </c>
    </row>
    <row r="182" spans="1:55" x14ac:dyDescent="0.25">
      <c r="A182" t="s">
        <v>277</v>
      </c>
      <c r="B182" s="33" t="s">
        <v>1949</v>
      </c>
      <c r="C182" s="33" t="s">
        <v>1950</v>
      </c>
      <c r="D182" s="33" t="s">
        <v>280</v>
      </c>
      <c r="E182" s="33" t="s">
        <v>281</v>
      </c>
      <c r="F182" s="34">
        <v>43101</v>
      </c>
      <c r="G182" s="34">
        <v>43465</v>
      </c>
      <c r="H182" s="35" t="s">
        <v>1951</v>
      </c>
      <c r="I182" s="35" t="s">
        <v>1952</v>
      </c>
      <c r="J182" s="35" t="s">
        <v>1953</v>
      </c>
      <c r="K182" s="35" t="s">
        <v>1954</v>
      </c>
      <c r="L182" s="35" t="s">
        <v>1966</v>
      </c>
      <c r="M182" s="35" t="s">
        <v>295</v>
      </c>
      <c r="N182" s="35" t="s">
        <v>1967</v>
      </c>
      <c r="O182" s="35" t="s">
        <v>1968</v>
      </c>
      <c r="P182" s="35" t="s">
        <v>1969</v>
      </c>
      <c r="Q182" s="35" t="s">
        <v>1970</v>
      </c>
      <c r="R182" s="35" t="s">
        <v>1971</v>
      </c>
      <c r="S182" s="35" t="s">
        <v>407</v>
      </c>
      <c r="T182" s="35" t="s">
        <v>1972</v>
      </c>
      <c r="U182" s="35" t="s">
        <v>429</v>
      </c>
      <c r="V182" s="35" t="s">
        <v>276</v>
      </c>
      <c r="W182" s="35"/>
      <c r="X182" s="35"/>
      <c r="Y182" s="35"/>
      <c r="Z182" s="35" t="s">
        <v>1973</v>
      </c>
      <c r="AA182" s="35" t="s">
        <v>1974</v>
      </c>
      <c r="AB182" s="35"/>
      <c r="AC182" s="35"/>
      <c r="AD182" s="35"/>
      <c r="AE182" s="35"/>
      <c r="AF182" s="35"/>
      <c r="AG182" s="35"/>
      <c r="AH182" s="35"/>
      <c r="AI182" s="35"/>
      <c r="AJ182" s="35"/>
      <c r="AK182" s="35"/>
      <c r="AL182" s="35" t="s">
        <v>1975</v>
      </c>
      <c r="AM182" s="35" t="s">
        <v>1976</v>
      </c>
      <c r="AN182" s="35"/>
      <c r="AO182" s="35"/>
      <c r="AP182" s="35"/>
      <c r="AQ182" s="35"/>
      <c r="AR182" s="35"/>
      <c r="AS182" s="35"/>
      <c r="AT182" s="35"/>
      <c r="AU182" s="35"/>
      <c r="AV182" s="35"/>
      <c r="AW182" s="35" t="s">
        <v>302</v>
      </c>
      <c r="AX182" s="35" t="s">
        <v>329</v>
      </c>
      <c r="AY182" s="35" t="s">
        <v>329</v>
      </c>
      <c r="AZ182" s="35" t="s">
        <v>329</v>
      </c>
      <c r="BA182" s="35" t="s">
        <v>293</v>
      </c>
      <c r="BB182" s="33"/>
      <c r="BC182" s="36">
        <f>IF(COUNTIF($X$2:Table53[[#This Row],[MRCUID]],Table53[[#This Row],[MRCUID]])=1,1,0)</f>
        <v>0</v>
      </c>
    </row>
    <row r="183" spans="1:55" x14ac:dyDescent="0.25">
      <c r="A183" t="s">
        <v>277</v>
      </c>
      <c r="B183" s="33" t="s">
        <v>1949</v>
      </c>
      <c r="C183" s="33" t="s">
        <v>1950</v>
      </c>
      <c r="D183" s="33" t="s">
        <v>280</v>
      </c>
      <c r="E183" s="33" t="s">
        <v>281</v>
      </c>
      <c r="F183" s="34">
        <v>43101</v>
      </c>
      <c r="G183" s="34">
        <v>43465</v>
      </c>
      <c r="H183" s="35" t="s">
        <v>1951</v>
      </c>
      <c r="I183" s="35" t="s">
        <v>1952</v>
      </c>
      <c r="J183" s="35" t="s">
        <v>1953</v>
      </c>
      <c r="K183" s="35" t="s">
        <v>1954</v>
      </c>
      <c r="L183" s="35" t="s">
        <v>1977</v>
      </c>
      <c r="M183" s="35" t="s">
        <v>295</v>
      </c>
      <c r="N183" s="35" t="s">
        <v>1978</v>
      </c>
      <c r="O183" s="35" t="s">
        <v>1979</v>
      </c>
      <c r="P183" s="35" t="s">
        <v>1980</v>
      </c>
      <c r="Q183" s="35" t="s">
        <v>809</v>
      </c>
      <c r="R183" s="35" t="s">
        <v>407</v>
      </c>
      <c r="S183" s="35" t="s">
        <v>342</v>
      </c>
      <c r="T183" s="35" t="s">
        <v>1981</v>
      </c>
      <c r="U183" s="35" t="s">
        <v>299</v>
      </c>
      <c r="V183" s="35" t="s">
        <v>276</v>
      </c>
      <c r="W183" s="35"/>
      <c r="X183" s="35"/>
      <c r="Y183" s="35" t="s">
        <v>1982</v>
      </c>
      <c r="Z183" s="35" t="s">
        <v>1983</v>
      </c>
      <c r="AA183" s="35" t="s">
        <v>1984</v>
      </c>
      <c r="AB183" s="35"/>
      <c r="AC183" s="35"/>
      <c r="AD183" s="35"/>
      <c r="AE183" s="35"/>
      <c r="AF183" s="35"/>
      <c r="AG183" s="35"/>
      <c r="AH183" s="35"/>
      <c r="AI183" s="35"/>
      <c r="AJ183" s="35"/>
      <c r="AK183" s="35"/>
      <c r="AL183" s="35" t="s">
        <v>814</v>
      </c>
      <c r="AM183" s="35" t="s">
        <v>814</v>
      </c>
      <c r="AN183" s="35"/>
      <c r="AO183" s="35"/>
      <c r="AP183" s="35"/>
      <c r="AQ183" s="35"/>
      <c r="AR183" s="35"/>
      <c r="AS183" s="35"/>
      <c r="AT183" s="35"/>
      <c r="AU183" s="35"/>
      <c r="AV183" s="35"/>
      <c r="AW183" s="35" t="s">
        <v>302</v>
      </c>
      <c r="AX183" s="35" t="s">
        <v>328</v>
      </c>
      <c r="AY183" s="35" t="s">
        <v>329</v>
      </c>
      <c r="AZ183" s="35" t="s">
        <v>328</v>
      </c>
      <c r="BA183" s="35" t="s">
        <v>293</v>
      </c>
      <c r="BB183" s="33"/>
      <c r="BC183" s="36">
        <f>IF(COUNTIF($X$2:Table53[[#This Row],[MRCUID]],Table53[[#This Row],[MRCUID]])=1,1,0)</f>
        <v>0</v>
      </c>
    </row>
    <row r="184" spans="1:55" x14ac:dyDescent="0.25">
      <c r="A184" t="s">
        <v>277</v>
      </c>
      <c r="B184" s="33" t="s">
        <v>1949</v>
      </c>
      <c r="C184" s="33" t="s">
        <v>1950</v>
      </c>
      <c r="D184" s="33" t="s">
        <v>280</v>
      </c>
      <c r="E184" s="33" t="s">
        <v>281</v>
      </c>
      <c r="F184" s="34">
        <v>43101</v>
      </c>
      <c r="G184" s="34">
        <v>43465</v>
      </c>
      <c r="H184" s="35" t="s">
        <v>1951</v>
      </c>
      <c r="I184" s="35" t="s">
        <v>1952</v>
      </c>
      <c r="J184" s="35" t="s">
        <v>1953</v>
      </c>
      <c r="K184" s="35" t="s">
        <v>1954</v>
      </c>
      <c r="L184" s="35" t="s">
        <v>1985</v>
      </c>
      <c r="M184" s="35" t="s">
        <v>295</v>
      </c>
      <c r="N184" s="35" t="s">
        <v>1986</v>
      </c>
      <c r="O184" s="35" t="s">
        <v>1987</v>
      </c>
      <c r="P184" s="35" t="s">
        <v>1988</v>
      </c>
      <c r="Q184" s="35" t="s">
        <v>1989</v>
      </c>
      <c r="R184" s="35" t="s">
        <v>442</v>
      </c>
      <c r="S184" s="35"/>
      <c r="T184" s="35" t="s">
        <v>1990</v>
      </c>
      <c r="U184" s="35"/>
      <c r="V184" s="35" t="s">
        <v>276</v>
      </c>
      <c r="W184" s="35"/>
      <c r="X184" s="35"/>
      <c r="Y184" s="35" t="s">
        <v>1991</v>
      </c>
      <c r="Z184" s="35" t="s">
        <v>1992</v>
      </c>
      <c r="AA184" s="35" t="s">
        <v>1993</v>
      </c>
      <c r="AB184" s="35"/>
      <c r="AC184" s="35"/>
      <c r="AD184" s="35"/>
      <c r="AE184" s="35"/>
      <c r="AF184" s="35"/>
      <c r="AG184" s="35"/>
      <c r="AH184" s="35"/>
      <c r="AI184" s="35"/>
      <c r="AJ184" s="35"/>
      <c r="AK184" s="35" t="s">
        <v>1994</v>
      </c>
      <c r="AL184" s="35"/>
      <c r="AM184" s="35" t="s">
        <v>1994</v>
      </c>
      <c r="AN184" s="35"/>
      <c r="AO184" s="35"/>
      <c r="AP184" s="35"/>
      <c r="AQ184" s="35"/>
      <c r="AR184" s="35"/>
      <c r="AS184" s="35"/>
      <c r="AT184" s="35"/>
      <c r="AU184" s="35"/>
      <c r="AV184" s="35"/>
      <c r="AW184" s="35" t="s">
        <v>302</v>
      </c>
      <c r="AX184" s="35" t="s">
        <v>328</v>
      </c>
      <c r="AY184" s="35" t="s">
        <v>329</v>
      </c>
      <c r="AZ184" s="35" t="s">
        <v>328</v>
      </c>
      <c r="BA184" s="35" t="s">
        <v>293</v>
      </c>
      <c r="BB184" s="33"/>
      <c r="BC184" s="36">
        <f>IF(COUNTIF($X$2:Table53[[#This Row],[MRCUID]],Table53[[#This Row],[MRCUID]])=1,1,0)</f>
        <v>0</v>
      </c>
    </row>
    <row r="185" spans="1:55" x14ac:dyDescent="0.25">
      <c r="A185" t="s">
        <v>277</v>
      </c>
      <c r="B185" s="33" t="s">
        <v>1949</v>
      </c>
      <c r="C185" s="33" t="s">
        <v>1950</v>
      </c>
      <c r="D185" s="33" t="s">
        <v>280</v>
      </c>
      <c r="E185" s="33" t="s">
        <v>281</v>
      </c>
      <c r="F185" s="34">
        <v>43101</v>
      </c>
      <c r="G185" s="34">
        <v>43465</v>
      </c>
      <c r="H185" s="35" t="s">
        <v>1951</v>
      </c>
      <c r="I185" s="35" t="s">
        <v>1952</v>
      </c>
      <c r="J185" s="35" t="s">
        <v>1953</v>
      </c>
      <c r="K185" s="35" t="s">
        <v>1954</v>
      </c>
      <c r="L185" s="35" t="s">
        <v>1995</v>
      </c>
      <c r="M185" s="35" t="s">
        <v>295</v>
      </c>
      <c r="N185" s="35" t="s">
        <v>1996</v>
      </c>
      <c r="O185" s="35" t="s">
        <v>1997</v>
      </c>
      <c r="P185" s="35" t="s">
        <v>1998</v>
      </c>
      <c r="Q185" s="35" t="s">
        <v>1999</v>
      </c>
      <c r="R185" s="35" t="s">
        <v>2000</v>
      </c>
      <c r="S185" s="35" t="s">
        <v>321</v>
      </c>
      <c r="T185" s="35" t="s">
        <v>2001</v>
      </c>
      <c r="U185" s="35" t="s">
        <v>323</v>
      </c>
      <c r="V185" s="35" t="s">
        <v>276</v>
      </c>
      <c r="W185" s="35"/>
      <c r="X185" s="35"/>
      <c r="Y185" s="35"/>
      <c r="Z185" s="35" t="s">
        <v>2002</v>
      </c>
      <c r="AA185" s="35" t="s">
        <v>2003</v>
      </c>
      <c r="AB185" s="35"/>
      <c r="AC185" s="35"/>
      <c r="AD185" s="35"/>
      <c r="AE185" s="35"/>
      <c r="AF185" s="35"/>
      <c r="AG185" s="35"/>
      <c r="AH185" s="35"/>
      <c r="AI185" s="35"/>
      <c r="AJ185" s="35"/>
      <c r="AK185" s="35"/>
      <c r="AL185" s="35" t="s">
        <v>2004</v>
      </c>
      <c r="AM185" s="35" t="s">
        <v>2005</v>
      </c>
      <c r="AN185" s="35"/>
      <c r="AO185" s="35"/>
      <c r="AP185" s="35"/>
      <c r="AQ185" s="35"/>
      <c r="AR185" s="35"/>
      <c r="AS185" s="35"/>
      <c r="AT185" s="35"/>
      <c r="AU185" s="35"/>
      <c r="AV185" s="35"/>
      <c r="AW185" s="35"/>
      <c r="AX185" s="35" t="s">
        <v>329</v>
      </c>
      <c r="AY185" s="35" t="s">
        <v>329</v>
      </c>
      <c r="AZ185" s="35" t="s">
        <v>329</v>
      </c>
      <c r="BA185" s="35" t="s">
        <v>293</v>
      </c>
      <c r="BB185" s="33"/>
      <c r="BC185" s="36">
        <f>IF(COUNTIF($X$2:Table53[[#This Row],[MRCUID]],Table53[[#This Row],[MRCUID]])=1,1,0)</f>
        <v>0</v>
      </c>
    </row>
    <row r="186" spans="1:55" x14ac:dyDescent="0.25">
      <c r="A186" t="s">
        <v>277</v>
      </c>
      <c r="B186" s="33" t="s">
        <v>1949</v>
      </c>
      <c r="C186" s="33" t="s">
        <v>1950</v>
      </c>
      <c r="D186" s="33" t="s">
        <v>280</v>
      </c>
      <c r="E186" s="33" t="s">
        <v>281</v>
      </c>
      <c r="F186" s="34">
        <v>43101</v>
      </c>
      <c r="G186" s="34">
        <v>43465</v>
      </c>
      <c r="H186" s="35" t="s">
        <v>1951</v>
      </c>
      <c r="I186" s="35" t="s">
        <v>1952</v>
      </c>
      <c r="J186" s="35" t="s">
        <v>1953</v>
      </c>
      <c r="K186" s="35" t="s">
        <v>1954</v>
      </c>
      <c r="L186" s="35" t="s">
        <v>2006</v>
      </c>
      <c r="M186" s="35" t="s">
        <v>295</v>
      </c>
      <c r="N186" s="35" t="s">
        <v>2007</v>
      </c>
      <c r="O186" s="35" t="s">
        <v>2008</v>
      </c>
      <c r="P186" s="35" t="s">
        <v>2009</v>
      </c>
      <c r="Q186" s="35" t="s">
        <v>624</v>
      </c>
      <c r="R186" s="35" t="s">
        <v>596</v>
      </c>
      <c r="S186" s="35" t="s">
        <v>394</v>
      </c>
      <c r="T186" s="35" t="s">
        <v>2010</v>
      </c>
      <c r="U186" s="35" t="s">
        <v>299</v>
      </c>
      <c r="V186" s="35" t="s">
        <v>276</v>
      </c>
      <c r="W186" s="35"/>
      <c r="X186" s="35"/>
      <c r="Y186" s="35" t="s">
        <v>2011</v>
      </c>
      <c r="Z186" s="35" t="s">
        <v>2012</v>
      </c>
      <c r="AA186" s="35" t="s">
        <v>2013</v>
      </c>
      <c r="AB186" s="35"/>
      <c r="AC186" s="35"/>
      <c r="AD186" s="35"/>
      <c r="AE186" s="35"/>
      <c r="AF186" s="35"/>
      <c r="AG186" s="35"/>
      <c r="AH186" s="35"/>
      <c r="AI186" s="35"/>
      <c r="AJ186" s="35"/>
      <c r="AK186" s="35"/>
      <c r="AL186" s="35" t="s">
        <v>599</v>
      </c>
      <c r="AM186" s="35" t="s">
        <v>600</v>
      </c>
      <c r="AN186" s="35"/>
      <c r="AO186" s="35"/>
      <c r="AP186" s="35"/>
      <c r="AQ186" s="35"/>
      <c r="AR186" s="35"/>
      <c r="AS186" s="35"/>
      <c r="AT186" s="35"/>
      <c r="AU186" s="35"/>
      <c r="AV186" s="35"/>
      <c r="AW186" s="35" t="s">
        <v>302</v>
      </c>
      <c r="AX186" s="35" t="s">
        <v>328</v>
      </c>
      <c r="AY186" s="35" t="s">
        <v>329</v>
      </c>
      <c r="AZ186" s="35" t="s">
        <v>328</v>
      </c>
      <c r="BA186" s="35" t="s">
        <v>293</v>
      </c>
      <c r="BB186" s="33"/>
      <c r="BC186" s="36">
        <f>IF(COUNTIF($X$2:Table53[[#This Row],[MRCUID]],Table53[[#This Row],[MRCUID]])=1,1,0)</f>
        <v>0</v>
      </c>
    </row>
    <row r="187" spans="1:55" x14ac:dyDescent="0.25">
      <c r="A187" t="s">
        <v>277</v>
      </c>
      <c r="B187" s="33" t="s">
        <v>1949</v>
      </c>
      <c r="C187" s="33" t="s">
        <v>1950</v>
      </c>
      <c r="D187" s="33" t="s">
        <v>280</v>
      </c>
      <c r="E187" s="33" t="s">
        <v>281</v>
      </c>
      <c r="F187" s="34">
        <v>43101</v>
      </c>
      <c r="G187" s="34">
        <v>43465</v>
      </c>
      <c r="H187" s="35" t="s">
        <v>1951</v>
      </c>
      <c r="I187" s="35" t="s">
        <v>1952</v>
      </c>
      <c r="J187" s="35" t="s">
        <v>1953</v>
      </c>
      <c r="K187" s="35" t="s">
        <v>1954</v>
      </c>
      <c r="L187" s="35" t="s">
        <v>2014</v>
      </c>
      <c r="M187" s="35" t="s">
        <v>295</v>
      </c>
      <c r="N187" s="35" t="s">
        <v>2015</v>
      </c>
      <c r="O187" s="35" t="s">
        <v>2016</v>
      </c>
      <c r="P187" s="35" t="s">
        <v>2017</v>
      </c>
      <c r="Q187" s="35" t="s">
        <v>405</v>
      </c>
      <c r="R187" s="35" t="s">
        <v>406</v>
      </c>
      <c r="S187" s="35" t="s">
        <v>342</v>
      </c>
      <c r="T187" s="35" t="s">
        <v>2018</v>
      </c>
      <c r="U187" s="35"/>
      <c r="V187" s="35" t="s">
        <v>276</v>
      </c>
      <c r="W187" s="35"/>
      <c r="X187" s="35"/>
      <c r="Y187" s="35" t="s">
        <v>2019</v>
      </c>
      <c r="Z187" s="35" t="s">
        <v>2020</v>
      </c>
      <c r="AA187" s="35" t="s">
        <v>2021</v>
      </c>
      <c r="AB187" s="35"/>
      <c r="AC187" s="35"/>
      <c r="AD187" s="35"/>
      <c r="AE187" s="35"/>
      <c r="AF187" s="35"/>
      <c r="AG187" s="35"/>
      <c r="AH187" s="35"/>
      <c r="AI187" s="35"/>
      <c r="AJ187" s="35"/>
      <c r="AK187" s="35"/>
      <c r="AL187" s="35" t="s">
        <v>412</v>
      </c>
      <c r="AM187" s="35" t="s">
        <v>412</v>
      </c>
      <c r="AN187" s="35"/>
      <c r="AO187" s="35"/>
      <c r="AP187" s="35"/>
      <c r="AQ187" s="35"/>
      <c r="AR187" s="35"/>
      <c r="AS187" s="35"/>
      <c r="AT187" s="35"/>
      <c r="AU187" s="35"/>
      <c r="AV187" s="35"/>
      <c r="AW187" s="35" t="s">
        <v>302</v>
      </c>
      <c r="AX187" s="35" t="s">
        <v>328</v>
      </c>
      <c r="AY187" s="35" t="s">
        <v>329</v>
      </c>
      <c r="AZ187" s="35" t="s">
        <v>328</v>
      </c>
      <c r="BA187" s="35" t="s">
        <v>293</v>
      </c>
      <c r="BB187" s="33"/>
      <c r="BC187" s="36">
        <f>IF(COUNTIF($X$2:Table53[[#This Row],[MRCUID]],Table53[[#This Row],[MRCUID]])=1,1,0)</f>
        <v>0</v>
      </c>
    </row>
    <row r="188" spans="1:55" x14ac:dyDescent="0.25">
      <c r="A188" t="s">
        <v>277</v>
      </c>
      <c r="B188" s="33" t="s">
        <v>1949</v>
      </c>
      <c r="C188" s="33" t="s">
        <v>1950</v>
      </c>
      <c r="D188" s="33" t="s">
        <v>280</v>
      </c>
      <c r="E188" s="33" t="s">
        <v>281</v>
      </c>
      <c r="F188" s="34">
        <v>43101</v>
      </c>
      <c r="G188" s="34">
        <v>43465</v>
      </c>
      <c r="H188" s="35" t="s">
        <v>1951</v>
      </c>
      <c r="I188" s="35" t="s">
        <v>1952</v>
      </c>
      <c r="J188" s="35" t="s">
        <v>1953</v>
      </c>
      <c r="K188" s="35" t="s">
        <v>1954</v>
      </c>
      <c r="L188" s="35" t="s">
        <v>2022</v>
      </c>
      <c r="M188" s="35" t="s">
        <v>295</v>
      </c>
      <c r="N188" s="35" t="s">
        <v>2023</v>
      </c>
      <c r="O188" s="35" t="s">
        <v>2024</v>
      </c>
      <c r="P188" s="35" t="s">
        <v>2025</v>
      </c>
      <c r="Q188" s="35" t="s">
        <v>1672</v>
      </c>
      <c r="R188" s="35" t="s">
        <v>1673</v>
      </c>
      <c r="S188" s="35" t="s">
        <v>394</v>
      </c>
      <c r="T188" s="35" t="s">
        <v>2026</v>
      </c>
      <c r="U188" s="35" t="s">
        <v>383</v>
      </c>
      <c r="V188" s="35" t="s">
        <v>276</v>
      </c>
      <c r="W188" s="35"/>
      <c r="X188" s="35"/>
      <c r="Y188" s="35" t="s">
        <v>2027</v>
      </c>
      <c r="Z188" s="35" t="s">
        <v>2028</v>
      </c>
      <c r="AA188" s="35" t="s">
        <v>2029</v>
      </c>
      <c r="AB188" s="35"/>
      <c r="AC188" s="35"/>
      <c r="AD188" s="35"/>
      <c r="AE188" s="35"/>
      <c r="AF188" s="35"/>
      <c r="AG188" s="35"/>
      <c r="AH188" s="35"/>
      <c r="AI188" s="35"/>
      <c r="AJ188" s="35"/>
      <c r="AK188" s="35"/>
      <c r="AL188" s="35" t="s">
        <v>1678</v>
      </c>
      <c r="AM188" s="35" t="s">
        <v>1679</v>
      </c>
      <c r="AN188" s="35"/>
      <c r="AO188" s="35"/>
      <c r="AP188" s="35"/>
      <c r="AQ188" s="35"/>
      <c r="AR188" s="35"/>
      <c r="AS188" s="35"/>
      <c r="AT188" s="35"/>
      <c r="AU188" s="35"/>
      <c r="AV188" s="35"/>
      <c r="AW188" s="35" t="s">
        <v>302</v>
      </c>
      <c r="AX188" s="35" t="s">
        <v>328</v>
      </c>
      <c r="AY188" s="35" t="s">
        <v>329</v>
      </c>
      <c r="AZ188" s="35" t="s">
        <v>328</v>
      </c>
      <c r="BA188" s="35" t="s">
        <v>293</v>
      </c>
      <c r="BB188" s="33"/>
      <c r="BC188" s="36">
        <f>IF(COUNTIF($X$2:Table53[[#This Row],[MRCUID]],Table53[[#This Row],[MRCUID]])=1,1,0)</f>
        <v>0</v>
      </c>
    </row>
    <row r="189" spans="1:55" x14ac:dyDescent="0.25">
      <c r="A189" t="s">
        <v>277</v>
      </c>
      <c r="B189" s="33" t="s">
        <v>1949</v>
      </c>
      <c r="C189" s="33" t="s">
        <v>1950</v>
      </c>
      <c r="D189" s="33" t="s">
        <v>280</v>
      </c>
      <c r="E189" s="33" t="s">
        <v>281</v>
      </c>
      <c r="F189" s="34">
        <v>43101</v>
      </c>
      <c r="G189" s="34">
        <v>43465</v>
      </c>
      <c r="H189" s="35" t="s">
        <v>1951</v>
      </c>
      <c r="I189" s="35" t="s">
        <v>1952</v>
      </c>
      <c r="J189" s="35" t="s">
        <v>1953</v>
      </c>
      <c r="K189" s="35" t="s">
        <v>1954</v>
      </c>
      <c r="L189" s="35" t="s">
        <v>2030</v>
      </c>
      <c r="M189" s="35" t="s">
        <v>295</v>
      </c>
      <c r="N189" s="35" t="s">
        <v>2031</v>
      </c>
      <c r="O189" s="35" t="s">
        <v>2032</v>
      </c>
      <c r="P189" s="35" t="s">
        <v>2033</v>
      </c>
      <c r="Q189" s="35" t="s">
        <v>1999</v>
      </c>
      <c r="R189" s="35" t="s">
        <v>2000</v>
      </c>
      <c r="S189" s="35" t="s">
        <v>606</v>
      </c>
      <c r="T189" s="35" t="s">
        <v>2034</v>
      </c>
      <c r="U189" s="35" t="s">
        <v>606</v>
      </c>
      <c r="V189" s="35" t="s">
        <v>276</v>
      </c>
      <c r="W189" s="35"/>
      <c r="X189" s="35"/>
      <c r="Y189" s="35" t="s">
        <v>2035</v>
      </c>
      <c r="Z189" s="35" t="s">
        <v>2036</v>
      </c>
      <c r="AA189" s="35" t="s">
        <v>2037</v>
      </c>
      <c r="AB189" s="35"/>
      <c r="AC189" s="35"/>
      <c r="AD189" s="35"/>
      <c r="AE189" s="35"/>
      <c r="AF189" s="35"/>
      <c r="AG189" s="35"/>
      <c r="AH189" s="35"/>
      <c r="AI189" s="35"/>
      <c r="AJ189" s="35"/>
      <c r="AK189" s="35"/>
      <c r="AL189" s="35" t="s">
        <v>2004</v>
      </c>
      <c r="AM189" s="35" t="s">
        <v>2005</v>
      </c>
      <c r="AN189" s="35"/>
      <c r="AO189" s="35"/>
      <c r="AP189" s="35"/>
      <c r="AQ189" s="35"/>
      <c r="AR189" s="35"/>
      <c r="AS189" s="35"/>
      <c r="AT189" s="35"/>
      <c r="AU189" s="35"/>
      <c r="AV189" s="35"/>
      <c r="AW189" s="35"/>
      <c r="AX189" s="35" t="s">
        <v>328</v>
      </c>
      <c r="AY189" s="35" t="s">
        <v>329</v>
      </c>
      <c r="AZ189" s="35" t="s">
        <v>328</v>
      </c>
      <c r="BA189" s="35" t="s">
        <v>293</v>
      </c>
      <c r="BB189" s="33"/>
      <c r="BC189" s="36">
        <f>IF(COUNTIF($X$2:Table53[[#This Row],[MRCUID]],Table53[[#This Row],[MRCUID]])=1,1,0)</f>
        <v>0</v>
      </c>
    </row>
    <row r="190" spans="1:55" x14ac:dyDescent="0.25">
      <c r="A190" t="s">
        <v>277</v>
      </c>
      <c r="B190" s="33" t="s">
        <v>1949</v>
      </c>
      <c r="C190" s="33" t="s">
        <v>1950</v>
      </c>
      <c r="D190" s="33" t="s">
        <v>280</v>
      </c>
      <c r="E190" s="33" t="s">
        <v>281</v>
      </c>
      <c r="F190" s="34">
        <v>43101</v>
      </c>
      <c r="G190" s="34">
        <v>43465</v>
      </c>
      <c r="H190" s="35" t="s">
        <v>1951</v>
      </c>
      <c r="I190" s="35" t="s">
        <v>1952</v>
      </c>
      <c r="J190" s="35" t="s">
        <v>1953</v>
      </c>
      <c r="K190" s="35" t="s">
        <v>1954</v>
      </c>
      <c r="L190" s="35" t="s">
        <v>2038</v>
      </c>
      <c r="M190" s="35" t="s">
        <v>295</v>
      </c>
      <c r="N190" s="35" t="s">
        <v>2039</v>
      </c>
      <c r="O190" s="35" t="s">
        <v>2040</v>
      </c>
      <c r="P190" s="35" t="s">
        <v>2041</v>
      </c>
      <c r="Q190" s="35" t="s">
        <v>1970</v>
      </c>
      <c r="R190" s="35" t="s">
        <v>368</v>
      </c>
      <c r="S190" s="35" t="s">
        <v>394</v>
      </c>
      <c r="T190" s="35" t="s">
        <v>2042</v>
      </c>
      <c r="U190" s="35" t="s">
        <v>299</v>
      </c>
      <c r="V190" s="35" t="s">
        <v>507</v>
      </c>
      <c r="W190" s="35"/>
      <c r="X190" s="35"/>
      <c r="Y190" s="35"/>
      <c r="Z190" s="35" t="s">
        <v>2043</v>
      </c>
      <c r="AA190" s="35" t="s">
        <v>2044</v>
      </c>
      <c r="AB190" s="35"/>
      <c r="AC190" s="35"/>
      <c r="AD190" s="35"/>
      <c r="AE190" s="35"/>
      <c r="AF190" s="35"/>
      <c r="AG190" s="35"/>
      <c r="AH190" s="35"/>
      <c r="AI190" s="35"/>
      <c r="AJ190" s="35"/>
      <c r="AK190" s="35"/>
      <c r="AL190" s="35" t="s">
        <v>1975</v>
      </c>
      <c r="AM190" s="35" t="s">
        <v>1976</v>
      </c>
      <c r="AN190" s="35"/>
      <c r="AO190" s="35"/>
      <c r="AP190" s="35"/>
      <c r="AQ190" s="35"/>
      <c r="AR190" s="35"/>
      <c r="AS190" s="35"/>
      <c r="AT190" s="35"/>
      <c r="AU190" s="35"/>
      <c r="AV190" s="35"/>
      <c r="AW190" s="35"/>
      <c r="AX190" s="35" t="s">
        <v>329</v>
      </c>
      <c r="AY190" s="35" t="s">
        <v>329</v>
      </c>
      <c r="AZ190" s="35" t="s">
        <v>329</v>
      </c>
      <c r="BA190" s="35" t="s">
        <v>293</v>
      </c>
      <c r="BB190" s="33"/>
      <c r="BC190" s="36">
        <f>IF(COUNTIF($X$2:Table53[[#This Row],[MRCUID]],Table53[[#This Row],[MRCUID]])=1,1,0)</f>
        <v>0</v>
      </c>
    </row>
    <row r="191" spans="1:55" x14ac:dyDescent="0.25">
      <c r="A191" t="s">
        <v>277</v>
      </c>
      <c r="B191" s="33" t="s">
        <v>1949</v>
      </c>
      <c r="C191" s="33" t="s">
        <v>1950</v>
      </c>
      <c r="D191" s="33" t="s">
        <v>280</v>
      </c>
      <c r="E191" s="33" t="s">
        <v>281</v>
      </c>
      <c r="F191" s="34">
        <v>43101</v>
      </c>
      <c r="G191" s="34">
        <v>43465</v>
      </c>
      <c r="H191" s="35" t="s">
        <v>1951</v>
      </c>
      <c r="I191" s="35" t="s">
        <v>1952</v>
      </c>
      <c r="J191" s="35" t="s">
        <v>1953</v>
      </c>
      <c r="K191" s="35" t="s">
        <v>1954</v>
      </c>
      <c r="L191" s="35" t="s">
        <v>2045</v>
      </c>
      <c r="M191" s="35" t="s">
        <v>295</v>
      </c>
      <c r="N191" s="35" t="s">
        <v>2046</v>
      </c>
      <c r="O191" s="35" t="s">
        <v>2047</v>
      </c>
      <c r="P191" s="35" t="s">
        <v>2048</v>
      </c>
      <c r="Q191" s="35" t="s">
        <v>463</v>
      </c>
      <c r="R191" s="35" t="s">
        <v>582</v>
      </c>
      <c r="S191" s="35" t="s">
        <v>838</v>
      </c>
      <c r="T191" s="35" t="s">
        <v>2049</v>
      </c>
      <c r="U191" s="35" t="s">
        <v>306</v>
      </c>
      <c r="V191" s="35" t="s">
        <v>276</v>
      </c>
      <c r="W191" s="35"/>
      <c r="X191" s="35"/>
      <c r="Y191" s="35" t="s">
        <v>2050</v>
      </c>
      <c r="Z191" s="35" t="s">
        <v>2051</v>
      </c>
      <c r="AA191" s="35" t="s">
        <v>2052</v>
      </c>
      <c r="AB191" s="35"/>
      <c r="AC191" s="35"/>
      <c r="AD191" s="35"/>
      <c r="AE191" s="35"/>
      <c r="AF191" s="35"/>
      <c r="AG191" s="35"/>
      <c r="AH191" s="35"/>
      <c r="AI191" s="35"/>
      <c r="AJ191" s="35"/>
      <c r="AK191" s="35"/>
      <c r="AL191" s="35" t="s">
        <v>588</v>
      </c>
      <c r="AM191" s="35" t="s">
        <v>589</v>
      </c>
      <c r="AN191" s="35"/>
      <c r="AO191" s="35"/>
      <c r="AP191" s="35"/>
      <c r="AQ191" s="35"/>
      <c r="AR191" s="35"/>
      <c r="AS191" s="35"/>
      <c r="AT191" s="35"/>
      <c r="AU191" s="35"/>
      <c r="AV191" s="35"/>
      <c r="AW191" s="35"/>
      <c r="AX191" s="35" t="s">
        <v>328</v>
      </c>
      <c r="AY191" s="35" t="s">
        <v>329</v>
      </c>
      <c r="AZ191" s="35" t="s">
        <v>328</v>
      </c>
      <c r="BA191" s="35" t="s">
        <v>293</v>
      </c>
      <c r="BB191" s="33"/>
      <c r="BC191" s="36">
        <f>IF(COUNTIF($X$2:Table53[[#This Row],[MRCUID]],Table53[[#This Row],[MRCUID]])=1,1,0)</f>
        <v>0</v>
      </c>
    </row>
    <row r="192" spans="1:55" x14ac:dyDescent="0.25">
      <c r="A192" t="s">
        <v>277</v>
      </c>
      <c r="B192" s="33" t="s">
        <v>1949</v>
      </c>
      <c r="C192" s="33" t="s">
        <v>1950</v>
      </c>
      <c r="D192" s="33" t="s">
        <v>280</v>
      </c>
      <c r="E192" s="33" t="s">
        <v>281</v>
      </c>
      <c r="F192" s="34">
        <v>43101</v>
      </c>
      <c r="G192" s="34">
        <v>43465</v>
      </c>
      <c r="H192" s="35" t="s">
        <v>1951</v>
      </c>
      <c r="I192" s="35" t="s">
        <v>1952</v>
      </c>
      <c r="J192" s="35" t="s">
        <v>1953</v>
      </c>
      <c r="K192" s="35" t="s">
        <v>1954</v>
      </c>
      <c r="L192" s="35" t="s">
        <v>2053</v>
      </c>
      <c r="M192" s="35" t="s">
        <v>295</v>
      </c>
      <c r="N192" s="35" t="s">
        <v>2054</v>
      </c>
      <c r="O192" s="35" t="s">
        <v>2055</v>
      </c>
      <c r="P192" s="35" t="s">
        <v>2056</v>
      </c>
      <c r="Q192" s="35" t="s">
        <v>1970</v>
      </c>
      <c r="R192" s="35" t="s">
        <v>1971</v>
      </c>
      <c r="S192" s="35" t="s">
        <v>306</v>
      </c>
      <c r="T192" s="35" t="s">
        <v>2057</v>
      </c>
      <c r="U192" s="35" t="s">
        <v>306</v>
      </c>
      <c r="V192" s="35" t="s">
        <v>276</v>
      </c>
      <c r="W192" s="35"/>
      <c r="X192" s="35"/>
      <c r="Y192" s="35" t="s">
        <v>2058</v>
      </c>
      <c r="Z192" s="35" t="s">
        <v>2059</v>
      </c>
      <c r="AA192" s="35" t="s">
        <v>2060</v>
      </c>
      <c r="AB192" s="35"/>
      <c r="AC192" s="35"/>
      <c r="AD192" s="35"/>
      <c r="AE192" s="35"/>
      <c r="AF192" s="35"/>
      <c r="AG192" s="35"/>
      <c r="AH192" s="35"/>
      <c r="AI192" s="35"/>
      <c r="AJ192" s="35"/>
      <c r="AK192" s="35"/>
      <c r="AL192" s="35" t="s">
        <v>1975</v>
      </c>
      <c r="AM192" s="35" t="s">
        <v>1976</v>
      </c>
      <c r="AN192" s="35"/>
      <c r="AO192" s="35"/>
      <c r="AP192" s="35"/>
      <c r="AQ192" s="35"/>
      <c r="AR192" s="35"/>
      <c r="AS192" s="35"/>
      <c r="AT192" s="35"/>
      <c r="AU192" s="35"/>
      <c r="AV192" s="35"/>
      <c r="AW192" s="35"/>
      <c r="AX192" s="35" t="s">
        <v>329</v>
      </c>
      <c r="AY192" s="35" t="s">
        <v>329</v>
      </c>
      <c r="AZ192" s="35" t="s">
        <v>329</v>
      </c>
      <c r="BA192" s="35" t="s">
        <v>293</v>
      </c>
      <c r="BB192" s="33"/>
      <c r="BC192" s="36">
        <f>IF(COUNTIF($X$2:Table53[[#This Row],[MRCUID]],Table53[[#This Row],[MRCUID]])=1,1,0)</f>
        <v>0</v>
      </c>
    </row>
    <row r="193" spans="1:55" x14ac:dyDescent="0.25">
      <c r="A193" t="s">
        <v>277</v>
      </c>
      <c r="B193" s="33" t="s">
        <v>1949</v>
      </c>
      <c r="C193" s="33" t="s">
        <v>1950</v>
      </c>
      <c r="D193" s="33" t="s">
        <v>280</v>
      </c>
      <c r="E193" s="33" t="s">
        <v>281</v>
      </c>
      <c r="F193" s="34">
        <v>43101</v>
      </c>
      <c r="G193" s="34">
        <v>43465</v>
      </c>
      <c r="H193" s="35" t="s">
        <v>1951</v>
      </c>
      <c r="I193" s="35" t="s">
        <v>1952</v>
      </c>
      <c r="J193" s="35" t="s">
        <v>1953</v>
      </c>
      <c r="K193" s="35" t="s">
        <v>1954</v>
      </c>
      <c r="L193" s="35" t="s">
        <v>2061</v>
      </c>
      <c r="M193" s="35" t="s">
        <v>295</v>
      </c>
      <c r="N193" s="35" t="s">
        <v>2062</v>
      </c>
      <c r="O193" s="35" t="s">
        <v>1987</v>
      </c>
      <c r="P193" s="35" t="s">
        <v>2063</v>
      </c>
      <c r="Q193" s="35" t="s">
        <v>1970</v>
      </c>
      <c r="R193" s="35" t="s">
        <v>1971</v>
      </c>
      <c r="S193" s="35" t="s">
        <v>381</v>
      </c>
      <c r="T193" s="35" t="s">
        <v>2064</v>
      </c>
      <c r="U193" s="35" t="s">
        <v>383</v>
      </c>
      <c r="V193" s="35" t="s">
        <v>276</v>
      </c>
      <c r="W193" s="35"/>
      <c r="X193" s="35"/>
      <c r="Y193" s="35"/>
      <c r="Z193" s="35" t="s">
        <v>2065</v>
      </c>
      <c r="AA193" s="35" t="s">
        <v>2066</v>
      </c>
      <c r="AB193" s="35"/>
      <c r="AC193" s="35"/>
      <c r="AD193" s="35"/>
      <c r="AE193" s="35"/>
      <c r="AF193" s="35"/>
      <c r="AG193" s="35"/>
      <c r="AH193" s="35"/>
      <c r="AI193" s="35"/>
      <c r="AJ193" s="35"/>
      <c r="AK193" s="35"/>
      <c r="AL193" s="35" t="s">
        <v>1975</v>
      </c>
      <c r="AM193" s="35" t="s">
        <v>1976</v>
      </c>
      <c r="AN193" s="35"/>
      <c r="AO193" s="35"/>
      <c r="AP193" s="35"/>
      <c r="AQ193" s="35"/>
      <c r="AR193" s="35"/>
      <c r="AS193" s="35"/>
      <c r="AT193" s="35"/>
      <c r="AU193" s="35"/>
      <c r="AV193" s="35"/>
      <c r="AW193" s="35" t="s">
        <v>302</v>
      </c>
      <c r="AX193" s="35" t="s">
        <v>329</v>
      </c>
      <c r="AY193" s="35" t="s">
        <v>329</v>
      </c>
      <c r="AZ193" s="35" t="s">
        <v>329</v>
      </c>
      <c r="BA193" s="35" t="s">
        <v>293</v>
      </c>
      <c r="BB193" s="33"/>
      <c r="BC193" s="36">
        <f>IF(COUNTIF($X$2:Table53[[#This Row],[MRCUID]],Table53[[#This Row],[MRCUID]])=1,1,0)</f>
        <v>0</v>
      </c>
    </row>
    <row r="194" spans="1:55" x14ac:dyDescent="0.25">
      <c r="A194" t="s">
        <v>277</v>
      </c>
      <c r="B194" s="33" t="s">
        <v>1949</v>
      </c>
      <c r="C194" s="33" t="s">
        <v>1950</v>
      </c>
      <c r="D194" s="33" t="s">
        <v>280</v>
      </c>
      <c r="E194" s="33" t="s">
        <v>281</v>
      </c>
      <c r="F194" s="34">
        <v>43101</v>
      </c>
      <c r="G194" s="34">
        <v>43465</v>
      </c>
      <c r="H194" s="35" t="s">
        <v>1951</v>
      </c>
      <c r="I194" s="35" t="s">
        <v>1952</v>
      </c>
      <c r="J194" s="35" t="s">
        <v>1953</v>
      </c>
      <c r="K194" s="35" t="s">
        <v>1954</v>
      </c>
      <c r="L194" s="35" t="s">
        <v>2067</v>
      </c>
      <c r="M194" s="35" t="s">
        <v>295</v>
      </c>
      <c r="N194" s="35" t="s">
        <v>2068</v>
      </c>
      <c r="O194" s="35" t="s">
        <v>2069</v>
      </c>
      <c r="P194" s="35" t="s">
        <v>2070</v>
      </c>
      <c r="Q194" s="35" t="s">
        <v>2071</v>
      </c>
      <c r="R194" s="35"/>
      <c r="S194" s="35"/>
      <c r="T194" s="35"/>
      <c r="U194" s="35" t="s">
        <v>429</v>
      </c>
      <c r="V194" s="35" t="s">
        <v>276</v>
      </c>
      <c r="W194" s="35"/>
      <c r="X194" s="35"/>
      <c r="Y194" s="35"/>
      <c r="Z194" s="35" t="s">
        <v>2072</v>
      </c>
      <c r="AA194" s="35" t="s">
        <v>2073</v>
      </c>
      <c r="AB194" s="35"/>
      <c r="AC194" s="35"/>
      <c r="AD194" s="35"/>
      <c r="AE194" s="35"/>
      <c r="AF194" s="35"/>
      <c r="AG194" s="35"/>
      <c r="AH194" s="35"/>
      <c r="AI194" s="35"/>
      <c r="AJ194" s="35"/>
      <c r="AK194" s="35"/>
      <c r="AL194" s="35" t="s">
        <v>2074</v>
      </c>
      <c r="AM194" s="35" t="s">
        <v>2075</v>
      </c>
      <c r="AN194" s="35"/>
      <c r="AO194" s="35"/>
      <c r="AP194" s="35"/>
      <c r="AQ194" s="35"/>
      <c r="AR194" s="35"/>
      <c r="AS194" s="35"/>
      <c r="AT194" s="35"/>
      <c r="AU194" s="35"/>
      <c r="AV194" s="35"/>
      <c r="AW194" s="35"/>
      <c r="AX194" s="35" t="s">
        <v>329</v>
      </c>
      <c r="AY194" s="35" t="s">
        <v>329</v>
      </c>
      <c r="AZ194" s="35" t="s">
        <v>329</v>
      </c>
      <c r="BA194" s="35" t="s">
        <v>293</v>
      </c>
      <c r="BB194" s="33"/>
      <c r="BC194" s="36">
        <f>IF(COUNTIF($X$2:Table53[[#This Row],[MRCUID]],Table53[[#This Row],[MRCUID]])=1,1,0)</f>
        <v>0</v>
      </c>
    </row>
    <row r="195" spans="1:55" x14ac:dyDescent="0.25">
      <c r="A195" t="s">
        <v>277</v>
      </c>
      <c r="B195" s="33" t="s">
        <v>1949</v>
      </c>
      <c r="C195" s="33" t="s">
        <v>1950</v>
      </c>
      <c r="D195" s="33" t="s">
        <v>280</v>
      </c>
      <c r="E195" s="33" t="s">
        <v>281</v>
      </c>
      <c r="F195" s="34">
        <v>43101</v>
      </c>
      <c r="G195" s="34">
        <v>43465</v>
      </c>
      <c r="H195" s="35" t="s">
        <v>1951</v>
      </c>
      <c r="I195" s="35" t="s">
        <v>1952</v>
      </c>
      <c r="J195" s="35" t="s">
        <v>1953</v>
      </c>
      <c r="K195" s="35" t="s">
        <v>1954</v>
      </c>
      <c r="L195" s="35" t="s">
        <v>2076</v>
      </c>
      <c r="M195" s="35" t="s">
        <v>295</v>
      </c>
      <c r="N195" s="35" t="s">
        <v>2077</v>
      </c>
      <c r="O195" s="35" t="s">
        <v>2078</v>
      </c>
      <c r="P195" s="35" t="s">
        <v>2079</v>
      </c>
      <c r="Q195" s="35" t="s">
        <v>2080</v>
      </c>
      <c r="R195" s="35" t="s">
        <v>427</v>
      </c>
      <c r="S195" s="35" t="s">
        <v>342</v>
      </c>
      <c r="T195" s="35" t="s">
        <v>544</v>
      </c>
      <c r="U195" s="35" t="s">
        <v>429</v>
      </c>
      <c r="V195" s="35" t="s">
        <v>276</v>
      </c>
      <c r="W195" s="35"/>
      <c r="X195" s="35"/>
      <c r="Y195" s="35" t="s">
        <v>2081</v>
      </c>
      <c r="Z195" s="35" t="s">
        <v>2082</v>
      </c>
      <c r="AA195" s="35" t="s">
        <v>2083</v>
      </c>
      <c r="AB195" s="35"/>
      <c r="AC195" s="35"/>
      <c r="AD195" s="35"/>
      <c r="AE195" s="35"/>
      <c r="AF195" s="35"/>
      <c r="AG195" s="35"/>
      <c r="AH195" s="35"/>
      <c r="AI195" s="35"/>
      <c r="AJ195" s="35"/>
      <c r="AK195" s="35"/>
      <c r="AL195" s="35" t="s">
        <v>2084</v>
      </c>
      <c r="AM195" s="35" t="s">
        <v>2084</v>
      </c>
      <c r="AN195" s="35"/>
      <c r="AO195" s="35"/>
      <c r="AP195" s="35"/>
      <c r="AQ195" s="35"/>
      <c r="AR195" s="35"/>
      <c r="AS195" s="35"/>
      <c r="AT195" s="35"/>
      <c r="AU195" s="35"/>
      <c r="AV195" s="35"/>
      <c r="AW195" s="35" t="s">
        <v>302</v>
      </c>
      <c r="AX195" s="35" t="s">
        <v>328</v>
      </c>
      <c r="AY195" s="35" t="s">
        <v>329</v>
      </c>
      <c r="AZ195" s="35" t="s">
        <v>328</v>
      </c>
      <c r="BA195" s="35" t="s">
        <v>293</v>
      </c>
      <c r="BB195" s="33"/>
      <c r="BC195" s="36">
        <f>IF(COUNTIF($X$2:Table53[[#This Row],[MRCUID]],Table53[[#This Row],[MRCUID]])=1,1,0)</f>
        <v>0</v>
      </c>
    </row>
    <row r="196" spans="1:55" x14ac:dyDescent="0.25">
      <c r="A196" t="s">
        <v>277</v>
      </c>
      <c r="B196" s="33" t="s">
        <v>1949</v>
      </c>
      <c r="C196" s="33" t="s">
        <v>1950</v>
      </c>
      <c r="D196" s="33" t="s">
        <v>280</v>
      </c>
      <c r="E196" s="33" t="s">
        <v>281</v>
      </c>
      <c r="F196" s="34">
        <v>43101</v>
      </c>
      <c r="G196" s="34">
        <v>43465</v>
      </c>
      <c r="H196" s="35" t="s">
        <v>1951</v>
      </c>
      <c r="I196" s="35" t="s">
        <v>1952</v>
      </c>
      <c r="J196" s="35" t="s">
        <v>1953</v>
      </c>
      <c r="K196" s="35" t="s">
        <v>1954</v>
      </c>
      <c r="L196" s="35" t="s">
        <v>2085</v>
      </c>
      <c r="M196" s="35" t="s">
        <v>295</v>
      </c>
      <c r="N196" s="35" t="s">
        <v>2086</v>
      </c>
      <c r="O196" s="35" t="s">
        <v>2087</v>
      </c>
      <c r="P196" s="35" t="s">
        <v>2088</v>
      </c>
      <c r="Q196" s="35" t="s">
        <v>2089</v>
      </c>
      <c r="R196" s="35" t="s">
        <v>2090</v>
      </c>
      <c r="S196" s="35" t="s">
        <v>2091</v>
      </c>
      <c r="T196" s="35" t="s">
        <v>2092</v>
      </c>
      <c r="U196" s="35" t="s">
        <v>290</v>
      </c>
      <c r="V196" s="35" t="s">
        <v>276</v>
      </c>
      <c r="W196" s="35"/>
      <c r="X196" s="35"/>
      <c r="Y196" s="35" t="s">
        <v>2093</v>
      </c>
      <c r="Z196" s="35" t="s">
        <v>2094</v>
      </c>
      <c r="AA196" s="35" t="s">
        <v>2095</v>
      </c>
      <c r="AB196" s="35"/>
      <c r="AC196" s="35"/>
      <c r="AD196" s="35"/>
      <c r="AE196" s="35"/>
      <c r="AF196" s="35"/>
      <c r="AG196" s="35"/>
      <c r="AH196" s="35"/>
      <c r="AI196" s="35"/>
      <c r="AJ196" s="35"/>
      <c r="AK196" s="35"/>
      <c r="AL196" s="35" t="s">
        <v>2096</v>
      </c>
      <c r="AM196" s="35" t="s">
        <v>2097</v>
      </c>
      <c r="AN196" s="35"/>
      <c r="AO196" s="35"/>
      <c r="AP196" s="35"/>
      <c r="AQ196" s="35"/>
      <c r="AR196" s="35"/>
      <c r="AS196" s="35"/>
      <c r="AT196" s="35"/>
      <c r="AU196" s="35"/>
      <c r="AV196" s="35"/>
      <c r="AW196" s="35"/>
      <c r="AX196" s="35" t="s">
        <v>329</v>
      </c>
      <c r="AY196" s="35" t="s">
        <v>329</v>
      </c>
      <c r="AZ196" s="35" t="s">
        <v>329</v>
      </c>
      <c r="BA196" s="35" t="s">
        <v>293</v>
      </c>
      <c r="BB196" s="33"/>
      <c r="BC196" s="36">
        <f>IF(COUNTIF($X$2:Table53[[#This Row],[MRCUID]],Table53[[#This Row],[MRCUID]])=1,1,0)</f>
        <v>0</v>
      </c>
    </row>
    <row r="197" spans="1:55" x14ac:dyDescent="0.25">
      <c r="A197" t="s">
        <v>277</v>
      </c>
      <c r="B197" s="33" t="s">
        <v>1949</v>
      </c>
      <c r="C197" s="33" t="s">
        <v>1950</v>
      </c>
      <c r="D197" s="33" t="s">
        <v>280</v>
      </c>
      <c r="E197" s="33" t="s">
        <v>281</v>
      </c>
      <c r="F197" s="34">
        <v>43101</v>
      </c>
      <c r="G197" s="34">
        <v>43465</v>
      </c>
      <c r="H197" s="35" t="s">
        <v>1951</v>
      </c>
      <c r="I197" s="35" t="s">
        <v>1952</v>
      </c>
      <c r="J197" s="35" t="s">
        <v>1953</v>
      </c>
      <c r="K197" s="35" t="s">
        <v>1954</v>
      </c>
      <c r="L197" s="35" t="s">
        <v>2098</v>
      </c>
      <c r="M197" s="35" t="s">
        <v>295</v>
      </c>
      <c r="N197" s="35" t="s">
        <v>2099</v>
      </c>
      <c r="O197" s="35" t="s">
        <v>2100</v>
      </c>
      <c r="P197" s="35" t="s">
        <v>2101</v>
      </c>
      <c r="Q197" s="35" t="s">
        <v>2102</v>
      </c>
      <c r="R197" s="35" t="s">
        <v>544</v>
      </c>
      <c r="S197" s="35" t="s">
        <v>855</v>
      </c>
      <c r="T197" s="35" t="s">
        <v>2103</v>
      </c>
      <c r="U197" s="35" t="s">
        <v>290</v>
      </c>
      <c r="V197" s="35" t="s">
        <v>276</v>
      </c>
      <c r="W197" s="35"/>
      <c r="X197" s="35"/>
      <c r="Y197" s="35" t="s">
        <v>2104</v>
      </c>
      <c r="Z197" s="35" t="s">
        <v>2105</v>
      </c>
      <c r="AA197" s="35" t="s">
        <v>2106</v>
      </c>
      <c r="AB197" s="35"/>
      <c r="AC197" s="35"/>
      <c r="AD197" s="35"/>
      <c r="AE197" s="35"/>
      <c r="AF197" s="35"/>
      <c r="AG197" s="35"/>
      <c r="AH197" s="35"/>
      <c r="AI197" s="35"/>
      <c r="AJ197" s="35"/>
      <c r="AK197" s="35"/>
      <c r="AL197" s="35" t="s">
        <v>2107</v>
      </c>
      <c r="AM197" s="35" t="s">
        <v>2108</v>
      </c>
      <c r="AN197" s="35"/>
      <c r="AO197" s="35"/>
      <c r="AP197" s="35"/>
      <c r="AQ197" s="35"/>
      <c r="AR197" s="35"/>
      <c r="AS197" s="35"/>
      <c r="AT197" s="35"/>
      <c r="AU197" s="35"/>
      <c r="AV197" s="35"/>
      <c r="AW197" s="35" t="s">
        <v>302</v>
      </c>
      <c r="AX197" s="35" t="s">
        <v>328</v>
      </c>
      <c r="AY197" s="35" t="s">
        <v>329</v>
      </c>
      <c r="AZ197" s="35" t="s">
        <v>328</v>
      </c>
      <c r="BA197" s="35" t="s">
        <v>293</v>
      </c>
      <c r="BB197" s="33"/>
      <c r="BC197" s="36">
        <f>IF(COUNTIF($X$2:Table53[[#This Row],[MRCUID]],Table53[[#This Row],[MRCUID]])=1,1,0)</f>
        <v>0</v>
      </c>
    </row>
    <row r="198" spans="1:55" x14ac:dyDescent="0.25">
      <c r="A198" t="s">
        <v>277</v>
      </c>
      <c r="B198" s="33" t="s">
        <v>1949</v>
      </c>
      <c r="C198" s="33" t="s">
        <v>1950</v>
      </c>
      <c r="D198" s="33" t="s">
        <v>280</v>
      </c>
      <c r="E198" s="33" t="s">
        <v>281</v>
      </c>
      <c r="F198" s="34">
        <v>43101</v>
      </c>
      <c r="G198" s="34">
        <v>43465</v>
      </c>
      <c r="H198" s="35" t="s">
        <v>1951</v>
      </c>
      <c r="I198" s="35" t="s">
        <v>1952</v>
      </c>
      <c r="J198" s="35" t="s">
        <v>1953</v>
      </c>
      <c r="K198" s="35" t="s">
        <v>1954</v>
      </c>
      <c r="L198" s="35" t="s">
        <v>2109</v>
      </c>
      <c r="M198" s="35" t="s">
        <v>295</v>
      </c>
      <c r="N198" s="35" t="s">
        <v>2110</v>
      </c>
      <c r="O198" s="35" t="s">
        <v>2111</v>
      </c>
      <c r="P198" s="35" t="s">
        <v>2112</v>
      </c>
      <c r="Q198" s="35" t="s">
        <v>1999</v>
      </c>
      <c r="R198" s="35" t="s">
        <v>2000</v>
      </c>
      <c r="S198" s="35" t="s">
        <v>342</v>
      </c>
      <c r="T198" s="35" t="s">
        <v>2113</v>
      </c>
      <c r="U198" s="35" t="s">
        <v>506</v>
      </c>
      <c r="V198" s="35" t="s">
        <v>276</v>
      </c>
      <c r="W198" s="35"/>
      <c r="X198" s="35"/>
      <c r="Y198" s="35"/>
      <c r="Z198" s="35" t="s">
        <v>2114</v>
      </c>
      <c r="AA198" s="35" t="s">
        <v>2115</v>
      </c>
      <c r="AB198" s="35"/>
      <c r="AC198" s="35"/>
      <c r="AD198" s="35"/>
      <c r="AE198" s="35"/>
      <c r="AF198" s="35"/>
      <c r="AG198" s="35"/>
      <c r="AH198" s="35"/>
      <c r="AI198" s="35"/>
      <c r="AJ198" s="35"/>
      <c r="AK198" s="35"/>
      <c r="AL198" s="35" t="s">
        <v>2004</v>
      </c>
      <c r="AM198" s="35" t="s">
        <v>2005</v>
      </c>
      <c r="AN198" s="35"/>
      <c r="AO198" s="35"/>
      <c r="AP198" s="35"/>
      <c r="AQ198" s="35"/>
      <c r="AR198" s="35"/>
      <c r="AS198" s="35"/>
      <c r="AT198" s="35"/>
      <c r="AU198" s="35"/>
      <c r="AV198" s="35"/>
      <c r="AW198" s="35" t="s">
        <v>302</v>
      </c>
      <c r="AX198" s="35" t="s">
        <v>329</v>
      </c>
      <c r="AY198" s="35" t="s">
        <v>329</v>
      </c>
      <c r="AZ198" s="35" t="s">
        <v>329</v>
      </c>
      <c r="BA198" s="35" t="s">
        <v>293</v>
      </c>
      <c r="BB198" s="33"/>
      <c r="BC198" s="36">
        <f>IF(COUNTIF($X$2:Table53[[#This Row],[MRCUID]],Table53[[#This Row],[MRCUID]])=1,1,0)</f>
        <v>0</v>
      </c>
    </row>
    <row r="199" spans="1:55" x14ac:dyDescent="0.25">
      <c r="A199" t="s">
        <v>277</v>
      </c>
      <c r="B199" s="33" t="s">
        <v>2116</v>
      </c>
      <c r="C199" s="33" t="s">
        <v>2117</v>
      </c>
      <c r="D199" s="33" t="s">
        <v>280</v>
      </c>
      <c r="E199" s="33" t="s">
        <v>281</v>
      </c>
      <c r="F199" s="34">
        <v>43101</v>
      </c>
      <c r="G199" s="34">
        <v>43465</v>
      </c>
      <c r="H199" s="35" t="s">
        <v>2118</v>
      </c>
      <c r="I199" s="35" t="s">
        <v>2119</v>
      </c>
      <c r="J199" s="35" t="s">
        <v>2120</v>
      </c>
      <c r="K199" s="35" t="s">
        <v>2121</v>
      </c>
      <c r="L199" s="35" t="s">
        <v>2122</v>
      </c>
      <c r="M199" s="35" t="s">
        <v>295</v>
      </c>
      <c r="N199" s="35" t="s">
        <v>402</v>
      </c>
      <c r="O199" s="35" t="s">
        <v>403</v>
      </c>
      <c r="P199" s="35" t="s">
        <v>404</v>
      </c>
      <c r="Q199" s="35" t="s">
        <v>405</v>
      </c>
      <c r="R199" s="35" t="s">
        <v>406</v>
      </c>
      <c r="S199" s="35" t="s">
        <v>407</v>
      </c>
      <c r="T199" s="35" t="s">
        <v>408</v>
      </c>
      <c r="U199" s="35"/>
      <c r="V199" s="35" t="s">
        <v>276</v>
      </c>
      <c r="W199" s="35"/>
      <c r="X199" s="35"/>
      <c r="Y199" s="35" t="s">
        <v>409</v>
      </c>
      <c r="Z199" s="35" t="s">
        <v>410</v>
      </c>
      <c r="AA199" s="35" t="s">
        <v>411</v>
      </c>
      <c r="AB199" s="35"/>
      <c r="AC199" s="35"/>
      <c r="AD199" s="35"/>
      <c r="AE199" s="35"/>
      <c r="AF199" s="35"/>
      <c r="AG199" s="35"/>
      <c r="AH199" s="35"/>
      <c r="AI199" s="35"/>
      <c r="AJ199" s="35"/>
      <c r="AK199" s="35"/>
      <c r="AL199" s="35" t="s">
        <v>412</v>
      </c>
      <c r="AM199" s="35" t="s">
        <v>412</v>
      </c>
      <c r="AN199" s="35"/>
      <c r="AO199" s="35"/>
      <c r="AP199" s="35"/>
      <c r="AQ199" s="35"/>
      <c r="AR199" s="35"/>
      <c r="AS199" s="35"/>
      <c r="AT199" s="35"/>
      <c r="AU199" s="35"/>
      <c r="AV199" s="35"/>
      <c r="AW199" s="35" t="s">
        <v>302</v>
      </c>
      <c r="AX199" s="35" t="s">
        <v>328</v>
      </c>
      <c r="AY199" s="35" t="s">
        <v>329</v>
      </c>
      <c r="AZ199" s="35" t="s">
        <v>328</v>
      </c>
      <c r="BA199" s="35" t="s">
        <v>293</v>
      </c>
      <c r="BB199" s="33"/>
      <c r="BC199" s="36">
        <f>IF(COUNTIF($X$2:Table53[[#This Row],[MRCUID]],Table53[[#This Row],[MRCUID]])=1,1,0)</f>
        <v>0</v>
      </c>
    </row>
    <row r="200" spans="1:55" x14ac:dyDescent="0.25">
      <c r="A200" t="s">
        <v>277</v>
      </c>
      <c r="B200" s="33" t="s">
        <v>2116</v>
      </c>
      <c r="C200" s="33" t="s">
        <v>2117</v>
      </c>
      <c r="D200" s="33" t="s">
        <v>280</v>
      </c>
      <c r="E200" s="33" t="s">
        <v>281</v>
      </c>
      <c r="F200" s="34">
        <v>43101</v>
      </c>
      <c r="G200" s="34">
        <v>43465</v>
      </c>
      <c r="H200" s="35" t="s">
        <v>2118</v>
      </c>
      <c r="I200" s="35" t="s">
        <v>2119</v>
      </c>
      <c r="J200" s="35" t="s">
        <v>2120</v>
      </c>
      <c r="K200" s="35" t="s">
        <v>2121</v>
      </c>
      <c r="L200" s="35" t="s">
        <v>2123</v>
      </c>
      <c r="M200" s="35" t="s">
        <v>295</v>
      </c>
      <c r="N200" s="35" t="s">
        <v>2124</v>
      </c>
      <c r="O200" s="35" t="s">
        <v>2125</v>
      </c>
      <c r="P200" s="35" t="s">
        <v>2126</v>
      </c>
      <c r="Q200" s="35" t="s">
        <v>366</v>
      </c>
      <c r="R200" s="35" t="s">
        <v>367</v>
      </c>
      <c r="S200" s="35" t="s">
        <v>440</v>
      </c>
      <c r="T200" s="35" t="s">
        <v>2127</v>
      </c>
      <c r="U200" s="35" t="s">
        <v>383</v>
      </c>
      <c r="V200" s="35" t="s">
        <v>276</v>
      </c>
      <c r="W200" s="35"/>
      <c r="X200" s="35"/>
      <c r="Y200" s="35" t="s">
        <v>2128</v>
      </c>
      <c r="Z200" s="35" t="s">
        <v>2129</v>
      </c>
      <c r="AA200" s="35" t="s">
        <v>2130</v>
      </c>
      <c r="AB200" s="35"/>
      <c r="AC200" s="35"/>
      <c r="AD200" s="35"/>
      <c r="AE200" s="35"/>
      <c r="AF200" s="35"/>
      <c r="AG200" s="35"/>
      <c r="AH200" s="35"/>
      <c r="AI200" s="35"/>
      <c r="AJ200" s="35"/>
      <c r="AK200" s="35"/>
      <c r="AL200" s="35" t="s">
        <v>373</v>
      </c>
      <c r="AM200" s="35" t="s">
        <v>374</v>
      </c>
      <c r="AN200" s="35"/>
      <c r="AO200" s="35"/>
      <c r="AP200" s="35"/>
      <c r="AQ200" s="35"/>
      <c r="AR200" s="35"/>
      <c r="AS200" s="35"/>
      <c r="AT200" s="35"/>
      <c r="AU200" s="35"/>
      <c r="AV200" s="35"/>
      <c r="AW200" s="35" t="s">
        <v>302</v>
      </c>
      <c r="AX200" s="35" t="s">
        <v>328</v>
      </c>
      <c r="AY200" s="35" t="s">
        <v>329</v>
      </c>
      <c r="AZ200" s="35" t="s">
        <v>328</v>
      </c>
      <c r="BA200" s="35" t="s">
        <v>293</v>
      </c>
      <c r="BB200" s="33"/>
      <c r="BC200" s="36">
        <f>IF(COUNTIF($X$2:Table53[[#This Row],[MRCUID]],Table53[[#This Row],[MRCUID]])=1,1,0)</f>
        <v>0</v>
      </c>
    </row>
    <row r="201" spans="1:55" x14ac:dyDescent="0.25">
      <c r="A201" t="s">
        <v>277</v>
      </c>
      <c r="B201" s="33" t="s">
        <v>2116</v>
      </c>
      <c r="C201" s="33" t="s">
        <v>2117</v>
      </c>
      <c r="D201" s="33" t="s">
        <v>280</v>
      </c>
      <c r="E201" s="33" t="s">
        <v>281</v>
      </c>
      <c r="F201" s="34">
        <v>43101</v>
      </c>
      <c r="G201" s="34">
        <v>43465</v>
      </c>
      <c r="H201" s="35" t="s">
        <v>2118</v>
      </c>
      <c r="I201" s="35" t="s">
        <v>2119</v>
      </c>
      <c r="J201" s="35" t="s">
        <v>2120</v>
      </c>
      <c r="K201" s="35" t="s">
        <v>2121</v>
      </c>
      <c r="L201" s="35" t="s">
        <v>2131</v>
      </c>
      <c r="M201" s="35" t="s">
        <v>295</v>
      </c>
      <c r="N201" s="35" t="s">
        <v>2132</v>
      </c>
      <c r="O201" s="35" t="s">
        <v>2133</v>
      </c>
      <c r="P201" s="35" t="s">
        <v>2134</v>
      </c>
      <c r="Q201" s="35" t="s">
        <v>1241</v>
      </c>
      <c r="R201" s="35" t="s">
        <v>2135</v>
      </c>
      <c r="S201" s="35"/>
      <c r="T201" s="35" t="s">
        <v>2136</v>
      </c>
      <c r="U201" s="35" t="s">
        <v>383</v>
      </c>
      <c r="V201" s="35" t="s">
        <v>276</v>
      </c>
      <c r="W201" s="35"/>
      <c r="X201" s="35"/>
      <c r="Y201" s="35"/>
      <c r="Z201" s="35" t="s">
        <v>2137</v>
      </c>
      <c r="AA201" s="35" t="s">
        <v>2138</v>
      </c>
      <c r="AB201" s="35"/>
      <c r="AC201" s="35"/>
      <c r="AD201" s="35"/>
      <c r="AE201" s="35"/>
      <c r="AF201" s="35"/>
      <c r="AG201" s="35"/>
      <c r="AH201" s="35"/>
      <c r="AI201" s="35"/>
      <c r="AJ201" s="35"/>
      <c r="AK201" s="35"/>
      <c r="AL201" s="35" t="s">
        <v>1246</v>
      </c>
      <c r="AM201" s="35" t="s">
        <v>1247</v>
      </c>
      <c r="AN201" s="35"/>
      <c r="AO201" s="35"/>
      <c r="AP201" s="35"/>
      <c r="AQ201" s="35"/>
      <c r="AR201" s="35"/>
      <c r="AS201" s="35"/>
      <c r="AT201" s="35"/>
      <c r="AU201" s="35"/>
      <c r="AV201" s="35"/>
      <c r="AW201" s="35"/>
      <c r="AX201" s="35" t="s">
        <v>329</v>
      </c>
      <c r="AY201" s="35" t="s">
        <v>329</v>
      </c>
      <c r="AZ201" s="35" t="s">
        <v>329</v>
      </c>
      <c r="BA201" s="35" t="s">
        <v>293</v>
      </c>
      <c r="BB201" s="33"/>
      <c r="BC201" s="36">
        <f>IF(COUNTIF($X$2:Table53[[#This Row],[MRCUID]],Table53[[#This Row],[MRCUID]])=1,1,0)</f>
        <v>0</v>
      </c>
    </row>
    <row r="202" spans="1:55" x14ac:dyDescent="0.25">
      <c r="A202" t="s">
        <v>277</v>
      </c>
      <c r="B202" s="33" t="s">
        <v>2116</v>
      </c>
      <c r="C202" s="33" t="s">
        <v>2117</v>
      </c>
      <c r="D202" s="33" t="s">
        <v>280</v>
      </c>
      <c r="E202" s="33" t="s">
        <v>281</v>
      </c>
      <c r="F202" s="34">
        <v>43101</v>
      </c>
      <c r="G202" s="34">
        <v>43465</v>
      </c>
      <c r="H202" s="35" t="s">
        <v>2118</v>
      </c>
      <c r="I202" s="35" t="s">
        <v>2119</v>
      </c>
      <c r="J202" s="35" t="s">
        <v>2120</v>
      </c>
      <c r="K202" s="35" t="s">
        <v>2121</v>
      </c>
      <c r="L202" s="35" t="s">
        <v>2139</v>
      </c>
      <c r="M202" s="35" t="s">
        <v>287</v>
      </c>
      <c r="N202" s="35"/>
      <c r="O202" s="35" t="s">
        <v>1880</v>
      </c>
      <c r="P202" s="35" t="s">
        <v>1881</v>
      </c>
      <c r="Q202" s="35"/>
      <c r="R202" s="35"/>
      <c r="S202" s="35"/>
      <c r="T202" s="35"/>
      <c r="U202" s="35" t="s">
        <v>299</v>
      </c>
      <c r="V202" s="35" t="s">
        <v>507</v>
      </c>
      <c r="W202" s="35"/>
      <c r="X202" s="35"/>
      <c r="Y202" s="35"/>
      <c r="Z202" s="35" t="s">
        <v>1882</v>
      </c>
      <c r="AA202" s="35" t="s">
        <v>1883</v>
      </c>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t="s">
        <v>293</v>
      </c>
      <c r="BB202" s="33"/>
      <c r="BC202" s="36">
        <f>IF(COUNTIF($X$2:Table53[[#This Row],[MRCUID]],Table53[[#This Row],[MRCUID]])=1,1,0)</f>
        <v>0</v>
      </c>
    </row>
    <row r="203" spans="1:55" x14ac:dyDescent="0.25">
      <c r="A203" t="s">
        <v>277</v>
      </c>
      <c r="B203" s="33" t="s">
        <v>2116</v>
      </c>
      <c r="C203" s="33" t="s">
        <v>2117</v>
      </c>
      <c r="D203" s="33" t="s">
        <v>280</v>
      </c>
      <c r="E203" s="33" t="s">
        <v>281</v>
      </c>
      <c r="F203" s="34">
        <v>43101</v>
      </c>
      <c r="G203" s="34">
        <v>43465</v>
      </c>
      <c r="H203" s="35" t="s">
        <v>2118</v>
      </c>
      <c r="I203" s="35" t="s">
        <v>2119</v>
      </c>
      <c r="J203" s="35" t="s">
        <v>2120</v>
      </c>
      <c r="K203" s="35" t="s">
        <v>2121</v>
      </c>
      <c r="L203" s="35" t="s">
        <v>2140</v>
      </c>
      <c r="M203" s="35" t="s">
        <v>295</v>
      </c>
      <c r="N203" s="35" t="s">
        <v>414</v>
      </c>
      <c r="O203" s="35" t="s">
        <v>415</v>
      </c>
      <c r="P203" s="35" t="s">
        <v>416</v>
      </c>
      <c r="Q203" s="35" t="s">
        <v>405</v>
      </c>
      <c r="R203" s="35" t="s">
        <v>406</v>
      </c>
      <c r="S203" s="35" t="s">
        <v>355</v>
      </c>
      <c r="T203" s="35" t="s">
        <v>417</v>
      </c>
      <c r="U203" s="35"/>
      <c r="V203" s="35" t="s">
        <v>276</v>
      </c>
      <c r="W203" s="35"/>
      <c r="X203" s="35"/>
      <c r="Y203" s="35" t="s">
        <v>418</v>
      </c>
      <c r="Z203" s="35" t="s">
        <v>419</v>
      </c>
      <c r="AA203" s="35" t="s">
        <v>420</v>
      </c>
      <c r="AB203" s="35"/>
      <c r="AC203" s="35"/>
      <c r="AD203" s="35"/>
      <c r="AE203" s="35"/>
      <c r="AF203" s="35"/>
      <c r="AG203" s="35"/>
      <c r="AH203" s="35"/>
      <c r="AI203" s="35"/>
      <c r="AJ203" s="35"/>
      <c r="AK203" s="35"/>
      <c r="AL203" s="35" t="s">
        <v>412</v>
      </c>
      <c r="AM203" s="35" t="s">
        <v>412</v>
      </c>
      <c r="AN203" s="35"/>
      <c r="AO203" s="35"/>
      <c r="AP203" s="35"/>
      <c r="AQ203" s="35"/>
      <c r="AR203" s="35"/>
      <c r="AS203" s="35"/>
      <c r="AT203" s="35"/>
      <c r="AU203" s="35"/>
      <c r="AV203" s="35"/>
      <c r="AW203" s="35" t="s">
        <v>302</v>
      </c>
      <c r="AX203" s="35" t="s">
        <v>328</v>
      </c>
      <c r="AY203" s="35" t="s">
        <v>329</v>
      </c>
      <c r="AZ203" s="35" t="s">
        <v>328</v>
      </c>
      <c r="BA203" s="35" t="s">
        <v>293</v>
      </c>
      <c r="BB203" s="33"/>
      <c r="BC203" s="36">
        <f>IF(COUNTIF($X$2:Table53[[#This Row],[MRCUID]],Table53[[#This Row],[MRCUID]])=1,1,0)</f>
        <v>0</v>
      </c>
    </row>
    <row r="204" spans="1:55" x14ac:dyDescent="0.25">
      <c r="A204" t="s">
        <v>277</v>
      </c>
      <c r="B204" s="33" t="s">
        <v>2116</v>
      </c>
      <c r="C204" s="33" t="s">
        <v>2117</v>
      </c>
      <c r="D204" s="33" t="s">
        <v>280</v>
      </c>
      <c r="E204" s="33" t="s">
        <v>281</v>
      </c>
      <c r="F204" s="34">
        <v>43101</v>
      </c>
      <c r="G204" s="34">
        <v>43465</v>
      </c>
      <c r="H204" s="35" t="s">
        <v>2118</v>
      </c>
      <c r="I204" s="35" t="s">
        <v>2119</v>
      </c>
      <c r="J204" s="35" t="s">
        <v>2120</v>
      </c>
      <c r="K204" s="35" t="s">
        <v>2121</v>
      </c>
      <c r="L204" s="35" t="s">
        <v>2141</v>
      </c>
      <c r="M204" s="35" t="s">
        <v>295</v>
      </c>
      <c r="N204" s="35" t="s">
        <v>2142</v>
      </c>
      <c r="O204" s="35" t="s">
        <v>2143</v>
      </c>
      <c r="P204" s="35" t="s">
        <v>2144</v>
      </c>
      <c r="Q204" s="35" t="s">
        <v>2145</v>
      </c>
      <c r="R204" s="35"/>
      <c r="S204" s="35"/>
      <c r="T204" s="35"/>
      <c r="U204" s="35" t="s">
        <v>506</v>
      </c>
      <c r="V204" s="35" t="s">
        <v>507</v>
      </c>
      <c r="W204" s="35"/>
      <c r="X204" s="35"/>
      <c r="Y204" s="35"/>
      <c r="Z204" s="35" t="s">
        <v>2146</v>
      </c>
      <c r="AA204" s="35" t="s">
        <v>2147</v>
      </c>
      <c r="AB204" s="35"/>
      <c r="AC204" s="35"/>
      <c r="AD204" s="35"/>
      <c r="AE204" s="35"/>
      <c r="AF204" s="35"/>
      <c r="AG204" s="35"/>
      <c r="AH204" s="35"/>
      <c r="AI204" s="35"/>
      <c r="AJ204" s="35"/>
      <c r="AK204" s="35"/>
      <c r="AL204" s="35" t="s">
        <v>2148</v>
      </c>
      <c r="AM204" s="35" t="s">
        <v>2149</v>
      </c>
      <c r="AN204" s="35"/>
      <c r="AO204" s="35"/>
      <c r="AP204" s="35"/>
      <c r="AQ204" s="35"/>
      <c r="AR204" s="35"/>
      <c r="AS204" s="35"/>
      <c r="AT204" s="35"/>
      <c r="AU204" s="35"/>
      <c r="AV204" s="35"/>
      <c r="AW204" s="35"/>
      <c r="AX204" s="35" t="s">
        <v>329</v>
      </c>
      <c r="AY204" s="35" t="s">
        <v>329</v>
      </c>
      <c r="AZ204" s="35" t="s">
        <v>329</v>
      </c>
      <c r="BA204" s="35" t="s">
        <v>293</v>
      </c>
      <c r="BB204" s="33"/>
      <c r="BC204" s="36">
        <f>IF(COUNTIF($X$2:Table53[[#This Row],[MRCUID]],Table53[[#This Row],[MRCUID]])=1,1,0)</f>
        <v>0</v>
      </c>
    </row>
    <row r="205" spans="1:55" x14ac:dyDescent="0.25">
      <c r="A205" t="s">
        <v>277</v>
      </c>
      <c r="B205" s="33" t="s">
        <v>2116</v>
      </c>
      <c r="C205" s="33" t="s">
        <v>2117</v>
      </c>
      <c r="D205" s="33" t="s">
        <v>280</v>
      </c>
      <c r="E205" s="33" t="s">
        <v>281</v>
      </c>
      <c r="F205" s="34">
        <v>43101</v>
      </c>
      <c r="G205" s="34">
        <v>43465</v>
      </c>
      <c r="H205" s="35" t="s">
        <v>2118</v>
      </c>
      <c r="I205" s="35" t="s">
        <v>2119</v>
      </c>
      <c r="J205" s="35" t="s">
        <v>2120</v>
      </c>
      <c r="K205" s="35" t="s">
        <v>2121</v>
      </c>
      <c r="L205" s="35" t="s">
        <v>2150</v>
      </c>
      <c r="M205" s="35" t="s">
        <v>295</v>
      </c>
      <c r="N205" s="35" t="s">
        <v>2151</v>
      </c>
      <c r="O205" s="35" t="s">
        <v>2152</v>
      </c>
      <c r="P205" s="35" t="s">
        <v>2153</v>
      </c>
      <c r="Q205" s="35" t="s">
        <v>2154</v>
      </c>
      <c r="R205" s="35" t="s">
        <v>1272</v>
      </c>
      <c r="S205" s="35" t="s">
        <v>394</v>
      </c>
      <c r="T205" s="35" t="s">
        <v>2155</v>
      </c>
      <c r="U205" s="35" t="s">
        <v>598</v>
      </c>
      <c r="V205" s="35" t="s">
        <v>276</v>
      </c>
      <c r="W205" s="35"/>
      <c r="X205" s="35"/>
      <c r="Y205" s="35"/>
      <c r="Z205" s="35" t="s">
        <v>2156</v>
      </c>
      <c r="AA205" s="35" t="s">
        <v>2157</v>
      </c>
      <c r="AB205" s="35"/>
      <c r="AC205" s="35"/>
      <c r="AD205" s="35"/>
      <c r="AE205" s="35"/>
      <c r="AF205" s="35"/>
      <c r="AG205" s="35"/>
      <c r="AH205" s="35"/>
      <c r="AI205" s="35"/>
      <c r="AJ205" s="35"/>
      <c r="AK205" s="35"/>
      <c r="AL205" s="35" t="s">
        <v>2158</v>
      </c>
      <c r="AM205" s="35" t="s">
        <v>2159</v>
      </c>
      <c r="AN205" s="35"/>
      <c r="AO205" s="35"/>
      <c r="AP205" s="35"/>
      <c r="AQ205" s="35"/>
      <c r="AR205" s="35"/>
      <c r="AS205" s="35"/>
      <c r="AT205" s="35"/>
      <c r="AU205" s="35"/>
      <c r="AV205" s="35"/>
      <c r="AW205" s="35"/>
      <c r="AX205" s="35" t="s">
        <v>329</v>
      </c>
      <c r="AY205" s="35" t="s">
        <v>329</v>
      </c>
      <c r="AZ205" s="35" t="s">
        <v>329</v>
      </c>
      <c r="BA205" s="35" t="s">
        <v>293</v>
      </c>
      <c r="BB205" s="33"/>
      <c r="BC205" s="36">
        <f>IF(COUNTIF($X$2:Table53[[#This Row],[MRCUID]],Table53[[#This Row],[MRCUID]])=1,1,0)</f>
        <v>0</v>
      </c>
    </row>
    <row r="206" spans="1:55" x14ac:dyDescent="0.25">
      <c r="A206" t="s">
        <v>277</v>
      </c>
      <c r="B206" s="33" t="s">
        <v>2116</v>
      </c>
      <c r="C206" s="33" t="s">
        <v>2117</v>
      </c>
      <c r="D206" s="33" t="s">
        <v>280</v>
      </c>
      <c r="E206" s="33" t="s">
        <v>281</v>
      </c>
      <c r="F206" s="34">
        <v>43101</v>
      </c>
      <c r="G206" s="34">
        <v>43465</v>
      </c>
      <c r="H206" s="35" t="s">
        <v>2118</v>
      </c>
      <c r="I206" s="35" t="s">
        <v>2119</v>
      </c>
      <c r="J206" s="35" t="s">
        <v>2120</v>
      </c>
      <c r="K206" s="35" t="s">
        <v>2121</v>
      </c>
      <c r="L206" s="35" t="s">
        <v>2160</v>
      </c>
      <c r="M206" s="35" t="s">
        <v>295</v>
      </c>
      <c r="N206" s="35" t="s">
        <v>422</v>
      </c>
      <c r="O206" s="35" t="s">
        <v>423</v>
      </c>
      <c r="P206" s="35" t="s">
        <v>424</v>
      </c>
      <c r="Q206" s="35" t="s">
        <v>425</v>
      </c>
      <c r="R206" s="35" t="s">
        <v>426</v>
      </c>
      <c r="S206" s="35" t="s">
        <v>427</v>
      </c>
      <c r="T206" s="35" t="s">
        <v>428</v>
      </c>
      <c r="U206" s="35" t="s">
        <v>429</v>
      </c>
      <c r="V206" s="35" t="s">
        <v>276</v>
      </c>
      <c r="W206" s="35"/>
      <c r="X206" s="35"/>
      <c r="Y206" s="35"/>
      <c r="Z206" s="35" t="s">
        <v>430</v>
      </c>
      <c r="AA206" s="35" t="s">
        <v>431</v>
      </c>
      <c r="AB206" s="35"/>
      <c r="AC206" s="35"/>
      <c r="AD206" s="35"/>
      <c r="AE206" s="35"/>
      <c r="AF206" s="35"/>
      <c r="AG206" s="35"/>
      <c r="AH206" s="35"/>
      <c r="AI206" s="35"/>
      <c r="AJ206" s="35"/>
      <c r="AK206" s="35"/>
      <c r="AL206" s="35" t="s">
        <v>432</v>
      </c>
      <c r="AM206" s="35" t="s">
        <v>433</v>
      </c>
      <c r="AN206" s="35"/>
      <c r="AO206" s="35"/>
      <c r="AP206" s="35"/>
      <c r="AQ206" s="35"/>
      <c r="AR206" s="35"/>
      <c r="AS206" s="35"/>
      <c r="AT206" s="35"/>
      <c r="AU206" s="35"/>
      <c r="AV206" s="35"/>
      <c r="AW206" s="35"/>
      <c r="AX206" s="35" t="s">
        <v>329</v>
      </c>
      <c r="AY206" s="35" t="s">
        <v>329</v>
      </c>
      <c r="AZ206" s="35" t="s">
        <v>329</v>
      </c>
      <c r="BA206" s="35" t="s">
        <v>293</v>
      </c>
      <c r="BB206" s="33"/>
      <c r="BC206" s="36">
        <f>IF(COUNTIF($X$2:Table53[[#This Row],[MRCUID]],Table53[[#This Row],[MRCUID]])=1,1,0)</f>
        <v>0</v>
      </c>
    </row>
    <row r="207" spans="1:55" x14ac:dyDescent="0.25">
      <c r="A207" t="s">
        <v>277</v>
      </c>
      <c r="B207" s="33" t="s">
        <v>2161</v>
      </c>
      <c r="C207" s="33" t="s">
        <v>2162</v>
      </c>
      <c r="D207" s="33" t="s">
        <v>280</v>
      </c>
      <c r="E207" s="33" t="s">
        <v>281</v>
      </c>
      <c r="F207" s="34">
        <v>43101</v>
      </c>
      <c r="G207" s="34">
        <v>43465</v>
      </c>
      <c r="H207" s="35" t="s">
        <v>2163</v>
      </c>
      <c r="I207" s="35" t="s">
        <v>2164</v>
      </c>
      <c r="J207" s="35" t="s">
        <v>2165</v>
      </c>
      <c r="K207" s="35" t="s">
        <v>2166</v>
      </c>
      <c r="L207" s="35" t="s">
        <v>2167</v>
      </c>
      <c r="M207" s="35" t="s">
        <v>295</v>
      </c>
      <c r="N207" s="35"/>
      <c r="O207" s="35" t="s">
        <v>2168</v>
      </c>
      <c r="P207" s="35" t="s">
        <v>2169</v>
      </c>
      <c r="Q207" s="35" t="s">
        <v>2170</v>
      </c>
      <c r="R207" s="35"/>
      <c r="S207" s="35"/>
      <c r="T207" s="35"/>
      <c r="U207" s="35" t="s">
        <v>442</v>
      </c>
      <c r="V207" s="35" t="s">
        <v>276</v>
      </c>
      <c r="W207" s="35"/>
      <c r="X207" s="35"/>
      <c r="Y207" s="35"/>
      <c r="Z207" s="35" t="s">
        <v>2171</v>
      </c>
      <c r="AA207" s="35" t="s">
        <v>2172</v>
      </c>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t="s">
        <v>329</v>
      </c>
      <c r="AY207" s="35" t="s">
        <v>329</v>
      </c>
      <c r="AZ207" s="35" t="s">
        <v>329</v>
      </c>
      <c r="BA207" s="35" t="s">
        <v>293</v>
      </c>
      <c r="BB207" s="33"/>
      <c r="BC207" s="36">
        <f>IF(COUNTIF($X$2:Table53[[#This Row],[MRCUID]],Table53[[#This Row],[MRCUID]])=1,1,0)</f>
        <v>0</v>
      </c>
    </row>
    <row r="208" spans="1:55" x14ac:dyDescent="0.25">
      <c r="A208" t="s">
        <v>277</v>
      </c>
      <c r="B208" s="33" t="s">
        <v>2161</v>
      </c>
      <c r="C208" s="33" t="s">
        <v>2162</v>
      </c>
      <c r="D208" s="33" t="s">
        <v>280</v>
      </c>
      <c r="E208" s="33" t="s">
        <v>281</v>
      </c>
      <c r="F208" s="34">
        <v>43101</v>
      </c>
      <c r="G208" s="34">
        <v>43465</v>
      </c>
      <c r="H208" s="35" t="s">
        <v>2163</v>
      </c>
      <c r="I208" s="35" t="s">
        <v>2164</v>
      </c>
      <c r="J208" s="35" t="s">
        <v>2165</v>
      </c>
      <c r="K208" s="35" t="s">
        <v>2166</v>
      </c>
      <c r="L208" s="35" t="s">
        <v>2173</v>
      </c>
      <c r="M208" s="35" t="s">
        <v>295</v>
      </c>
      <c r="N208" s="35" t="s">
        <v>2174</v>
      </c>
      <c r="O208" s="35" t="s">
        <v>2168</v>
      </c>
      <c r="P208" s="35" t="s">
        <v>2175</v>
      </c>
      <c r="Q208" s="35" t="s">
        <v>864</v>
      </c>
      <c r="R208" s="35" t="s">
        <v>355</v>
      </c>
      <c r="S208" s="35" t="s">
        <v>321</v>
      </c>
      <c r="T208" s="35" t="s">
        <v>2176</v>
      </c>
      <c r="U208" s="35" t="s">
        <v>323</v>
      </c>
      <c r="V208" s="35" t="s">
        <v>276</v>
      </c>
      <c r="W208" s="35"/>
      <c r="X208" s="35"/>
      <c r="Y208" s="35" t="s">
        <v>2177</v>
      </c>
      <c r="Z208" s="35" t="s">
        <v>2178</v>
      </c>
      <c r="AA208" s="35" t="s">
        <v>2179</v>
      </c>
      <c r="AB208" s="35"/>
      <c r="AC208" s="35"/>
      <c r="AD208" s="35"/>
      <c r="AE208" s="35"/>
      <c r="AF208" s="35"/>
      <c r="AG208" s="35"/>
      <c r="AH208" s="35"/>
      <c r="AI208" s="35"/>
      <c r="AJ208" s="35"/>
      <c r="AK208" s="35"/>
      <c r="AL208" s="35" t="s">
        <v>869</v>
      </c>
      <c r="AM208" s="35" t="s">
        <v>869</v>
      </c>
      <c r="AN208" s="35"/>
      <c r="AO208" s="35"/>
      <c r="AP208" s="35"/>
      <c r="AQ208" s="35"/>
      <c r="AR208" s="35"/>
      <c r="AS208" s="35"/>
      <c r="AT208" s="35"/>
      <c r="AU208" s="35"/>
      <c r="AV208" s="35"/>
      <c r="AW208" s="35" t="s">
        <v>302</v>
      </c>
      <c r="AX208" s="35" t="s">
        <v>328</v>
      </c>
      <c r="AY208" s="35" t="s">
        <v>329</v>
      </c>
      <c r="AZ208" s="35" t="s">
        <v>328</v>
      </c>
      <c r="BA208" s="35" t="s">
        <v>293</v>
      </c>
      <c r="BB208" s="33"/>
      <c r="BC208" s="36">
        <f>IF(COUNTIF($X$2:Table53[[#This Row],[MRCUID]],Table53[[#This Row],[MRCUID]])=1,1,0)</f>
        <v>0</v>
      </c>
    </row>
    <row r="209" spans="1:55" x14ac:dyDescent="0.25">
      <c r="A209" t="s">
        <v>277</v>
      </c>
      <c r="B209" s="33" t="s">
        <v>2161</v>
      </c>
      <c r="C209" s="33" t="s">
        <v>2162</v>
      </c>
      <c r="D209" s="33" t="s">
        <v>280</v>
      </c>
      <c r="E209" s="33" t="s">
        <v>281</v>
      </c>
      <c r="F209" s="34">
        <v>43101</v>
      </c>
      <c r="G209" s="34">
        <v>43465</v>
      </c>
      <c r="H209" s="35" t="s">
        <v>2163</v>
      </c>
      <c r="I209" s="35" t="s">
        <v>2164</v>
      </c>
      <c r="J209" s="35" t="s">
        <v>2165</v>
      </c>
      <c r="K209" s="35" t="s">
        <v>2166</v>
      </c>
      <c r="L209" s="35" t="s">
        <v>2180</v>
      </c>
      <c r="M209" s="35" t="s">
        <v>295</v>
      </c>
      <c r="N209" s="35" t="s">
        <v>2181</v>
      </c>
      <c r="O209" s="35" t="s">
        <v>2182</v>
      </c>
      <c r="P209" s="35" t="s">
        <v>2183</v>
      </c>
      <c r="Q209" s="35" t="s">
        <v>864</v>
      </c>
      <c r="R209" s="35" t="s">
        <v>355</v>
      </c>
      <c r="S209" s="35" t="s">
        <v>381</v>
      </c>
      <c r="T209" s="35" t="s">
        <v>2184</v>
      </c>
      <c r="U209" s="35" t="s">
        <v>383</v>
      </c>
      <c r="V209" s="35" t="s">
        <v>276</v>
      </c>
      <c r="W209" s="35"/>
      <c r="X209" s="35"/>
      <c r="Y209" s="35" t="s">
        <v>2185</v>
      </c>
      <c r="Z209" s="35" t="s">
        <v>2186</v>
      </c>
      <c r="AA209" s="35" t="s">
        <v>2187</v>
      </c>
      <c r="AB209" s="35"/>
      <c r="AC209" s="35"/>
      <c r="AD209" s="35"/>
      <c r="AE209" s="35"/>
      <c r="AF209" s="35"/>
      <c r="AG209" s="35"/>
      <c r="AH209" s="35"/>
      <c r="AI209" s="35"/>
      <c r="AJ209" s="35"/>
      <c r="AK209" s="35"/>
      <c r="AL209" s="35" t="s">
        <v>869</v>
      </c>
      <c r="AM209" s="35" t="s">
        <v>869</v>
      </c>
      <c r="AN209" s="35"/>
      <c r="AO209" s="35"/>
      <c r="AP209" s="35"/>
      <c r="AQ209" s="35"/>
      <c r="AR209" s="35"/>
      <c r="AS209" s="35"/>
      <c r="AT209" s="35"/>
      <c r="AU209" s="35"/>
      <c r="AV209" s="35"/>
      <c r="AW209" s="35" t="s">
        <v>302</v>
      </c>
      <c r="AX209" s="35" t="s">
        <v>328</v>
      </c>
      <c r="AY209" s="35" t="s">
        <v>329</v>
      </c>
      <c r="AZ209" s="35" t="s">
        <v>328</v>
      </c>
      <c r="BA209" s="35" t="s">
        <v>293</v>
      </c>
      <c r="BB209" s="33"/>
      <c r="BC209" s="36">
        <f>IF(COUNTIF($X$2:Table53[[#This Row],[MRCUID]],Table53[[#This Row],[MRCUID]])=1,1,0)</f>
        <v>0</v>
      </c>
    </row>
    <row r="210" spans="1:55" x14ac:dyDescent="0.25">
      <c r="A210" t="s">
        <v>277</v>
      </c>
      <c r="B210" s="33" t="s">
        <v>2161</v>
      </c>
      <c r="C210" s="33" t="s">
        <v>2162</v>
      </c>
      <c r="D210" s="33" t="s">
        <v>280</v>
      </c>
      <c r="E210" s="33" t="s">
        <v>281</v>
      </c>
      <c r="F210" s="34">
        <v>43101</v>
      </c>
      <c r="G210" s="34">
        <v>43465</v>
      </c>
      <c r="H210" s="35" t="s">
        <v>2163</v>
      </c>
      <c r="I210" s="35" t="s">
        <v>2164</v>
      </c>
      <c r="J210" s="35" t="s">
        <v>2165</v>
      </c>
      <c r="K210" s="35" t="s">
        <v>2166</v>
      </c>
      <c r="L210" s="35" t="s">
        <v>2188</v>
      </c>
      <c r="M210" s="35" t="s">
        <v>295</v>
      </c>
      <c r="N210" s="35" t="s">
        <v>2189</v>
      </c>
      <c r="O210" s="35" t="s">
        <v>2190</v>
      </c>
      <c r="P210" s="35" t="s">
        <v>2191</v>
      </c>
      <c r="Q210" s="35" t="s">
        <v>405</v>
      </c>
      <c r="R210" s="35" t="s">
        <v>406</v>
      </c>
      <c r="S210" s="35" t="s">
        <v>606</v>
      </c>
      <c r="T210" s="35" t="s">
        <v>2192</v>
      </c>
      <c r="U210" s="35"/>
      <c r="V210" s="35" t="s">
        <v>276</v>
      </c>
      <c r="W210" s="35"/>
      <c r="X210" s="35"/>
      <c r="Y210" s="35" t="s">
        <v>2193</v>
      </c>
      <c r="Z210" s="35" t="s">
        <v>2194</v>
      </c>
      <c r="AA210" s="35" t="s">
        <v>2195</v>
      </c>
      <c r="AB210" s="35"/>
      <c r="AC210" s="35"/>
      <c r="AD210" s="35"/>
      <c r="AE210" s="35"/>
      <c r="AF210" s="35"/>
      <c r="AG210" s="35"/>
      <c r="AH210" s="35"/>
      <c r="AI210" s="35"/>
      <c r="AJ210" s="35"/>
      <c r="AK210" s="35"/>
      <c r="AL210" s="35" t="s">
        <v>412</v>
      </c>
      <c r="AM210" s="35" t="s">
        <v>412</v>
      </c>
      <c r="AN210" s="35"/>
      <c r="AO210" s="35"/>
      <c r="AP210" s="35"/>
      <c r="AQ210" s="35"/>
      <c r="AR210" s="35"/>
      <c r="AS210" s="35"/>
      <c r="AT210" s="35"/>
      <c r="AU210" s="35"/>
      <c r="AV210" s="35"/>
      <c r="AW210" s="35" t="s">
        <v>302</v>
      </c>
      <c r="AX210" s="35" t="s">
        <v>328</v>
      </c>
      <c r="AY210" s="35" t="s">
        <v>329</v>
      </c>
      <c r="AZ210" s="35" t="s">
        <v>328</v>
      </c>
      <c r="BA210" s="35" t="s">
        <v>293</v>
      </c>
      <c r="BB210" s="33"/>
      <c r="BC210" s="36">
        <f>IF(COUNTIF($X$2:Table53[[#This Row],[MRCUID]],Table53[[#This Row],[MRCUID]])=1,1,0)</f>
        <v>0</v>
      </c>
    </row>
    <row r="211" spans="1:55" x14ac:dyDescent="0.25">
      <c r="A211" t="s">
        <v>277</v>
      </c>
      <c r="B211" s="33" t="s">
        <v>2161</v>
      </c>
      <c r="C211" s="33" t="s">
        <v>2162</v>
      </c>
      <c r="D211" s="33" t="s">
        <v>280</v>
      </c>
      <c r="E211" s="33" t="s">
        <v>281</v>
      </c>
      <c r="F211" s="34">
        <v>43101</v>
      </c>
      <c r="G211" s="34">
        <v>43465</v>
      </c>
      <c r="H211" s="35" t="s">
        <v>2163</v>
      </c>
      <c r="I211" s="35" t="s">
        <v>2164</v>
      </c>
      <c r="J211" s="35" t="s">
        <v>2165</v>
      </c>
      <c r="K211" s="35" t="s">
        <v>2166</v>
      </c>
      <c r="L211" s="35" t="s">
        <v>2196</v>
      </c>
      <c r="M211" s="35" t="s">
        <v>295</v>
      </c>
      <c r="N211" s="35" t="s">
        <v>2197</v>
      </c>
      <c r="O211" s="35" t="s">
        <v>2198</v>
      </c>
      <c r="P211" s="35" t="s">
        <v>2199</v>
      </c>
      <c r="Q211" s="35" t="s">
        <v>2200</v>
      </c>
      <c r="R211" s="35" t="s">
        <v>2201</v>
      </c>
      <c r="S211" s="35" t="s">
        <v>320</v>
      </c>
      <c r="T211" s="35" t="s">
        <v>2202</v>
      </c>
      <c r="U211" s="35" t="s">
        <v>1201</v>
      </c>
      <c r="V211" s="35" t="s">
        <v>276</v>
      </c>
      <c r="W211" s="35"/>
      <c r="X211" s="35"/>
      <c r="Y211" s="35"/>
      <c r="Z211" s="35" t="s">
        <v>2203</v>
      </c>
      <c r="AA211" s="35" t="s">
        <v>2204</v>
      </c>
      <c r="AB211" s="35"/>
      <c r="AC211" s="35"/>
      <c r="AD211" s="35"/>
      <c r="AE211" s="35"/>
      <c r="AF211" s="35"/>
      <c r="AG211" s="35"/>
      <c r="AH211" s="35"/>
      <c r="AI211" s="35"/>
      <c r="AJ211" s="35"/>
      <c r="AK211" s="35"/>
      <c r="AL211" s="35" t="s">
        <v>2205</v>
      </c>
      <c r="AM211" s="35" t="s">
        <v>2206</v>
      </c>
      <c r="AN211" s="35"/>
      <c r="AO211" s="35"/>
      <c r="AP211" s="35"/>
      <c r="AQ211" s="35"/>
      <c r="AR211" s="35"/>
      <c r="AS211" s="35"/>
      <c r="AT211" s="35"/>
      <c r="AU211" s="35"/>
      <c r="AV211" s="35"/>
      <c r="AW211" s="35"/>
      <c r="AX211" s="35" t="s">
        <v>329</v>
      </c>
      <c r="AY211" s="35" t="s">
        <v>329</v>
      </c>
      <c r="AZ211" s="35" t="s">
        <v>329</v>
      </c>
      <c r="BA211" s="35" t="s">
        <v>293</v>
      </c>
      <c r="BB211" s="33"/>
      <c r="BC211" s="36">
        <f>IF(COUNTIF($X$2:Table53[[#This Row],[MRCUID]],Table53[[#This Row],[MRCUID]])=1,1,0)</f>
        <v>0</v>
      </c>
    </row>
    <row r="212" spans="1:55" x14ac:dyDescent="0.25">
      <c r="A212" t="s">
        <v>277</v>
      </c>
      <c r="B212" s="33" t="s">
        <v>2161</v>
      </c>
      <c r="C212" s="33" t="s">
        <v>2162</v>
      </c>
      <c r="D212" s="33" t="s">
        <v>280</v>
      </c>
      <c r="E212" s="33" t="s">
        <v>281</v>
      </c>
      <c r="F212" s="34">
        <v>43101</v>
      </c>
      <c r="G212" s="34">
        <v>43465</v>
      </c>
      <c r="H212" s="35" t="s">
        <v>2163</v>
      </c>
      <c r="I212" s="35" t="s">
        <v>2164</v>
      </c>
      <c r="J212" s="35" t="s">
        <v>2165</v>
      </c>
      <c r="K212" s="35" t="s">
        <v>2166</v>
      </c>
      <c r="L212" s="35" t="s">
        <v>2207</v>
      </c>
      <c r="M212" s="35" t="s">
        <v>295</v>
      </c>
      <c r="N212" s="35"/>
      <c r="O212" s="35" t="s">
        <v>2208</v>
      </c>
      <c r="P212" s="35" t="s">
        <v>2209</v>
      </c>
      <c r="Q212" s="35" t="s">
        <v>2210</v>
      </c>
      <c r="R212" s="35"/>
      <c r="S212" s="35" t="s">
        <v>394</v>
      </c>
      <c r="T212" s="35"/>
      <c r="U212" s="35" t="s">
        <v>299</v>
      </c>
      <c r="V212" s="35" t="s">
        <v>507</v>
      </c>
      <c r="W212" s="35"/>
      <c r="X212" s="35"/>
      <c r="Y212" s="35"/>
      <c r="Z212" s="35" t="s">
        <v>2211</v>
      </c>
      <c r="AA212" s="35" t="s">
        <v>2212</v>
      </c>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t="s">
        <v>293</v>
      </c>
      <c r="BB212" s="33"/>
      <c r="BC212" s="36">
        <f>IF(COUNTIF($X$2:Table53[[#This Row],[MRCUID]],Table53[[#This Row],[MRCUID]])=1,1,0)</f>
        <v>0</v>
      </c>
    </row>
    <row r="213" spans="1:55" x14ac:dyDescent="0.25">
      <c r="A213" t="s">
        <v>277</v>
      </c>
      <c r="B213" s="33" t="s">
        <v>2161</v>
      </c>
      <c r="C213" s="33" t="s">
        <v>2162</v>
      </c>
      <c r="D213" s="33" t="s">
        <v>280</v>
      </c>
      <c r="E213" s="33" t="s">
        <v>281</v>
      </c>
      <c r="F213" s="34">
        <v>43101</v>
      </c>
      <c r="G213" s="34">
        <v>43465</v>
      </c>
      <c r="H213" s="35" t="s">
        <v>2163</v>
      </c>
      <c r="I213" s="35" t="s">
        <v>2164</v>
      </c>
      <c r="J213" s="35" t="s">
        <v>2165</v>
      </c>
      <c r="K213" s="35" t="s">
        <v>2166</v>
      </c>
      <c r="L213" s="35" t="s">
        <v>2213</v>
      </c>
      <c r="M213" s="35" t="s">
        <v>295</v>
      </c>
      <c r="N213" s="35" t="s">
        <v>2214</v>
      </c>
      <c r="O213" s="35" t="s">
        <v>2215</v>
      </c>
      <c r="P213" s="35" t="s">
        <v>2216</v>
      </c>
      <c r="Q213" s="35" t="s">
        <v>2217</v>
      </c>
      <c r="R213" s="35" t="s">
        <v>1563</v>
      </c>
      <c r="S213" s="35" t="s">
        <v>342</v>
      </c>
      <c r="T213" s="35" t="s">
        <v>2218</v>
      </c>
      <c r="U213" s="35" t="s">
        <v>299</v>
      </c>
      <c r="V213" s="35" t="s">
        <v>507</v>
      </c>
      <c r="W213" s="35"/>
      <c r="X213" s="35"/>
      <c r="Y213" s="35"/>
      <c r="Z213" s="35" t="s">
        <v>2219</v>
      </c>
      <c r="AA213" s="35" t="s">
        <v>2220</v>
      </c>
      <c r="AB213" s="35"/>
      <c r="AC213" s="35"/>
      <c r="AD213" s="35"/>
      <c r="AE213" s="35"/>
      <c r="AF213" s="35"/>
      <c r="AG213" s="35"/>
      <c r="AH213" s="35"/>
      <c r="AI213" s="35"/>
      <c r="AJ213" s="35"/>
      <c r="AK213" s="35"/>
      <c r="AL213" s="35" t="s">
        <v>2221</v>
      </c>
      <c r="AM213" s="35" t="s">
        <v>2222</v>
      </c>
      <c r="AN213" s="35"/>
      <c r="AO213" s="35"/>
      <c r="AP213" s="35"/>
      <c r="AQ213" s="35"/>
      <c r="AR213" s="35"/>
      <c r="AS213" s="35"/>
      <c r="AT213" s="35"/>
      <c r="AU213" s="35"/>
      <c r="AV213" s="35"/>
      <c r="AW213" s="35" t="s">
        <v>302</v>
      </c>
      <c r="AX213" s="35" t="s">
        <v>329</v>
      </c>
      <c r="AY213" s="35" t="s">
        <v>329</v>
      </c>
      <c r="AZ213" s="35" t="s">
        <v>329</v>
      </c>
      <c r="BA213" s="35" t="s">
        <v>293</v>
      </c>
      <c r="BB213" s="33"/>
      <c r="BC213" s="36">
        <f>IF(COUNTIF($X$2:Table53[[#This Row],[MRCUID]],Table53[[#This Row],[MRCUID]])=1,1,0)</f>
        <v>0</v>
      </c>
    </row>
    <row r="214" spans="1:55" x14ac:dyDescent="0.25">
      <c r="A214" t="s">
        <v>277</v>
      </c>
      <c r="B214" s="33" t="s">
        <v>2161</v>
      </c>
      <c r="C214" s="33" t="s">
        <v>2162</v>
      </c>
      <c r="D214" s="33" t="s">
        <v>280</v>
      </c>
      <c r="E214" s="33" t="s">
        <v>281</v>
      </c>
      <c r="F214" s="34">
        <v>43101</v>
      </c>
      <c r="G214" s="34">
        <v>43465</v>
      </c>
      <c r="H214" s="35" t="s">
        <v>2163</v>
      </c>
      <c r="I214" s="35" t="s">
        <v>2164</v>
      </c>
      <c r="J214" s="35" t="s">
        <v>2165</v>
      </c>
      <c r="K214" s="35" t="s">
        <v>2166</v>
      </c>
      <c r="L214" s="35" t="s">
        <v>2223</v>
      </c>
      <c r="M214" s="35" t="s">
        <v>295</v>
      </c>
      <c r="N214" s="35" t="s">
        <v>2224</v>
      </c>
      <c r="O214" s="35" t="s">
        <v>2225</v>
      </c>
      <c r="P214" s="35" t="s">
        <v>2226</v>
      </c>
      <c r="Q214" s="35" t="s">
        <v>2227</v>
      </c>
      <c r="R214" s="35"/>
      <c r="S214" s="35" t="s">
        <v>342</v>
      </c>
      <c r="T214" s="35"/>
      <c r="U214" s="35" t="s">
        <v>506</v>
      </c>
      <c r="V214" s="35" t="s">
        <v>507</v>
      </c>
      <c r="W214" s="35"/>
      <c r="X214" s="35"/>
      <c r="Y214" s="35" t="s">
        <v>2228</v>
      </c>
      <c r="Z214" s="35" t="s">
        <v>2229</v>
      </c>
      <c r="AA214" s="35" t="s">
        <v>2230</v>
      </c>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t="s">
        <v>302</v>
      </c>
      <c r="AX214" s="35" t="s">
        <v>328</v>
      </c>
      <c r="AY214" s="35" t="s">
        <v>329</v>
      </c>
      <c r="AZ214" s="35" t="s">
        <v>328</v>
      </c>
      <c r="BA214" s="35" t="s">
        <v>293</v>
      </c>
      <c r="BB214" s="33"/>
      <c r="BC214" s="36">
        <f>IF(COUNTIF($X$2:Table53[[#This Row],[MRCUID]],Table53[[#This Row],[MRCUID]])=1,1,0)</f>
        <v>0</v>
      </c>
    </row>
    <row r="215" spans="1:55" x14ac:dyDescent="0.25">
      <c r="A215" t="s">
        <v>277</v>
      </c>
      <c r="B215" s="33" t="s">
        <v>2161</v>
      </c>
      <c r="C215" s="33" t="s">
        <v>2162</v>
      </c>
      <c r="D215" s="33" t="s">
        <v>280</v>
      </c>
      <c r="E215" s="33" t="s">
        <v>281</v>
      </c>
      <c r="F215" s="34">
        <v>43101</v>
      </c>
      <c r="G215" s="34">
        <v>43465</v>
      </c>
      <c r="H215" s="35" t="s">
        <v>2163</v>
      </c>
      <c r="I215" s="35" t="s">
        <v>2164</v>
      </c>
      <c r="J215" s="35" t="s">
        <v>2165</v>
      </c>
      <c r="K215" s="35" t="s">
        <v>2166</v>
      </c>
      <c r="L215" s="35" t="s">
        <v>2231</v>
      </c>
      <c r="M215" s="35" t="s">
        <v>295</v>
      </c>
      <c r="N215" s="35"/>
      <c r="O215" s="35" t="s">
        <v>2182</v>
      </c>
      <c r="P215" s="35" t="s">
        <v>2232</v>
      </c>
      <c r="Q215" s="35" t="s">
        <v>735</v>
      </c>
      <c r="R215" s="35"/>
      <c r="S215" s="35" t="s">
        <v>342</v>
      </c>
      <c r="T215" s="35"/>
      <c r="U215" s="35" t="s">
        <v>506</v>
      </c>
      <c r="V215" s="35" t="s">
        <v>507</v>
      </c>
      <c r="W215" s="35"/>
      <c r="X215" s="35"/>
      <c r="Y215" s="35"/>
      <c r="Z215" s="35" t="s">
        <v>2233</v>
      </c>
      <c r="AA215" s="35" t="s">
        <v>2234</v>
      </c>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t="s">
        <v>302</v>
      </c>
      <c r="AX215" s="35"/>
      <c r="AY215" s="35"/>
      <c r="AZ215" s="35"/>
      <c r="BA215" s="35" t="s">
        <v>293</v>
      </c>
      <c r="BB215" s="33"/>
      <c r="BC215" s="36">
        <f>IF(COUNTIF($X$2:Table53[[#This Row],[MRCUID]],Table53[[#This Row],[MRCUID]])=1,1,0)</f>
        <v>0</v>
      </c>
    </row>
    <row r="216" spans="1:55" x14ac:dyDescent="0.25">
      <c r="A216" t="s">
        <v>277</v>
      </c>
      <c r="B216" s="33" t="s">
        <v>2235</v>
      </c>
      <c r="C216" s="33" t="s">
        <v>2236</v>
      </c>
      <c r="D216" s="33" t="s">
        <v>280</v>
      </c>
      <c r="E216" s="33" t="s">
        <v>281</v>
      </c>
      <c r="F216" s="34">
        <v>43101</v>
      </c>
      <c r="G216" s="34">
        <v>43465</v>
      </c>
      <c r="H216" s="35" t="s">
        <v>2237</v>
      </c>
      <c r="I216" s="35" t="s">
        <v>2238</v>
      </c>
      <c r="J216" s="35" t="s">
        <v>2239</v>
      </c>
      <c r="K216" s="35" t="s">
        <v>2240</v>
      </c>
      <c r="L216" s="35" t="s">
        <v>2241</v>
      </c>
      <c r="M216" s="35" t="s">
        <v>295</v>
      </c>
      <c r="N216" s="35" t="s">
        <v>2242</v>
      </c>
      <c r="O216" s="35" t="s">
        <v>2243</v>
      </c>
      <c r="P216" s="35" t="s">
        <v>2244</v>
      </c>
      <c r="Q216" s="35" t="s">
        <v>405</v>
      </c>
      <c r="R216" s="35" t="s">
        <v>406</v>
      </c>
      <c r="S216" s="35" t="s">
        <v>380</v>
      </c>
      <c r="T216" s="35" t="s">
        <v>2245</v>
      </c>
      <c r="U216" s="35"/>
      <c r="V216" s="35" t="s">
        <v>276</v>
      </c>
      <c r="W216" s="35"/>
      <c r="X216" s="35"/>
      <c r="Y216" s="35" t="s">
        <v>2246</v>
      </c>
      <c r="Z216" s="35" t="s">
        <v>2247</v>
      </c>
      <c r="AA216" s="35" t="s">
        <v>2248</v>
      </c>
      <c r="AB216" s="35"/>
      <c r="AC216" s="35"/>
      <c r="AD216" s="35"/>
      <c r="AE216" s="35"/>
      <c r="AF216" s="35"/>
      <c r="AG216" s="35"/>
      <c r="AH216" s="35"/>
      <c r="AI216" s="35"/>
      <c r="AJ216" s="35"/>
      <c r="AK216" s="35"/>
      <c r="AL216" s="35" t="s">
        <v>412</v>
      </c>
      <c r="AM216" s="35" t="s">
        <v>412</v>
      </c>
      <c r="AN216" s="35"/>
      <c r="AO216" s="35"/>
      <c r="AP216" s="35"/>
      <c r="AQ216" s="35"/>
      <c r="AR216" s="35"/>
      <c r="AS216" s="35"/>
      <c r="AT216" s="35"/>
      <c r="AU216" s="35"/>
      <c r="AV216" s="35"/>
      <c r="AW216" s="35" t="s">
        <v>302</v>
      </c>
      <c r="AX216" s="35" t="s">
        <v>328</v>
      </c>
      <c r="AY216" s="35" t="s">
        <v>329</v>
      </c>
      <c r="AZ216" s="35" t="s">
        <v>328</v>
      </c>
      <c r="BA216" s="35" t="s">
        <v>293</v>
      </c>
      <c r="BB216" s="33"/>
      <c r="BC216" s="36">
        <f>IF(COUNTIF($X$2:Table53[[#This Row],[MRCUID]],Table53[[#This Row],[MRCUID]])=1,1,0)</f>
        <v>0</v>
      </c>
    </row>
    <row r="217" spans="1:55" x14ac:dyDescent="0.25">
      <c r="A217" t="s">
        <v>277</v>
      </c>
      <c r="B217" s="33" t="s">
        <v>2235</v>
      </c>
      <c r="C217" s="33" t="s">
        <v>2236</v>
      </c>
      <c r="D217" s="33" t="s">
        <v>280</v>
      </c>
      <c r="E217" s="33" t="s">
        <v>281</v>
      </c>
      <c r="F217" s="34">
        <v>43101</v>
      </c>
      <c r="G217" s="34">
        <v>43465</v>
      </c>
      <c r="H217" s="35" t="s">
        <v>2237</v>
      </c>
      <c r="I217" s="35" t="s">
        <v>2238</v>
      </c>
      <c r="J217" s="35" t="s">
        <v>2239</v>
      </c>
      <c r="K217" s="35" t="s">
        <v>2240</v>
      </c>
      <c r="L217" s="35" t="s">
        <v>2249</v>
      </c>
      <c r="M217" s="35" t="s">
        <v>295</v>
      </c>
      <c r="N217" s="35" t="s">
        <v>2250</v>
      </c>
      <c r="O217" s="35" t="s">
        <v>2251</v>
      </c>
      <c r="P217" s="35" t="s">
        <v>2252</v>
      </c>
      <c r="Q217" s="35" t="s">
        <v>2253</v>
      </c>
      <c r="R217" s="35" t="s">
        <v>2254</v>
      </c>
      <c r="S217" s="35" t="s">
        <v>394</v>
      </c>
      <c r="T217" s="35" t="s">
        <v>2255</v>
      </c>
      <c r="U217" s="35" t="s">
        <v>299</v>
      </c>
      <c r="V217" s="35" t="s">
        <v>507</v>
      </c>
      <c r="W217" s="35"/>
      <c r="X217" s="35"/>
      <c r="Y217" s="35"/>
      <c r="Z217" s="35" t="s">
        <v>2256</v>
      </c>
      <c r="AA217" s="35" t="s">
        <v>2257</v>
      </c>
      <c r="AB217" s="35"/>
      <c r="AC217" s="35"/>
      <c r="AD217" s="35"/>
      <c r="AE217" s="35"/>
      <c r="AF217" s="35"/>
      <c r="AG217" s="35"/>
      <c r="AH217" s="35"/>
      <c r="AI217" s="35"/>
      <c r="AJ217" s="35"/>
      <c r="AK217" s="35"/>
      <c r="AL217" s="35" t="s">
        <v>2258</v>
      </c>
      <c r="AM217" s="35" t="s">
        <v>2259</v>
      </c>
      <c r="AN217" s="35"/>
      <c r="AO217" s="35"/>
      <c r="AP217" s="35"/>
      <c r="AQ217" s="35"/>
      <c r="AR217" s="35"/>
      <c r="AS217" s="35"/>
      <c r="AT217" s="35"/>
      <c r="AU217" s="35"/>
      <c r="AV217" s="35"/>
      <c r="AW217" s="35"/>
      <c r="AX217" s="35" t="s">
        <v>329</v>
      </c>
      <c r="AY217" s="35" t="s">
        <v>329</v>
      </c>
      <c r="AZ217" s="35" t="s">
        <v>329</v>
      </c>
      <c r="BA217" s="35" t="s">
        <v>293</v>
      </c>
      <c r="BB217" s="33"/>
      <c r="BC217" s="36">
        <f>IF(COUNTIF($X$2:Table53[[#This Row],[MRCUID]],Table53[[#This Row],[MRCUID]])=1,1,0)</f>
        <v>0</v>
      </c>
    </row>
    <row r="218" spans="1:55" x14ac:dyDescent="0.25">
      <c r="A218" t="s">
        <v>277</v>
      </c>
      <c r="B218" s="33" t="s">
        <v>2260</v>
      </c>
      <c r="C218" s="33" t="s">
        <v>2261</v>
      </c>
      <c r="D218" s="33" t="s">
        <v>280</v>
      </c>
      <c r="E218" s="33" t="s">
        <v>281</v>
      </c>
      <c r="F218" s="34">
        <v>43101</v>
      </c>
      <c r="G218" s="34">
        <v>43465</v>
      </c>
      <c r="H218" s="35" t="s">
        <v>2262</v>
      </c>
      <c r="I218" s="35" t="s">
        <v>2263</v>
      </c>
      <c r="J218" s="35" t="s">
        <v>2264</v>
      </c>
      <c r="K218" s="35" t="s">
        <v>2265</v>
      </c>
      <c r="L218" s="35" t="s">
        <v>2266</v>
      </c>
      <c r="M218" s="35" t="s">
        <v>295</v>
      </c>
      <c r="N218" s="35" t="s">
        <v>2267</v>
      </c>
      <c r="O218" s="35" t="s">
        <v>2268</v>
      </c>
      <c r="P218" s="35" t="s">
        <v>2269</v>
      </c>
      <c r="Q218" s="35" t="s">
        <v>482</v>
      </c>
      <c r="R218" s="35" t="s">
        <v>2270</v>
      </c>
      <c r="S218" s="35"/>
      <c r="T218" s="35" t="s">
        <v>2271</v>
      </c>
      <c r="U218" s="35" t="s">
        <v>1201</v>
      </c>
      <c r="V218" s="35" t="s">
        <v>276</v>
      </c>
      <c r="W218" s="35"/>
      <c r="X218" s="35"/>
      <c r="Y218" s="35"/>
      <c r="Z218" s="35" t="s">
        <v>2272</v>
      </c>
      <c r="AA218" s="35" t="s">
        <v>2273</v>
      </c>
      <c r="AB218" s="35"/>
      <c r="AC218" s="35"/>
      <c r="AD218" s="35"/>
      <c r="AE218" s="35"/>
      <c r="AF218" s="35"/>
      <c r="AG218" s="35"/>
      <c r="AH218" s="35"/>
      <c r="AI218" s="35"/>
      <c r="AJ218" s="35"/>
      <c r="AK218" s="35"/>
      <c r="AL218" s="35" t="s">
        <v>824</v>
      </c>
      <c r="AM218" s="35" t="s">
        <v>825</v>
      </c>
      <c r="AN218" s="35" t="s">
        <v>2274</v>
      </c>
      <c r="AO218" s="35"/>
      <c r="AP218" s="35"/>
      <c r="AQ218" s="35"/>
      <c r="AR218" s="35"/>
      <c r="AS218" s="35"/>
      <c r="AT218" s="35"/>
      <c r="AU218" s="35"/>
      <c r="AV218" s="35"/>
      <c r="AW218" s="35"/>
      <c r="AX218" s="35" t="s">
        <v>329</v>
      </c>
      <c r="AY218" s="35" t="s">
        <v>329</v>
      </c>
      <c r="AZ218" s="35" t="s">
        <v>329</v>
      </c>
      <c r="BA218" s="35" t="s">
        <v>293</v>
      </c>
      <c r="BB218" s="33"/>
      <c r="BC218" s="36">
        <f>IF(COUNTIF($X$2:Table53[[#This Row],[MRCUID]],Table53[[#This Row],[MRCUID]])=1,1,0)</f>
        <v>0</v>
      </c>
    </row>
    <row r="219" spans="1:55" x14ac:dyDescent="0.25">
      <c r="A219" t="s">
        <v>277</v>
      </c>
      <c r="B219" s="33" t="s">
        <v>2260</v>
      </c>
      <c r="C219" s="33" t="s">
        <v>2261</v>
      </c>
      <c r="D219" s="33" t="s">
        <v>280</v>
      </c>
      <c r="E219" s="33" t="s">
        <v>281</v>
      </c>
      <c r="F219" s="34">
        <v>43101</v>
      </c>
      <c r="G219" s="34">
        <v>43465</v>
      </c>
      <c r="H219" s="35" t="s">
        <v>2262</v>
      </c>
      <c r="I219" s="35" t="s">
        <v>2263</v>
      </c>
      <c r="J219" s="35" t="s">
        <v>2264</v>
      </c>
      <c r="K219" s="35" t="s">
        <v>2265</v>
      </c>
      <c r="L219" s="35" t="s">
        <v>2275</v>
      </c>
      <c r="M219" s="35" t="s">
        <v>295</v>
      </c>
      <c r="N219" s="35" t="s">
        <v>2276</v>
      </c>
      <c r="O219" s="35" t="s">
        <v>2277</v>
      </c>
      <c r="P219" s="35" t="s">
        <v>2278</v>
      </c>
      <c r="Q219" s="35" t="s">
        <v>405</v>
      </c>
      <c r="R219" s="35" t="s">
        <v>406</v>
      </c>
      <c r="S219" s="35" t="s">
        <v>306</v>
      </c>
      <c r="T219" s="35" t="s">
        <v>2279</v>
      </c>
      <c r="U219" s="35"/>
      <c r="V219" s="35" t="s">
        <v>276</v>
      </c>
      <c r="W219" s="35"/>
      <c r="X219" s="35"/>
      <c r="Y219" s="35" t="s">
        <v>2280</v>
      </c>
      <c r="Z219" s="35" t="s">
        <v>2281</v>
      </c>
      <c r="AA219" s="35" t="s">
        <v>2282</v>
      </c>
      <c r="AB219" s="35"/>
      <c r="AC219" s="35"/>
      <c r="AD219" s="35"/>
      <c r="AE219" s="35"/>
      <c r="AF219" s="35"/>
      <c r="AG219" s="35"/>
      <c r="AH219" s="35"/>
      <c r="AI219" s="35"/>
      <c r="AJ219" s="35"/>
      <c r="AK219" s="35"/>
      <c r="AL219" s="35" t="s">
        <v>412</v>
      </c>
      <c r="AM219" s="35" t="s">
        <v>412</v>
      </c>
      <c r="AN219" s="35" t="s">
        <v>2283</v>
      </c>
      <c r="AO219" s="35"/>
      <c r="AP219" s="35"/>
      <c r="AQ219" s="35"/>
      <c r="AR219" s="35"/>
      <c r="AS219" s="35"/>
      <c r="AT219" s="35"/>
      <c r="AU219" s="35"/>
      <c r="AV219" s="35"/>
      <c r="AW219" s="35" t="s">
        <v>302</v>
      </c>
      <c r="AX219" s="35" t="s">
        <v>328</v>
      </c>
      <c r="AY219" s="35" t="s">
        <v>329</v>
      </c>
      <c r="AZ219" s="35" t="s">
        <v>328</v>
      </c>
      <c r="BA219" s="35" t="s">
        <v>293</v>
      </c>
      <c r="BB219" s="33"/>
      <c r="BC219" s="36">
        <f>IF(COUNTIF($X$2:Table53[[#This Row],[MRCUID]],Table53[[#This Row],[MRCUID]])=1,1,0)</f>
        <v>0</v>
      </c>
    </row>
    <row r="220" spans="1:55" x14ac:dyDescent="0.25">
      <c r="A220" t="s">
        <v>277</v>
      </c>
      <c r="B220" s="33" t="s">
        <v>2260</v>
      </c>
      <c r="C220" s="33" t="s">
        <v>2261</v>
      </c>
      <c r="D220" s="33" t="s">
        <v>280</v>
      </c>
      <c r="E220" s="33" t="s">
        <v>281</v>
      </c>
      <c r="F220" s="34">
        <v>43101</v>
      </c>
      <c r="G220" s="34">
        <v>43465</v>
      </c>
      <c r="H220" s="35" t="s">
        <v>2262</v>
      </c>
      <c r="I220" s="35" t="s">
        <v>2263</v>
      </c>
      <c r="J220" s="35" t="s">
        <v>2264</v>
      </c>
      <c r="K220" s="35" t="s">
        <v>2265</v>
      </c>
      <c r="L220" s="35" t="s">
        <v>2284</v>
      </c>
      <c r="M220" s="35" t="s">
        <v>592</v>
      </c>
      <c r="N220" s="35"/>
      <c r="O220" s="35" t="s">
        <v>2285</v>
      </c>
      <c r="P220" s="35" t="s">
        <v>2286</v>
      </c>
      <c r="Q220" s="35" t="s">
        <v>2287</v>
      </c>
      <c r="R220" s="35" t="s">
        <v>1520</v>
      </c>
      <c r="S220" s="35" t="s">
        <v>320</v>
      </c>
      <c r="T220" s="35" t="s">
        <v>2288</v>
      </c>
      <c r="U220" s="35" t="s">
        <v>1201</v>
      </c>
      <c r="V220" s="35" t="s">
        <v>276</v>
      </c>
      <c r="W220" s="35" t="s">
        <v>2289</v>
      </c>
      <c r="X220" s="35"/>
      <c r="Y220" s="35"/>
      <c r="Z220" s="35"/>
      <c r="AA220" s="35"/>
      <c r="AB220" s="35"/>
      <c r="AC220" s="35"/>
      <c r="AD220" s="35"/>
      <c r="AE220" s="35"/>
      <c r="AF220" s="35"/>
      <c r="AG220" s="35"/>
      <c r="AH220" s="35"/>
      <c r="AI220" s="35"/>
      <c r="AJ220" s="35"/>
      <c r="AK220" s="35"/>
      <c r="AL220" s="35" t="s">
        <v>2290</v>
      </c>
      <c r="AM220" s="35" t="s">
        <v>2291</v>
      </c>
      <c r="AN220" s="35" t="s">
        <v>2292</v>
      </c>
      <c r="AO220" s="35"/>
      <c r="AP220" s="35"/>
      <c r="AQ220" s="35"/>
      <c r="AR220" s="35"/>
      <c r="AS220" s="35"/>
      <c r="AT220" s="35"/>
      <c r="AU220" s="35"/>
      <c r="AV220" s="35"/>
      <c r="AW220" s="35"/>
      <c r="AX220" s="35"/>
      <c r="AY220" s="35"/>
      <c r="AZ220" s="35"/>
      <c r="BA220" s="35" t="s">
        <v>293</v>
      </c>
      <c r="BB220" s="33"/>
      <c r="BC220" s="36">
        <f>IF(COUNTIF($X$2:Table53[[#This Row],[MRCUID]],Table53[[#This Row],[MRCUID]])=1,1,0)</f>
        <v>0</v>
      </c>
    </row>
    <row r="221" spans="1:55" x14ac:dyDescent="0.25">
      <c r="A221" t="s">
        <v>277</v>
      </c>
      <c r="B221" s="33" t="s">
        <v>2260</v>
      </c>
      <c r="C221" s="33" t="s">
        <v>2261</v>
      </c>
      <c r="D221" s="33" t="s">
        <v>280</v>
      </c>
      <c r="E221" s="33" t="s">
        <v>281</v>
      </c>
      <c r="F221" s="34">
        <v>43101</v>
      </c>
      <c r="G221" s="34">
        <v>43465</v>
      </c>
      <c r="H221" s="35" t="s">
        <v>2262</v>
      </c>
      <c r="I221" s="35" t="s">
        <v>2263</v>
      </c>
      <c r="J221" s="35" t="s">
        <v>2264</v>
      </c>
      <c r="K221" s="35" t="s">
        <v>2265</v>
      </c>
      <c r="L221" s="35" t="s">
        <v>2293</v>
      </c>
      <c r="M221" s="35" t="s">
        <v>295</v>
      </c>
      <c r="N221" s="35" t="s">
        <v>2294</v>
      </c>
      <c r="O221" s="35" t="s">
        <v>2295</v>
      </c>
      <c r="P221" s="35" t="s">
        <v>2296</v>
      </c>
      <c r="Q221" s="35" t="s">
        <v>2297</v>
      </c>
      <c r="R221" s="35"/>
      <c r="S221" s="35"/>
      <c r="T221" s="35"/>
      <c r="U221" s="35" t="s">
        <v>606</v>
      </c>
      <c r="V221" s="35" t="s">
        <v>276</v>
      </c>
      <c r="W221" s="35"/>
      <c r="X221" s="35"/>
      <c r="Y221" s="35"/>
      <c r="Z221" s="35" t="s">
        <v>2298</v>
      </c>
      <c r="AA221" s="35" t="s">
        <v>2299</v>
      </c>
      <c r="AB221" s="35"/>
      <c r="AC221" s="35"/>
      <c r="AD221" s="35"/>
      <c r="AE221" s="35"/>
      <c r="AF221" s="35"/>
      <c r="AG221" s="35"/>
      <c r="AH221" s="35"/>
      <c r="AI221" s="35"/>
      <c r="AJ221" s="35"/>
      <c r="AK221" s="35"/>
      <c r="AL221" s="35" t="s">
        <v>2290</v>
      </c>
      <c r="AM221" s="35" t="s">
        <v>2291</v>
      </c>
      <c r="AN221" s="35"/>
      <c r="AO221" s="35"/>
      <c r="AP221" s="35"/>
      <c r="AQ221" s="35"/>
      <c r="AR221" s="35"/>
      <c r="AS221" s="35"/>
      <c r="AT221" s="35"/>
      <c r="AU221" s="35"/>
      <c r="AV221" s="35"/>
      <c r="AW221" s="35" t="s">
        <v>302</v>
      </c>
      <c r="AX221" s="35" t="s">
        <v>329</v>
      </c>
      <c r="AY221" s="35" t="s">
        <v>329</v>
      </c>
      <c r="AZ221" s="35" t="s">
        <v>329</v>
      </c>
      <c r="BA221" s="35" t="s">
        <v>293</v>
      </c>
      <c r="BB221" s="33"/>
      <c r="BC221" s="36">
        <f>IF(COUNTIF($X$2:Table53[[#This Row],[MRCUID]],Table53[[#This Row],[MRCUID]])=1,1,0)</f>
        <v>0</v>
      </c>
    </row>
    <row r="222" spans="1:55" x14ac:dyDescent="0.25">
      <c r="A222" t="s">
        <v>277</v>
      </c>
      <c r="B222" s="33" t="s">
        <v>2260</v>
      </c>
      <c r="C222" s="33" t="s">
        <v>2261</v>
      </c>
      <c r="D222" s="33" t="s">
        <v>280</v>
      </c>
      <c r="E222" s="33" t="s">
        <v>281</v>
      </c>
      <c r="F222" s="34">
        <v>43101</v>
      </c>
      <c r="G222" s="34">
        <v>43465</v>
      </c>
      <c r="H222" s="35" t="s">
        <v>2262</v>
      </c>
      <c r="I222" s="35" t="s">
        <v>2263</v>
      </c>
      <c r="J222" s="35" t="s">
        <v>2264</v>
      </c>
      <c r="K222" s="35" t="s">
        <v>2265</v>
      </c>
      <c r="L222" s="35" t="s">
        <v>2300</v>
      </c>
      <c r="M222" s="35" t="s">
        <v>295</v>
      </c>
      <c r="N222" s="35" t="s">
        <v>2301</v>
      </c>
      <c r="O222" s="35" t="s">
        <v>2302</v>
      </c>
      <c r="P222" s="35" t="s">
        <v>2303</v>
      </c>
      <c r="Q222" s="35" t="s">
        <v>2304</v>
      </c>
      <c r="R222" s="35"/>
      <c r="S222" s="35" t="s">
        <v>306</v>
      </c>
      <c r="T222" s="35"/>
      <c r="U222" s="35" t="s">
        <v>306</v>
      </c>
      <c r="V222" s="35" t="s">
        <v>276</v>
      </c>
      <c r="W222" s="35"/>
      <c r="X222" s="35"/>
      <c r="Y222" s="35" t="s">
        <v>2305</v>
      </c>
      <c r="Z222" s="35" t="s">
        <v>2306</v>
      </c>
      <c r="AA222" s="35" t="s">
        <v>2307</v>
      </c>
      <c r="AB222" s="35"/>
      <c r="AC222" s="35"/>
      <c r="AD222" s="35"/>
      <c r="AE222" s="35"/>
      <c r="AF222" s="35"/>
      <c r="AG222" s="35"/>
      <c r="AH222" s="35"/>
      <c r="AI222" s="35"/>
      <c r="AJ222" s="35"/>
      <c r="AK222" s="35"/>
      <c r="AL222" s="35"/>
      <c r="AM222" s="35" t="s">
        <v>412</v>
      </c>
      <c r="AN222" s="35" t="s">
        <v>2308</v>
      </c>
      <c r="AO222" s="35"/>
      <c r="AP222" s="35"/>
      <c r="AQ222" s="35"/>
      <c r="AR222" s="35"/>
      <c r="AS222" s="35"/>
      <c r="AT222" s="35"/>
      <c r="AU222" s="35"/>
      <c r="AV222" s="35"/>
      <c r="AW222" s="35" t="s">
        <v>302</v>
      </c>
      <c r="AX222" s="35" t="s">
        <v>328</v>
      </c>
      <c r="AY222" s="35" t="s">
        <v>329</v>
      </c>
      <c r="AZ222" s="35" t="s">
        <v>328</v>
      </c>
      <c r="BA222" s="35" t="s">
        <v>293</v>
      </c>
      <c r="BB222" s="33"/>
      <c r="BC222" s="36">
        <f>IF(COUNTIF($X$2:Table53[[#This Row],[MRCUID]],Table53[[#This Row],[MRCUID]])=1,1,0)</f>
        <v>0</v>
      </c>
    </row>
    <row r="223" spans="1:55" x14ac:dyDescent="0.25">
      <c r="A223" t="s">
        <v>277</v>
      </c>
      <c r="B223" s="33" t="s">
        <v>2260</v>
      </c>
      <c r="C223" s="33" t="s">
        <v>2261</v>
      </c>
      <c r="D223" s="33" t="s">
        <v>280</v>
      </c>
      <c r="E223" s="33" t="s">
        <v>281</v>
      </c>
      <c r="F223" s="34">
        <v>43101</v>
      </c>
      <c r="G223" s="34">
        <v>43465</v>
      </c>
      <c r="H223" s="35" t="s">
        <v>2262</v>
      </c>
      <c r="I223" s="35" t="s">
        <v>2263</v>
      </c>
      <c r="J223" s="35" t="s">
        <v>2264</v>
      </c>
      <c r="K223" s="35" t="s">
        <v>2265</v>
      </c>
      <c r="L223" s="35" t="s">
        <v>2309</v>
      </c>
      <c r="M223" s="35" t="s">
        <v>295</v>
      </c>
      <c r="N223" s="35" t="s">
        <v>2310</v>
      </c>
      <c r="O223" s="35" t="s">
        <v>2311</v>
      </c>
      <c r="P223" s="35" t="s">
        <v>2312</v>
      </c>
      <c r="Q223" s="35" t="s">
        <v>2313</v>
      </c>
      <c r="R223" s="35" t="s">
        <v>2314</v>
      </c>
      <c r="S223" s="35" t="s">
        <v>320</v>
      </c>
      <c r="T223" s="35" t="s">
        <v>2315</v>
      </c>
      <c r="U223" s="35" t="s">
        <v>1201</v>
      </c>
      <c r="V223" s="35" t="s">
        <v>276</v>
      </c>
      <c r="W223" s="35"/>
      <c r="X223" s="35"/>
      <c r="Y223" s="35"/>
      <c r="Z223" s="35" t="s">
        <v>2316</v>
      </c>
      <c r="AA223" s="35" t="s">
        <v>2317</v>
      </c>
      <c r="AB223" s="35"/>
      <c r="AC223" s="35"/>
      <c r="AD223" s="35"/>
      <c r="AE223" s="35"/>
      <c r="AF223" s="35"/>
      <c r="AG223" s="35"/>
      <c r="AH223" s="35"/>
      <c r="AI223" s="35"/>
      <c r="AJ223" s="35"/>
      <c r="AK223" s="35"/>
      <c r="AL223" s="35" t="s">
        <v>2318</v>
      </c>
      <c r="AM223" s="35" t="s">
        <v>2319</v>
      </c>
      <c r="AN223" s="35" t="s">
        <v>2320</v>
      </c>
      <c r="AO223" s="35"/>
      <c r="AP223" s="35"/>
      <c r="AQ223" s="35"/>
      <c r="AR223" s="35"/>
      <c r="AS223" s="35"/>
      <c r="AT223" s="35"/>
      <c r="AU223" s="35"/>
      <c r="AV223" s="35"/>
      <c r="AW223" s="35"/>
      <c r="AX223" s="35" t="s">
        <v>329</v>
      </c>
      <c r="AY223" s="35" t="s">
        <v>329</v>
      </c>
      <c r="AZ223" s="35" t="s">
        <v>329</v>
      </c>
      <c r="BA223" s="35" t="s">
        <v>293</v>
      </c>
      <c r="BB223" s="33"/>
      <c r="BC223" s="36">
        <f>IF(COUNTIF($X$2:Table53[[#This Row],[MRCUID]],Table53[[#This Row],[MRCUID]])=1,1,0)</f>
        <v>0</v>
      </c>
    </row>
    <row r="224" spans="1:55" x14ac:dyDescent="0.25">
      <c r="A224" t="s">
        <v>277</v>
      </c>
      <c r="B224" s="33" t="s">
        <v>2260</v>
      </c>
      <c r="C224" s="33" t="s">
        <v>2261</v>
      </c>
      <c r="D224" s="33" t="s">
        <v>280</v>
      </c>
      <c r="E224" s="33" t="s">
        <v>281</v>
      </c>
      <c r="F224" s="34">
        <v>43101</v>
      </c>
      <c r="G224" s="34">
        <v>43465</v>
      </c>
      <c r="H224" s="35" t="s">
        <v>2262</v>
      </c>
      <c r="I224" s="35" t="s">
        <v>2263</v>
      </c>
      <c r="J224" s="35" t="s">
        <v>2264</v>
      </c>
      <c r="K224" s="35" t="s">
        <v>2265</v>
      </c>
      <c r="L224" s="35" t="s">
        <v>2321</v>
      </c>
      <c r="M224" s="35" t="s">
        <v>295</v>
      </c>
      <c r="N224" s="35"/>
      <c r="O224" s="35" t="s">
        <v>2322</v>
      </c>
      <c r="P224" s="35" t="s">
        <v>2323</v>
      </c>
      <c r="Q224" s="35" t="s">
        <v>2324</v>
      </c>
      <c r="R224" s="35" t="s">
        <v>1084</v>
      </c>
      <c r="S224" s="35" t="s">
        <v>1085</v>
      </c>
      <c r="T224" s="35" t="s">
        <v>1192</v>
      </c>
      <c r="U224" s="35"/>
      <c r="V224" s="35" t="s">
        <v>276</v>
      </c>
      <c r="W224" s="35"/>
      <c r="X224" s="35"/>
      <c r="Y224" s="35"/>
      <c r="Z224" s="35"/>
      <c r="AA224" s="35"/>
      <c r="AB224" s="35"/>
      <c r="AC224" s="35"/>
      <c r="AD224" s="35"/>
      <c r="AE224" s="35"/>
      <c r="AF224" s="35"/>
      <c r="AG224" s="35"/>
      <c r="AH224" s="35"/>
      <c r="AI224" s="35"/>
      <c r="AJ224" s="35"/>
      <c r="AK224" s="35"/>
      <c r="AL224" s="35" t="s">
        <v>1090</v>
      </c>
      <c r="AM224" s="35" t="s">
        <v>1091</v>
      </c>
      <c r="AN224" s="35" t="s">
        <v>2325</v>
      </c>
      <c r="AO224" s="35"/>
      <c r="AP224" s="35"/>
      <c r="AQ224" s="35"/>
      <c r="AR224" s="35"/>
      <c r="AS224" s="35"/>
      <c r="AT224" s="35"/>
      <c r="AU224" s="35"/>
      <c r="AV224" s="35"/>
      <c r="AW224" s="35"/>
      <c r="AX224" s="35"/>
      <c r="AY224" s="35"/>
      <c r="AZ224" s="35"/>
      <c r="BA224" s="35" t="s">
        <v>293</v>
      </c>
      <c r="BB224" s="33"/>
      <c r="BC224" s="36">
        <f>IF(COUNTIF($X$2:Table53[[#This Row],[MRCUID]],Table53[[#This Row],[MRCUID]])=1,1,0)</f>
        <v>0</v>
      </c>
    </row>
    <row r="225" spans="1:55" x14ac:dyDescent="0.25">
      <c r="A225" t="s">
        <v>277</v>
      </c>
      <c r="B225" s="33" t="s">
        <v>2260</v>
      </c>
      <c r="C225" s="33" t="s">
        <v>2261</v>
      </c>
      <c r="D225" s="33" t="s">
        <v>280</v>
      </c>
      <c r="E225" s="33" t="s">
        <v>281</v>
      </c>
      <c r="F225" s="34">
        <v>43101</v>
      </c>
      <c r="G225" s="34">
        <v>43465</v>
      </c>
      <c r="H225" s="35" t="s">
        <v>2262</v>
      </c>
      <c r="I225" s="35" t="s">
        <v>2263</v>
      </c>
      <c r="J225" s="35" t="s">
        <v>2264</v>
      </c>
      <c r="K225" s="35" t="s">
        <v>2265</v>
      </c>
      <c r="L225" s="35" t="s">
        <v>2326</v>
      </c>
      <c r="M225" s="35" t="s">
        <v>295</v>
      </c>
      <c r="N225" s="35" t="s">
        <v>2327</v>
      </c>
      <c r="O225" s="35" t="s">
        <v>2328</v>
      </c>
      <c r="P225" s="35" t="s">
        <v>2329</v>
      </c>
      <c r="Q225" s="35" t="s">
        <v>1130</v>
      </c>
      <c r="R225" s="35"/>
      <c r="S225" s="35" t="s">
        <v>380</v>
      </c>
      <c r="T225" s="35"/>
      <c r="U225" s="35" t="s">
        <v>598</v>
      </c>
      <c r="V225" s="35" t="s">
        <v>276</v>
      </c>
      <c r="W225" s="35"/>
      <c r="X225" s="35"/>
      <c r="Y225" s="35" t="s">
        <v>2330</v>
      </c>
      <c r="Z225" s="35" t="s">
        <v>2331</v>
      </c>
      <c r="AA225" s="35" t="s">
        <v>2332</v>
      </c>
      <c r="AB225" s="35"/>
      <c r="AC225" s="35"/>
      <c r="AD225" s="35"/>
      <c r="AE225" s="35"/>
      <c r="AF225" s="35"/>
      <c r="AG225" s="35"/>
      <c r="AH225" s="35"/>
      <c r="AI225" s="35"/>
      <c r="AJ225" s="35"/>
      <c r="AK225" s="35"/>
      <c r="AL225" s="35" t="s">
        <v>1135</v>
      </c>
      <c r="AM225" s="35" t="s">
        <v>1136</v>
      </c>
      <c r="AN225" s="35"/>
      <c r="AO225" s="35"/>
      <c r="AP225" s="35"/>
      <c r="AQ225" s="35"/>
      <c r="AR225" s="35"/>
      <c r="AS225" s="35"/>
      <c r="AT225" s="35"/>
      <c r="AU225" s="35" t="s">
        <v>2333</v>
      </c>
      <c r="AV225" s="35"/>
      <c r="AW225" s="35" t="s">
        <v>302</v>
      </c>
      <c r="AX225" s="35" t="s">
        <v>328</v>
      </c>
      <c r="AY225" s="35" t="s">
        <v>329</v>
      </c>
      <c r="AZ225" s="35" t="s">
        <v>328</v>
      </c>
      <c r="BA225" s="35" t="s">
        <v>293</v>
      </c>
      <c r="BB225" s="33"/>
      <c r="BC225" s="36">
        <f>IF(COUNTIF($X$2:Table53[[#This Row],[MRCUID]],Table53[[#This Row],[MRCUID]])=1,1,0)</f>
        <v>0</v>
      </c>
    </row>
    <row r="226" spans="1:55" x14ac:dyDescent="0.25">
      <c r="A226" t="s">
        <v>277</v>
      </c>
      <c r="B226" s="33" t="s">
        <v>2260</v>
      </c>
      <c r="C226" s="33" t="s">
        <v>2261</v>
      </c>
      <c r="D226" s="33" t="s">
        <v>280</v>
      </c>
      <c r="E226" s="33" t="s">
        <v>281</v>
      </c>
      <c r="F226" s="34">
        <v>43101</v>
      </c>
      <c r="G226" s="34">
        <v>43465</v>
      </c>
      <c r="H226" s="35" t="s">
        <v>2262</v>
      </c>
      <c r="I226" s="35" t="s">
        <v>2263</v>
      </c>
      <c r="J226" s="35" t="s">
        <v>2264</v>
      </c>
      <c r="K226" s="35" t="s">
        <v>2265</v>
      </c>
      <c r="L226" s="35" t="s">
        <v>2334</v>
      </c>
      <c r="M226" s="35" t="s">
        <v>592</v>
      </c>
      <c r="N226" s="35"/>
      <c r="O226" s="35" t="s">
        <v>2335</v>
      </c>
      <c r="P226" s="35" t="s">
        <v>2336</v>
      </c>
      <c r="Q226" s="35" t="s">
        <v>2287</v>
      </c>
      <c r="R226" s="35" t="s">
        <v>1520</v>
      </c>
      <c r="S226" s="35" t="s">
        <v>320</v>
      </c>
      <c r="T226" s="35" t="s">
        <v>2337</v>
      </c>
      <c r="U226" s="35" t="s">
        <v>1201</v>
      </c>
      <c r="V226" s="35" t="s">
        <v>276</v>
      </c>
      <c r="W226" s="35" t="s">
        <v>2289</v>
      </c>
      <c r="X226" s="35"/>
      <c r="Y226" s="35"/>
      <c r="Z226" s="35"/>
      <c r="AA226" s="35"/>
      <c r="AB226" s="35"/>
      <c r="AC226" s="35"/>
      <c r="AD226" s="35"/>
      <c r="AE226" s="35"/>
      <c r="AF226" s="35"/>
      <c r="AG226" s="35"/>
      <c r="AH226" s="35"/>
      <c r="AI226" s="35"/>
      <c r="AJ226" s="35"/>
      <c r="AK226" s="35"/>
      <c r="AL226" s="35" t="s">
        <v>2290</v>
      </c>
      <c r="AM226" s="35" t="s">
        <v>2291</v>
      </c>
      <c r="AN226" s="35" t="s">
        <v>2338</v>
      </c>
      <c r="AO226" s="35"/>
      <c r="AP226" s="35"/>
      <c r="AQ226" s="35"/>
      <c r="AR226" s="35"/>
      <c r="AS226" s="35"/>
      <c r="AT226" s="35"/>
      <c r="AU226" s="35"/>
      <c r="AV226" s="35"/>
      <c r="AW226" s="35"/>
      <c r="AX226" s="35"/>
      <c r="AY226" s="35"/>
      <c r="AZ226" s="35"/>
      <c r="BA226" s="35" t="s">
        <v>293</v>
      </c>
      <c r="BB226" s="33"/>
      <c r="BC226" s="36">
        <f>IF(COUNTIF($X$2:Table53[[#This Row],[MRCUID]],Table53[[#This Row],[MRCUID]])=1,1,0)</f>
        <v>0</v>
      </c>
    </row>
    <row r="227" spans="1:55" x14ac:dyDescent="0.25">
      <c r="A227" t="s">
        <v>277</v>
      </c>
      <c r="B227" s="33" t="s">
        <v>2260</v>
      </c>
      <c r="C227" s="33" t="s">
        <v>2261</v>
      </c>
      <c r="D227" s="33" t="s">
        <v>280</v>
      </c>
      <c r="E227" s="33" t="s">
        <v>281</v>
      </c>
      <c r="F227" s="34">
        <v>43101</v>
      </c>
      <c r="G227" s="34">
        <v>43465</v>
      </c>
      <c r="H227" s="35" t="s">
        <v>2262</v>
      </c>
      <c r="I227" s="35" t="s">
        <v>2263</v>
      </c>
      <c r="J227" s="35" t="s">
        <v>2264</v>
      </c>
      <c r="K227" s="35" t="s">
        <v>2265</v>
      </c>
      <c r="L227" s="35" t="s">
        <v>2339</v>
      </c>
      <c r="M227" s="35" t="s">
        <v>295</v>
      </c>
      <c r="N227" s="35" t="s">
        <v>2340</v>
      </c>
      <c r="O227" s="35" t="s">
        <v>2341</v>
      </c>
      <c r="P227" s="35" t="s">
        <v>2342</v>
      </c>
      <c r="Q227" s="35" t="s">
        <v>2343</v>
      </c>
      <c r="R227" s="35" t="s">
        <v>1603</v>
      </c>
      <c r="S227" s="35" t="s">
        <v>571</v>
      </c>
      <c r="T227" s="35" t="s">
        <v>2344</v>
      </c>
      <c r="U227" s="35" t="s">
        <v>383</v>
      </c>
      <c r="V227" s="35" t="s">
        <v>276</v>
      </c>
      <c r="W227" s="35"/>
      <c r="X227" s="35"/>
      <c r="Y227" s="35" t="s">
        <v>2345</v>
      </c>
      <c r="Z227" s="35" t="s">
        <v>2346</v>
      </c>
      <c r="AA227" s="35" t="s">
        <v>2347</v>
      </c>
      <c r="AB227" s="35"/>
      <c r="AC227" s="35"/>
      <c r="AD227" s="35"/>
      <c r="AE227" s="35"/>
      <c r="AF227" s="35"/>
      <c r="AG227" s="35"/>
      <c r="AH227" s="35"/>
      <c r="AI227" s="35"/>
      <c r="AJ227" s="35"/>
      <c r="AK227" s="35"/>
      <c r="AL227" s="35" t="s">
        <v>2348</v>
      </c>
      <c r="AM227" s="35" t="s">
        <v>2349</v>
      </c>
      <c r="AN227" s="35" t="s">
        <v>2350</v>
      </c>
      <c r="AO227" s="35"/>
      <c r="AP227" s="35"/>
      <c r="AQ227" s="35"/>
      <c r="AR227" s="35"/>
      <c r="AS227" s="35"/>
      <c r="AT227" s="35"/>
      <c r="AU227" s="35"/>
      <c r="AV227" s="35"/>
      <c r="AW227" s="35" t="s">
        <v>302</v>
      </c>
      <c r="AX227" s="35" t="s">
        <v>328</v>
      </c>
      <c r="AY227" s="35" t="s">
        <v>328</v>
      </c>
      <c r="AZ227" s="35" t="s">
        <v>328</v>
      </c>
      <c r="BA227" s="35" t="s">
        <v>293</v>
      </c>
      <c r="BB227" s="33"/>
      <c r="BC227" s="36">
        <f>IF(COUNTIF($X$2:Table53[[#This Row],[MRCUID]],Table53[[#This Row],[MRCUID]])=1,1,0)</f>
        <v>0</v>
      </c>
    </row>
    <row r="228" spans="1:55" x14ac:dyDescent="0.25">
      <c r="A228" t="s">
        <v>277</v>
      </c>
      <c r="B228" s="33" t="s">
        <v>2260</v>
      </c>
      <c r="C228" s="33" t="s">
        <v>2261</v>
      </c>
      <c r="D228" s="33" t="s">
        <v>280</v>
      </c>
      <c r="E228" s="33" t="s">
        <v>281</v>
      </c>
      <c r="F228" s="34">
        <v>43101</v>
      </c>
      <c r="G228" s="34">
        <v>43465</v>
      </c>
      <c r="H228" s="35" t="s">
        <v>2262</v>
      </c>
      <c r="I228" s="35" t="s">
        <v>2263</v>
      </c>
      <c r="J228" s="35" t="s">
        <v>2264</v>
      </c>
      <c r="K228" s="35" t="s">
        <v>2265</v>
      </c>
      <c r="L228" s="35" t="s">
        <v>2351</v>
      </c>
      <c r="M228" s="35" t="s">
        <v>295</v>
      </c>
      <c r="N228" s="35" t="s">
        <v>2352</v>
      </c>
      <c r="O228" s="35" t="s">
        <v>2353</v>
      </c>
      <c r="P228" s="35" t="s">
        <v>2354</v>
      </c>
      <c r="Q228" s="35" t="s">
        <v>2355</v>
      </c>
      <c r="R228" s="35" t="s">
        <v>2356</v>
      </c>
      <c r="S228" s="35" t="s">
        <v>321</v>
      </c>
      <c r="T228" s="35" t="s">
        <v>2357</v>
      </c>
      <c r="U228" s="35" t="s">
        <v>323</v>
      </c>
      <c r="V228" s="35" t="s">
        <v>276</v>
      </c>
      <c r="W228" s="35"/>
      <c r="X228" s="35"/>
      <c r="Y228" s="35" t="s">
        <v>2358</v>
      </c>
      <c r="Z228" s="35" t="s">
        <v>2359</v>
      </c>
      <c r="AA228" s="35" t="s">
        <v>2360</v>
      </c>
      <c r="AB228" s="35"/>
      <c r="AC228" s="35"/>
      <c r="AD228" s="35"/>
      <c r="AE228" s="35"/>
      <c r="AF228" s="35"/>
      <c r="AG228" s="35"/>
      <c r="AH228" s="35"/>
      <c r="AI228" s="35"/>
      <c r="AJ228" s="35"/>
      <c r="AK228" s="35"/>
      <c r="AL228" s="35" t="s">
        <v>2361</v>
      </c>
      <c r="AM228" s="35" t="s">
        <v>2362</v>
      </c>
      <c r="AN228" s="35" t="s">
        <v>2363</v>
      </c>
      <c r="AO228" s="35"/>
      <c r="AP228" s="35"/>
      <c r="AQ228" s="35"/>
      <c r="AR228" s="35"/>
      <c r="AS228" s="35"/>
      <c r="AT228" s="35"/>
      <c r="AU228" s="35"/>
      <c r="AV228" s="35"/>
      <c r="AW228" s="35" t="s">
        <v>302</v>
      </c>
      <c r="AX228" s="35" t="s">
        <v>328</v>
      </c>
      <c r="AY228" s="35" t="s">
        <v>329</v>
      </c>
      <c r="AZ228" s="35" t="s">
        <v>328</v>
      </c>
      <c r="BA228" s="35" t="s">
        <v>293</v>
      </c>
      <c r="BB228" s="33"/>
      <c r="BC228" s="36">
        <f>IF(COUNTIF($X$2:Table53[[#This Row],[MRCUID]],Table53[[#This Row],[MRCUID]])=1,1,0)</f>
        <v>0</v>
      </c>
    </row>
    <row r="229" spans="1:55" x14ac:dyDescent="0.25">
      <c r="A229" t="s">
        <v>277</v>
      </c>
      <c r="B229" s="33" t="s">
        <v>2260</v>
      </c>
      <c r="C229" s="33" t="s">
        <v>2261</v>
      </c>
      <c r="D229" s="33" t="s">
        <v>280</v>
      </c>
      <c r="E229" s="33" t="s">
        <v>281</v>
      </c>
      <c r="F229" s="34">
        <v>43101</v>
      </c>
      <c r="G229" s="34">
        <v>43465</v>
      </c>
      <c r="H229" s="35" t="s">
        <v>2262</v>
      </c>
      <c r="I229" s="35" t="s">
        <v>2263</v>
      </c>
      <c r="J229" s="35" t="s">
        <v>2264</v>
      </c>
      <c r="K229" s="35" t="s">
        <v>2265</v>
      </c>
      <c r="L229" s="35" t="s">
        <v>2364</v>
      </c>
      <c r="M229" s="35" t="s">
        <v>295</v>
      </c>
      <c r="N229" s="35" t="s">
        <v>2365</v>
      </c>
      <c r="O229" s="35" t="s">
        <v>2366</v>
      </c>
      <c r="P229" s="35" t="s">
        <v>2367</v>
      </c>
      <c r="Q229" s="35" t="s">
        <v>2368</v>
      </c>
      <c r="R229" s="35"/>
      <c r="S229" s="35" t="s">
        <v>320</v>
      </c>
      <c r="T229" s="35"/>
      <c r="U229" s="35" t="s">
        <v>1201</v>
      </c>
      <c r="V229" s="35" t="s">
        <v>276</v>
      </c>
      <c r="W229" s="35"/>
      <c r="X229" s="35"/>
      <c r="Y229" s="35"/>
      <c r="Z229" s="35" t="s">
        <v>2369</v>
      </c>
      <c r="AA229" s="35" t="s">
        <v>2370</v>
      </c>
      <c r="AB229" s="35"/>
      <c r="AC229" s="35"/>
      <c r="AD229" s="35"/>
      <c r="AE229" s="35"/>
      <c r="AF229" s="35"/>
      <c r="AG229" s="35"/>
      <c r="AH229" s="35"/>
      <c r="AI229" s="35"/>
      <c r="AJ229" s="35"/>
      <c r="AK229" s="35"/>
      <c r="AL229" s="35" t="s">
        <v>2361</v>
      </c>
      <c r="AM229" s="35" t="s">
        <v>2362</v>
      </c>
      <c r="AN229" s="35" t="s">
        <v>2371</v>
      </c>
      <c r="AO229" s="35"/>
      <c r="AP229" s="35"/>
      <c r="AQ229" s="35"/>
      <c r="AR229" s="35"/>
      <c r="AS229" s="35"/>
      <c r="AT229" s="35"/>
      <c r="AU229" s="35"/>
      <c r="AV229" s="35"/>
      <c r="AW229" s="35" t="s">
        <v>302</v>
      </c>
      <c r="AX229" s="35" t="s">
        <v>329</v>
      </c>
      <c r="AY229" s="35" t="s">
        <v>329</v>
      </c>
      <c r="AZ229" s="35" t="s">
        <v>329</v>
      </c>
      <c r="BA229" s="35" t="s">
        <v>293</v>
      </c>
      <c r="BB229" s="33"/>
      <c r="BC229" s="36">
        <f>IF(COUNTIF($X$2:Table53[[#This Row],[MRCUID]],Table53[[#This Row],[MRCUID]])=1,1,0)</f>
        <v>0</v>
      </c>
    </row>
    <row r="230" spans="1:55" x14ac:dyDescent="0.25">
      <c r="A230" t="s">
        <v>277</v>
      </c>
      <c r="B230" s="33" t="s">
        <v>2260</v>
      </c>
      <c r="C230" s="33" t="s">
        <v>2261</v>
      </c>
      <c r="D230" s="33" t="s">
        <v>280</v>
      </c>
      <c r="E230" s="33" t="s">
        <v>281</v>
      </c>
      <c r="F230" s="34">
        <v>43101</v>
      </c>
      <c r="G230" s="34">
        <v>43465</v>
      </c>
      <c r="H230" s="35" t="s">
        <v>2262</v>
      </c>
      <c r="I230" s="35" t="s">
        <v>2263</v>
      </c>
      <c r="J230" s="35" t="s">
        <v>2264</v>
      </c>
      <c r="K230" s="35" t="s">
        <v>2265</v>
      </c>
      <c r="L230" s="35" t="s">
        <v>2372</v>
      </c>
      <c r="M230" s="35" t="s">
        <v>592</v>
      </c>
      <c r="N230" s="35"/>
      <c r="O230" s="35" t="s">
        <v>2373</v>
      </c>
      <c r="P230" s="35" t="s">
        <v>2374</v>
      </c>
      <c r="Q230" s="35" t="s">
        <v>2287</v>
      </c>
      <c r="R230" s="35" t="s">
        <v>1520</v>
      </c>
      <c r="S230" s="35" t="s">
        <v>320</v>
      </c>
      <c r="T230" s="35" t="s">
        <v>2337</v>
      </c>
      <c r="U230" s="35" t="s">
        <v>1201</v>
      </c>
      <c r="V230" s="35" t="s">
        <v>276</v>
      </c>
      <c r="W230" s="35" t="s">
        <v>2289</v>
      </c>
      <c r="X230" s="35"/>
      <c r="Y230" s="35"/>
      <c r="Z230" s="35"/>
      <c r="AA230" s="35"/>
      <c r="AB230" s="35"/>
      <c r="AC230" s="35"/>
      <c r="AD230" s="35"/>
      <c r="AE230" s="35"/>
      <c r="AF230" s="35"/>
      <c r="AG230" s="35"/>
      <c r="AH230" s="35"/>
      <c r="AI230" s="35"/>
      <c r="AJ230" s="35"/>
      <c r="AK230" s="35"/>
      <c r="AL230" s="35" t="s">
        <v>2290</v>
      </c>
      <c r="AM230" s="35" t="s">
        <v>2291</v>
      </c>
      <c r="AN230" s="35" t="s">
        <v>2375</v>
      </c>
      <c r="AO230" s="35"/>
      <c r="AP230" s="35"/>
      <c r="AQ230" s="35"/>
      <c r="AR230" s="35"/>
      <c r="AS230" s="35"/>
      <c r="AT230" s="35"/>
      <c r="AU230" s="35"/>
      <c r="AV230" s="35"/>
      <c r="AW230" s="35"/>
      <c r="AX230" s="35"/>
      <c r="AY230" s="35"/>
      <c r="AZ230" s="35"/>
      <c r="BA230" s="35" t="s">
        <v>293</v>
      </c>
      <c r="BB230" s="33"/>
      <c r="BC230" s="36">
        <f>IF(COUNTIF($X$2:Table53[[#This Row],[MRCUID]],Table53[[#This Row],[MRCUID]])=1,1,0)</f>
        <v>0</v>
      </c>
    </row>
    <row r="231" spans="1:55" x14ac:dyDescent="0.25">
      <c r="A231" t="s">
        <v>277</v>
      </c>
      <c r="B231" s="33" t="s">
        <v>2260</v>
      </c>
      <c r="C231" s="33" t="s">
        <v>2261</v>
      </c>
      <c r="D231" s="33" t="s">
        <v>280</v>
      </c>
      <c r="E231" s="33" t="s">
        <v>281</v>
      </c>
      <c r="F231" s="34">
        <v>43101</v>
      </c>
      <c r="G231" s="34">
        <v>43465</v>
      </c>
      <c r="H231" s="35" t="s">
        <v>2262</v>
      </c>
      <c r="I231" s="35" t="s">
        <v>2263</v>
      </c>
      <c r="J231" s="35" t="s">
        <v>2264</v>
      </c>
      <c r="K231" s="35" t="s">
        <v>2265</v>
      </c>
      <c r="L231" s="35" t="s">
        <v>2376</v>
      </c>
      <c r="M231" s="35" t="s">
        <v>295</v>
      </c>
      <c r="N231" s="35" t="s">
        <v>2377</v>
      </c>
      <c r="O231" s="35" t="s">
        <v>2277</v>
      </c>
      <c r="P231" s="35" t="s">
        <v>2378</v>
      </c>
      <c r="Q231" s="35" t="s">
        <v>2355</v>
      </c>
      <c r="R231" s="35" t="s">
        <v>2356</v>
      </c>
      <c r="S231" s="35" t="s">
        <v>321</v>
      </c>
      <c r="T231" s="35" t="s">
        <v>2379</v>
      </c>
      <c r="U231" s="35" t="s">
        <v>323</v>
      </c>
      <c r="V231" s="35" t="s">
        <v>276</v>
      </c>
      <c r="W231" s="35"/>
      <c r="X231" s="35"/>
      <c r="Y231" s="35" t="s">
        <v>2380</v>
      </c>
      <c r="Z231" s="35" t="s">
        <v>2381</v>
      </c>
      <c r="AA231" s="35" t="s">
        <v>2382</v>
      </c>
      <c r="AB231" s="35"/>
      <c r="AC231" s="35"/>
      <c r="AD231" s="35"/>
      <c r="AE231" s="35"/>
      <c r="AF231" s="35"/>
      <c r="AG231" s="35"/>
      <c r="AH231" s="35"/>
      <c r="AI231" s="35"/>
      <c r="AJ231" s="35"/>
      <c r="AK231" s="35"/>
      <c r="AL231" s="35" t="s">
        <v>2361</v>
      </c>
      <c r="AM231" s="35" t="s">
        <v>2362</v>
      </c>
      <c r="AN231" s="35" t="s">
        <v>2383</v>
      </c>
      <c r="AO231" s="35"/>
      <c r="AP231" s="35"/>
      <c r="AQ231" s="35"/>
      <c r="AR231" s="35"/>
      <c r="AS231" s="35"/>
      <c r="AT231" s="35"/>
      <c r="AU231" s="35"/>
      <c r="AV231" s="35"/>
      <c r="AW231" s="35" t="s">
        <v>302</v>
      </c>
      <c r="AX231" s="35" t="s">
        <v>328</v>
      </c>
      <c r="AY231" s="35" t="s">
        <v>329</v>
      </c>
      <c r="AZ231" s="35" t="s">
        <v>328</v>
      </c>
      <c r="BA231" s="35" t="s">
        <v>293</v>
      </c>
      <c r="BB231" s="33"/>
      <c r="BC231" s="36">
        <f>IF(COUNTIF($X$2:Table53[[#This Row],[MRCUID]],Table53[[#This Row],[MRCUID]])=1,1,0)</f>
        <v>0</v>
      </c>
    </row>
    <row r="232" spans="1:55" x14ac:dyDescent="0.25">
      <c r="A232" t="s">
        <v>277</v>
      </c>
      <c r="B232" s="33" t="s">
        <v>2260</v>
      </c>
      <c r="C232" s="33" t="s">
        <v>2261</v>
      </c>
      <c r="D232" s="33" t="s">
        <v>280</v>
      </c>
      <c r="E232" s="33" t="s">
        <v>281</v>
      </c>
      <c r="F232" s="34">
        <v>43101</v>
      </c>
      <c r="G232" s="34">
        <v>43465</v>
      </c>
      <c r="H232" s="35" t="s">
        <v>2262</v>
      </c>
      <c r="I232" s="35" t="s">
        <v>2263</v>
      </c>
      <c r="J232" s="35" t="s">
        <v>2264</v>
      </c>
      <c r="K232" s="35" t="s">
        <v>2265</v>
      </c>
      <c r="L232" s="35" t="s">
        <v>2384</v>
      </c>
      <c r="M232" s="35" t="s">
        <v>295</v>
      </c>
      <c r="N232" s="35" t="s">
        <v>2385</v>
      </c>
      <c r="O232" s="35" t="s">
        <v>2386</v>
      </c>
      <c r="P232" s="35" t="s">
        <v>2387</v>
      </c>
      <c r="Q232" s="35" t="s">
        <v>2388</v>
      </c>
      <c r="R232" s="35"/>
      <c r="S232" s="35" t="s">
        <v>320</v>
      </c>
      <c r="T232" s="35"/>
      <c r="U232" s="35" t="s">
        <v>1201</v>
      </c>
      <c r="V232" s="35" t="s">
        <v>276</v>
      </c>
      <c r="W232" s="35"/>
      <c r="X232" s="35"/>
      <c r="Y232" s="35" t="s">
        <v>2389</v>
      </c>
      <c r="Z232" s="35" t="s">
        <v>2390</v>
      </c>
      <c r="AA232" s="35" t="s">
        <v>2391</v>
      </c>
      <c r="AB232" s="35"/>
      <c r="AC232" s="35"/>
      <c r="AD232" s="35"/>
      <c r="AE232" s="35"/>
      <c r="AF232" s="35"/>
      <c r="AG232" s="35"/>
      <c r="AH232" s="35"/>
      <c r="AI232" s="35"/>
      <c r="AJ232" s="35"/>
      <c r="AK232" s="35"/>
      <c r="AL232" s="35" t="s">
        <v>2392</v>
      </c>
      <c r="AM232" s="35" t="s">
        <v>2393</v>
      </c>
      <c r="AN232" s="35"/>
      <c r="AO232" s="35"/>
      <c r="AP232" s="35"/>
      <c r="AQ232" s="35"/>
      <c r="AR232" s="35"/>
      <c r="AS232" s="35"/>
      <c r="AT232" s="35"/>
      <c r="AU232" s="35"/>
      <c r="AV232" s="35"/>
      <c r="AW232" s="35" t="s">
        <v>302</v>
      </c>
      <c r="AX232" s="35" t="s">
        <v>328</v>
      </c>
      <c r="AY232" s="35" t="s">
        <v>329</v>
      </c>
      <c r="AZ232" s="35" t="s">
        <v>328</v>
      </c>
      <c r="BA232" s="35" t="s">
        <v>293</v>
      </c>
      <c r="BB232" s="33"/>
      <c r="BC232" s="36">
        <f>IF(COUNTIF($X$2:Table53[[#This Row],[MRCUID]],Table53[[#This Row],[MRCUID]])=1,1,0)</f>
        <v>0</v>
      </c>
    </row>
    <row r="233" spans="1:55" x14ac:dyDescent="0.25">
      <c r="A233" t="s">
        <v>277</v>
      </c>
      <c r="B233" s="33" t="s">
        <v>2260</v>
      </c>
      <c r="C233" s="33" t="s">
        <v>2261</v>
      </c>
      <c r="D233" s="33" t="s">
        <v>280</v>
      </c>
      <c r="E233" s="33" t="s">
        <v>281</v>
      </c>
      <c r="F233" s="34">
        <v>43101</v>
      </c>
      <c r="G233" s="34">
        <v>43465</v>
      </c>
      <c r="H233" s="35" t="s">
        <v>2262</v>
      </c>
      <c r="I233" s="35" t="s">
        <v>2263</v>
      </c>
      <c r="J233" s="35" t="s">
        <v>2264</v>
      </c>
      <c r="K233" s="35" t="s">
        <v>2265</v>
      </c>
      <c r="L233" s="35" t="s">
        <v>2394</v>
      </c>
      <c r="M233" s="35" t="s">
        <v>592</v>
      </c>
      <c r="N233" s="35"/>
      <c r="O233" s="35" t="s">
        <v>2395</v>
      </c>
      <c r="P233" s="35" t="s">
        <v>2396</v>
      </c>
      <c r="Q233" s="35" t="s">
        <v>2287</v>
      </c>
      <c r="R233" s="35" t="s">
        <v>1520</v>
      </c>
      <c r="S233" s="35" t="s">
        <v>320</v>
      </c>
      <c r="T233" s="35" t="s">
        <v>2397</v>
      </c>
      <c r="U233" s="35" t="s">
        <v>1201</v>
      </c>
      <c r="V233" s="35" t="s">
        <v>276</v>
      </c>
      <c r="W233" s="35" t="s">
        <v>2289</v>
      </c>
      <c r="X233" s="35"/>
      <c r="Y233" s="35"/>
      <c r="Z233" s="35"/>
      <c r="AA233" s="35"/>
      <c r="AB233" s="35"/>
      <c r="AC233" s="35"/>
      <c r="AD233" s="35"/>
      <c r="AE233" s="35"/>
      <c r="AF233" s="35"/>
      <c r="AG233" s="35"/>
      <c r="AH233" s="35"/>
      <c r="AI233" s="35"/>
      <c r="AJ233" s="35"/>
      <c r="AK233" s="35"/>
      <c r="AL233" s="35" t="s">
        <v>2290</v>
      </c>
      <c r="AM233" s="35" t="s">
        <v>2291</v>
      </c>
      <c r="AN233" s="35" t="s">
        <v>2398</v>
      </c>
      <c r="AO233" s="35"/>
      <c r="AP233" s="35"/>
      <c r="AQ233" s="35"/>
      <c r="AR233" s="35"/>
      <c r="AS233" s="35"/>
      <c r="AT233" s="35"/>
      <c r="AU233" s="35"/>
      <c r="AV233" s="35"/>
      <c r="AW233" s="35"/>
      <c r="AX233" s="35"/>
      <c r="AY233" s="35"/>
      <c r="AZ233" s="35"/>
      <c r="BA233" s="35" t="s">
        <v>293</v>
      </c>
      <c r="BB233" s="33"/>
      <c r="BC233" s="36">
        <f>IF(COUNTIF($X$2:Table53[[#This Row],[MRCUID]],Table53[[#This Row],[MRCUID]])=1,1,0)</f>
        <v>0</v>
      </c>
    </row>
    <row r="234" spans="1:55" x14ac:dyDescent="0.25">
      <c r="A234" t="s">
        <v>277</v>
      </c>
      <c r="B234" s="33" t="s">
        <v>2260</v>
      </c>
      <c r="C234" s="33" t="s">
        <v>2261</v>
      </c>
      <c r="D234" s="33" t="s">
        <v>280</v>
      </c>
      <c r="E234" s="33" t="s">
        <v>281</v>
      </c>
      <c r="F234" s="34">
        <v>43101</v>
      </c>
      <c r="G234" s="34">
        <v>43465</v>
      </c>
      <c r="H234" s="35" t="s">
        <v>2262</v>
      </c>
      <c r="I234" s="35" t="s">
        <v>2263</v>
      </c>
      <c r="J234" s="35" t="s">
        <v>2264</v>
      </c>
      <c r="K234" s="35" t="s">
        <v>2265</v>
      </c>
      <c r="L234" s="35" t="s">
        <v>2399</v>
      </c>
      <c r="M234" s="35" t="s">
        <v>295</v>
      </c>
      <c r="N234" s="35" t="s">
        <v>2400</v>
      </c>
      <c r="O234" s="35" t="s">
        <v>2401</v>
      </c>
      <c r="P234" s="35" t="s">
        <v>2402</v>
      </c>
      <c r="Q234" s="35" t="s">
        <v>2403</v>
      </c>
      <c r="R234" s="35"/>
      <c r="S234" s="35" t="s">
        <v>320</v>
      </c>
      <c r="T234" s="35"/>
      <c r="U234" s="35" t="s">
        <v>1201</v>
      </c>
      <c r="V234" s="35" t="s">
        <v>276</v>
      </c>
      <c r="W234" s="35"/>
      <c r="X234" s="35"/>
      <c r="Y234" s="35"/>
      <c r="Z234" s="35" t="s">
        <v>2404</v>
      </c>
      <c r="AA234" s="35" t="s">
        <v>2405</v>
      </c>
      <c r="AB234" s="35"/>
      <c r="AC234" s="35"/>
      <c r="AD234" s="35"/>
      <c r="AE234" s="35"/>
      <c r="AF234" s="35"/>
      <c r="AG234" s="35"/>
      <c r="AH234" s="35"/>
      <c r="AI234" s="35"/>
      <c r="AJ234" s="35"/>
      <c r="AK234" s="35"/>
      <c r="AL234" s="35" t="s">
        <v>2406</v>
      </c>
      <c r="AM234" s="35" t="s">
        <v>2407</v>
      </c>
      <c r="AN234" s="35" t="s">
        <v>2408</v>
      </c>
      <c r="AO234" s="35"/>
      <c r="AP234" s="35"/>
      <c r="AQ234" s="35"/>
      <c r="AR234" s="35"/>
      <c r="AS234" s="35"/>
      <c r="AT234" s="35"/>
      <c r="AU234" s="35"/>
      <c r="AV234" s="35"/>
      <c r="AW234" s="35" t="s">
        <v>2409</v>
      </c>
      <c r="AX234" s="35" t="s">
        <v>329</v>
      </c>
      <c r="AY234" s="35" t="s">
        <v>329</v>
      </c>
      <c r="AZ234" s="35" t="s">
        <v>329</v>
      </c>
      <c r="BA234" s="35" t="s">
        <v>293</v>
      </c>
      <c r="BB234" s="33"/>
      <c r="BC234" s="36">
        <f>IF(COUNTIF($X$2:Table53[[#This Row],[MRCUID]],Table53[[#This Row],[MRCUID]])=1,1,0)</f>
        <v>0</v>
      </c>
    </row>
    <row r="235" spans="1:55" x14ac:dyDescent="0.25">
      <c r="A235" t="s">
        <v>277</v>
      </c>
      <c r="B235" s="33" t="s">
        <v>2260</v>
      </c>
      <c r="C235" s="33" t="s">
        <v>2261</v>
      </c>
      <c r="D235" s="33" t="s">
        <v>280</v>
      </c>
      <c r="E235" s="33" t="s">
        <v>281</v>
      </c>
      <c r="F235" s="34">
        <v>43101</v>
      </c>
      <c r="G235" s="34">
        <v>43465</v>
      </c>
      <c r="H235" s="35" t="s">
        <v>2262</v>
      </c>
      <c r="I235" s="35" t="s">
        <v>2263</v>
      </c>
      <c r="J235" s="35" t="s">
        <v>2264</v>
      </c>
      <c r="K235" s="35" t="s">
        <v>2265</v>
      </c>
      <c r="L235" s="35" t="s">
        <v>2410</v>
      </c>
      <c r="M235" s="35" t="s">
        <v>295</v>
      </c>
      <c r="N235" s="35" t="s">
        <v>2411</v>
      </c>
      <c r="O235" s="35" t="s">
        <v>2412</v>
      </c>
      <c r="P235" s="35" t="s">
        <v>2413</v>
      </c>
      <c r="Q235" s="35" t="s">
        <v>482</v>
      </c>
      <c r="R235" s="35" t="s">
        <v>819</v>
      </c>
      <c r="S235" s="35"/>
      <c r="T235" s="35" t="s">
        <v>2414</v>
      </c>
      <c r="U235" s="35" t="s">
        <v>306</v>
      </c>
      <c r="V235" s="35" t="s">
        <v>276</v>
      </c>
      <c r="W235" s="35"/>
      <c r="X235" s="35"/>
      <c r="Y235" s="35" t="s">
        <v>2415</v>
      </c>
      <c r="Z235" s="35" t="s">
        <v>2416</v>
      </c>
      <c r="AA235" s="35" t="s">
        <v>2417</v>
      </c>
      <c r="AB235" s="35"/>
      <c r="AC235" s="35"/>
      <c r="AD235" s="35"/>
      <c r="AE235" s="35"/>
      <c r="AF235" s="35"/>
      <c r="AG235" s="35"/>
      <c r="AH235" s="35"/>
      <c r="AI235" s="35"/>
      <c r="AJ235" s="35"/>
      <c r="AK235" s="35"/>
      <c r="AL235" s="35" t="s">
        <v>824</v>
      </c>
      <c r="AM235" s="35" t="s">
        <v>825</v>
      </c>
      <c r="AN235" s="35"/>
      <c r="AO235" s="35"/>
      <c r="AP235" s="35"/>
      <c r="AQ235" s="35"/>
      <c r="AR235" s="35"/>
      <c r="AS235" s="35"/>
      <c r="AT235" s="35"/>
      <c r="AU235" s="35"/>
      <c r="AV235" s="35"/>
      <c r="AW235" s="35" t="s">
        <v>302</v>
      </c>
      <c r="AX235" s="35" t="s">
        <v>328</v>
      </c>
      <c r="AY235" s="35" t="s">
        <v>329</v>
      </c>
      <c r="AZ235" s="35" t="s">
        <v>328</v>
      </c>
      <c r="BA235" s="35" t="s">
        <v>293</v>
      </c>
      <c r="BB235" s="33"/>
      <c r="BC235" s="36">
        <f>IF(COUNTIF($X$2:Table53[[#This Row],[MRCUID]],Table53[[#This Row],[MRCUID]])=1,1,0)</f>
        <v>0</v>
      </c>
    </row>
    <row r="236" spans="1:55" x14ac:dyDescent="0.25">
      <c r="A236" t="s">
        <v>277</v>
      </c>
      <c r="B236" s="33" t="s">
        <v>2418</v>
      </c>
      <c r="C236" s="33" t="s">
        <v>2419</v>
      </c>
      <c r="D236" s="33" t="s">
        <v>280</v>
      </c>
      <c r="E236" s="33" t="s">
        <v>281</v>
      </c>
      <c r="F236" s="34">
        <v>43101</v>
      </c>
      <c r="G236" s="34">
        <v>43465</v>
      </c>
      <c r="H236" s="35" t="s">
        <v>2420</v>
      </c>
      <c r="I236" s="35" t="s">
        <v>2421</v>
      </c>
      <c r="J236" s="35" t="s">
        <v>2422</v>
      </c>
      <c r="K236" s="35" t="s">
        <v>2423</v>
      </c>
      <c r="L236" s="35" t="s">
        <v>2424</v>
      </c>
      <c r="M236" s="35" t="s">
        <v>295</v>
      </c>
      <c r="N236" s="35" t="s">
        <v>2425</v>
      </c>
      <c r="O236" s="35" t="s">
        <v>2426</v>
      </c>
      <c r="P236" s="35" t="s">
        <v>2427</v>
      </c>
      <c r="Q236" s="35" t="s">
        <v>2428</v>
      </c>
      <c r="R236" s="35" t="s">
        <v>2429</v>
      </c>
      <c r="S236" s="35" t="s">
        <v>355</v>
      </c>
      <c r="T236" s="35" t="s">
        <v>2430</v>
      </c>
      <c r="U236" s="35" t="s">
        <v>606</v>
      </c>
      <c r="V236" s="35" t="s">
        <v>276</v>
      </c>
      <c r="W236" s="35"/>
      <c r="X236" s="35"/>
      <c r="Y236" s="35" t="s">
        <v>2431</v>
      </c>
      <c r="Z236" s="35" t="s">
        <v>2432</v>
      </c>
      <c r="AA236" s="35" t="s">
        <v>2433</v>
      </c>
      <c r="AB236" s="35"/>
      <c r="AC236" s="35"/>
      <c r="AD236" s="35"/>
      <c r="AE236" s="35"/>
      <c r="AF236" s="35"/>
      <c r="AG236" s="35"/>
      <c r="AH236" s="35"/>
      <c r="AI236" s="35"/>
      <c r="AJ236" s="35"/>
      <c r="AK236" s="35"/>
      <c r="AL236" s="35" t="s">
        <v>2434</v>
      </c>
      <c r="AM236" s="35" t="s">
        <v>2435</v>
      </c>
      <c r="AN236" s="35"/>
      <c r="AO236" s="35"/>
      <c r="AP236" s="35"/>
      <c r="AQ236" s="35"/>
      <c r="AR236" s="35"/>
      <c r="AS236" s="35"/>
      <c r="AT236" s="35"/>
      <c r="AU236" s="35"/>
      <c r="AV236" s="35"/>
      <c r="AW236" s="35" t="s">
        <v>302</v>
      </c>
      <c r="AX236" s="35" t="s">
        <v>328</v>
      </c>
      <c r="AY236" s="35" t="s">
        <v>329</v>
      </c>
      <c r="AZ236" s="35" t="s">
        <v>328</v>
      </c>
      <c r="BA236" s="35" t="s">
        <v>293</v>
      </c>
      <c r="BB236" s="33"/>
      <c r="BC236" s="36">
        <f>IF(COUNTIF($X$2:Table53[[#This Row],[MRCUID]],Table53[[#This Row],[MRCUID]])=1,1,0)</f>
        <v>0</v>
      </c>
    </row>
    <row r="237" spans="1:55" x14ac:dyDescent="0.25">
      <c r="A237" t="s">
        <v>277</v>
      </c>
      <c r="B237" s="33" t="s">
        <v>2418</v>
      </c>
      <c r="C237" s="33" t="s">
        <v>2419</v>
      </c>
      <c r="D237" s="33" t="s">
        <v>280</v>
      </c>
      <c r="E237" s="33" t="s">
        <v>281</v>
      </c>
      <c r="F237" s="34">
        <v>43101</v>
      </c>
      <c r="G237" s="34">
        <v>43465</v>
      </c>
      <c r="H237" s="35" t="s">
        <v>2420</v>
      </c>
      <c r="I237" s="35" t="s">
        <v>2421</v>
      </c>
      <c r="J237" s="35" t="s">
        <v>2422</v>
      </c>
      <c r="K237" s="35" t="s">
        <v>2423</v>
      </c>
      <c r="L237" s="35" t="s">
        <v>2436</v>
      </c>
      <c r="M237" s="35" t="s">
        <v>2437</v>
      </c>
      <c r="N237" s="35"/>
      <c r="O237" s="35" t="s">
        <v>2438</v>
      </c>
      <c r="P237" s="35" t="s">
        <v>2439</v>
      </c>
      <c r="Q237" s="35"/>
      <c r="R237" s="35"/>
      <c r="S237" s="35"/>
      <c r="T237" s="35"/>
      <c r="U237" s="35"/>
      <c r="V237" s="35" t="s">
        <v>276</v>
      </c>
      <c r="W237" s="35"/>
      <c r="X237" s="35"/>
      <c r="Y237" s="35"/>
      <c r="Z237" s="35"/>
      <c r="AA237" s="35"/>
      <c r="AB237" s="35" t="s">
        <v>2440</v>
      </c>
      <c r="AC237" s="35"/>
      <c r="AD237" s="35" t="s">
        <v>2441</v>
      </c>
      <c r="AE237" s="35" t="s">
        <v>2442</v>
      </c>
      <c r="AF237" s="35" t="s">
        <v>2443</v>
      </c>
      <c r="AG237" s="35"/>
      <c r="AH237" s="35" t="s">
        <v>2444</v>
      </c>
      <c r="AI237" s="35" t="s">
        <v>2438</v>
      </c>
      <c r="AJ237" s="35"/>
      <c r="AK237" s="35"/>
      <c r="AL237" s="35"/>
      <c r="AM237" s="35"/>
      <c r="AN237" s="35"/>
      <c r="AO237" s="35"/>
      <c r="AP237" s="35"/>
      <c r="AQ237" s="35"/>
      <c r="AR237" s="35"/>
      <c r="AS237" s="35"/>
      <c r="AT237" s="35"/>
      <c r="AU237" s="35"/>
      <c r="AV237" s="35"/>
      <c r="AW237" s="35"/>
      <c r="AX237" s="35"/>
      <c r="AY237" s="35"/>
      <c r="AZ237" s="35"/>
      <c r="BA237" s="35" t="s">
        <v>293</v>
      </c>
      <c r="BB237" s="33"/>
      <c r="BC237" s="36">
        <f>IF(COUNTIF($X$2:Table53[[#This Row],[MRCUID]],Table53[[#This Row],[MRCUID]])=1,1,0)</f>
        <v>0</v>
      </c>
    </row>
    <row r="238" spans="1:55" x14ac:dyDescent="0.25">
      <c r="A238" t="s">
        <v>277</v>
      </c>
      <c r="B238" s="33" t="s">
        <v>2418</v>
      </c>
      <c r="C238" s="33" t="s">
        <v>2419</v>
      </c>
      <c r="D238" s="33" t="s">
        <v>280</v>
      </c>
      <c r="E238" s="33" t="s">
        <v>281</v>
      </c>
      <c r="F238" s="34">
        <v>43101</v>
      </c>
      <c r="G238" s="34">
        <v>43465</v>
      </c>
      <c r="H238" s="35" t="s">
        <v>2420</v>
      </c>
      <c r="I238" s="35" t="s">
        <v>2421</v>
      </c>
      <c r="J238" s="35" t="s">
        <v>2422</v>
      </c>
      <c r="K238" s="35" t="s">
        <v>2423</v>
      </c>
      <c r="L238" s="35" t="s">
        <v>2445</v>
      </c>
      <c r="M238" s="35" t="s">
        <v>295</v>
      </c>
      <c r="N238" s="35" t="s">
        <v>2446</v>
      </c>
      <c r="O238" s="35" t="s">
        <v>2447</v>
      </c>
      <c r="P238" s="35" t="s">
        <v>2448</v>
      </c>
      <c r="Q238" s="35" t="s">
        <v>752</v>
      </c>
      <c r="R238" s="35" t="s">
        <v>354</v>
      </c>
      <c r="S238" s="35" t="s">
        <v>381</v>
      </c>
      <c r="T238" s="35" t="s">
        <v>2449</v>
      </c>
      <c r="U238" s="35" t="s">
        <v>606</v>
      </c>
      <c r="V238" s="35" t="s">
        <v>276</v>
      </c>
      <c r="W238" s="35"/>
      <c r="X238" s="35"/>
      <c r="Y238" s="35" t="s">
        <v>2450</v>
      </c>
      <c r="Z238" s="35" t="s">
        <v>2451</v>
      </c>
      <c r="AA238" s="35" t="s">
        <v>2452</v>
      </c>
      <c r="AB238" s="35"/>
      <c r="AC238" s="35"/>
      <c r="AD238" s="35"/>
      <c r="AE238" s="35"/>
      <c r="AF238" s="35"/>
      <c r="AG238" s="35"/>
      <c r="AH238" s="35"/>
      <c r="AI238" s="35"/>
      <c r="AJ238" s="35"/>
      <c r="AK238" s="35"/>
      <c r="AL238" s="35" t="s">
        <v>757</v>
      </c>
      <c r="AM238" s="35" t="s">
        <v>758</v>
      </c>
      <c r="AN238" s="35"/>
      <c r="AO238" s="35"/>
      <c r="AP238" s="35"/>
      <c r="AQ238" s="35"/>
      <c r="AR238" s="35"/>
      <c r="AS238" s="35"/>
      <c r="AT238" s="35"/>
      <c r="AU238" s="35"/>
      <c r="AV238" s="35"/>
      <c r="AW238" s="35"/>
      <c r="AX238" s="35" t="s">
        <v>328</v>
      </c>
      <c r="AY238" s="35" t="s">
        <v>329</v>
      </c>
      <c r="AZ238" s="35" t="s">
        <v>328</v>
      </c>
      <c r="BA238" s="35" t="s">
        <v>293</v>
      </c>
      <c r="BB238" s="33"/>
      <c r="BC238" s="36">
        <f>IF(COUNTIF($X$2:Table53[[#This Row],[MRCUID]],Table53[[#This Row],[MRCUID]])=1,1,0)</f>
        <v>0</v>
      </c>
    </row>
    <row r="239" spans="1:55" x14ac:dyDescent="0.25">
      <c r="A239" t="s">
        <v>277</v>
      </c>
      <c r="B239" s="33" t="s">
        <v>2418</v>
      </c>
      <c r="C239" s="33" t="s">
        <v>2419</v>
      </c>
      <c r="D239" s="33" t="s">
        <v>280</v>
      </c>
      <c r="E239" s="33" t="s">
        <v>281</v>
      </c>
      <c r="F239" s="34">
        <v>43101</v>
      </c>
      <c r="G239" s="34">
        <v>43465</v>
      </c>
      <c r="H239" s="35" t="s">
        <v>2420</v>
      </c>
      <c r="I239" s="35" t="s">
        <v>2421</v>
      </c>
      <c r="J239" s="35" t="s">
        <v>2422</v>
      </c>
      <c r="K239" s="35" t="s">
        <v>2423</v>
      </c>
      <c r="L239" s="35" t="s">
        <v>2453</v>
      </c>
      <c r="M239" s="35" t="s">
        <v>295</v>
      </c>
      <c r="N239" s="35" t="s">
        <v>2454</v>
      </c>
      <c r="O239" s="35" t="s">
        <v>2455</v>
      </c>
      <c r="P239" s="35" t="s">
        <v>2456</v>
      </c>
      <c r="Q239" s="35" t="s">
        <v>847</v>
      </c>
      <c r="R239" s="35" t="s">
        <v>1437</v>
      </c>
      <c r="S239" s="35" t="s">
        <v>855</v>
      </c>
      <c r="T239" s="35" t="s">
        <v>2457</v>
      </c>
      <c r="U239" s="35" t="s">
        <v>299</v>
      </c>
      <c r="V239" s="35" t="s">
        <v>276</v>
      </c>
      <c r="W239" s="35"/>
      <c r="X239" s="35"/>
      <c r="Y239" s="35"/>
      <c r="Z239" s="35" t="s">
        <v>2458</v>
      </c>
      <c r="AA239" s="35" t="s">
        <v>2459</v>
      </c>
      <c r="AB239" s="35"/>
      <c r="AC239" s="35"/>
      <c r="AD239" s="35"/>
      <c r="AE239" s="35"/>
      <c r="AF239" s="35"/>
      <c r="AG239" s="35"/>
      <c r="AH239" s="35"/>
      <c r="AI239" s="35"/>
      <c r="AJ239" s="35"/>
      <c r="AK239" s="35"/>
      <c r="AL239" s="35" t="s">
        <v>1524</v>
      </c>
      <c r="AM239" s="35" t="s">
        <v>1525</v>
      </c>
      <c r="AN239" s="35" t="s">
        <v>2460</v>
      </c>
      <c r="AO239" s="35"/>
      <c r="AP239" s="35"/>
      <c r="AQ239" s="35"/>
      <c r="AR239" s="35"/>
      <c r="AS239" s="35"/>
      <c r="AT239" s="35"/>
      <c r="AU239" s="35"/>
      <c r="AV239" s="35"/>
      <c r="AW239" s="35"/>
      <c r="AX239" s="35" t="s">
        <v>329</v>
      </c>
      <c r="AY239" s="35" t="s">
        <v>329</v>
      </c>
      <c r="AZ239" s="35" t="s">
        <v>329</v>
      </c>
      <c r="BA239" s="35" t="s">
        <v>293</v>
      </c>
      <c r="BB239" s="33"/>
      <c r="BC239" s="36">
        <f>IF(COUNTIF($X$2:Table53[[#This Row],[MRCUID]],Table53[[#This Row],[MRCUID]])=1,1,0)</f>
        <v>0</v>
      </c>
    </row>
    <row r="240" spans="1:55" x14ac:dyDescent="0.25">
      <c r="A240" t="s">
        <v>277</v>
      </c>
      <c r="B240" s="33" t="s">
        <v>2418</v>
      </c>
      <c r="C240" s="33" t="s">
        <v>2419</v>
      </c>
      <c r="D240" s="33" t="s">
        <v>280</v>
      </c>
      <c r="E240" s="33" t="s">
        <v>281</v>
      </c>
      <c r="F240" s="34">
        <v>43101</v>
      </c>
      <c r="G240" s="34">
        <v>43465</v>
      </c>
      <c r="H240" s="35" t="s">
        <v>2420</v>
      </c>
      <c r="I240" s="35" t="s">
        <v>2421</v>
      </c>
      <c r="J240" s="35" t="s">
        <v>2422</v>
      </c>
      <c r="K240" s="35" t="s">
        <v>2423</v>
      </c>
      <c r="L240" s="35" t="s">
        <v>2461</v>
      </c>
      <c r="M240" s="35" t="s">
        <v>295</v>
      </c>
      <c r="N240" s="35" t="s">
        <v>2462</v>
      </c>
      <c r="O240" s="35" t="s">
        <v>2463</v>
      </c>
      <c r="P240" s="35" t="s">
        <v>2464</v>
      </c>
      <c r="Q240" s="35" t="s">
        <v>2465</v>
      </c>
      <c r="R240" s="35"/>
      <c r="S240" s="35"/>
      <c r="T240" s="35"/>
      <c r="U240" s="35" t="s">
        <v>299</v>
      </c>
      <c r="V240" s="35" t="s">
        <v>507</v>
      </c>
      <c r="W240" s="35"/>
      <c r="X240" s="35"/>
      <c r="Y240" s="35"/>
      <c r="Z240" s="35" t="s">
        <v>2466</v>
      </c>
      <c r="AA240" s="35" t="s">
        <v>2467</v>
      </c>
      <c r="AB240" s="35"/>
      <c r="AC240" s="35"/>
      <c r="AD240" s="35"/>
      <c r="AE240" s="35"/>
      <c r="AF240" s="35"/>
      <c r="AG240" s="35"/>
      <c r="AH240" s="35"/>
      <c r="AI240" s="35"/>
      <c r="AJ240" s="35"/>
      <c r="AK240" s="35"/>
      <c r="AL240" s="35" t="s">
        <v>2468</v>
      </c>
      <c r="AM240" s="35" t="s">
        <v>2469</v>
      </c>
      <c r="AN240" s="35"/>
      <c r="AO240" s="35"/>
      <c r="AP240" s="35"/>
      <c r="AQ240" s="35"/>
      <c r="AR240" s="35"/>
      <c r="AS240" s="35"/>
      <c r="AT240" s="35"/>
      <c r="AU240" s="35"/>
      <c r="AV240" s="35"/>
      <c r="AW240" s="35"/>
      <c r="AX240" s="35" t="s">
        <v>329</v>
      </c>
      <c r="AY240" s="35" t="s">
        <v>329</v>
      </c>
      <c r="AZ240" s="35" t="s">
        <v>329</v>
      </c>
      <c r="BA240" s="35" t="s">
        <v>293</v>
      </c>
      <c r="BB240" s="33"/>
      <c r="BC240" s="36">
        <f>IF(COUNTIF($X$2:Table53[[#This Row],[MRCUID]],Table53[[#This Row],[MRCUID]])=1,1,0)</f>
        <v>0</v>
      </c>
    </row>
    <row r="241" spans="1:55" x14ac:dyDescent="0.25">
      <c r="A241" t="s">
        <v>277</v>
      </c>
      <c r="B241" s="33" t="s">
        <v>2418</v>
      </c>
      <c r="C241" s="33" t="s">
        <v>2419</v>
      </c>
      <c r="D241" s="33" t="s">
        <v>280</v>
      </c>
      <c r="E241" s="33" t="s">
        <v>281</v>
      </c>
      <c r="F241" s="34">
        <v>43101</v>
      </c>
      <c r="G241" s="34">
        <v>43465</v>
      </c>
      <c r="H241" s="35" t="s">
        <v>2420</v>
      </c>
      <c r="I241" s="35" t="s">
        <v>2421</v>
      </c>
      <c r="J241" s="35" t="s">
        <v>2422</v>
      </c>
      <c r="K241" s="35" t="s">
        <v>2423</v>
      </c>
      <c r="L241" s="35" t="s">
        <v>2470</v>
      </c>
      <c r="M241" s="35" t="s">
        <v>295</v>
      </c>
      <c r="N241" s="35" t="s">
        <v>2471</v>
      </c>
      <c r="O241" s="35" t="s">
        <v>2472</v>
      </c>
      <c r="P241" s="35" t="s">
        <v>2473</v>
      </c>
      <c r="Q241" s="35" t="s">
        <v>2474</v>
      </c>
      <c r="R241" s="35"/>
      <c r="S241" s="35" t="s">
        <v>380</v>
      </c>
      <c r="T241" s="35"/>
      <c r="U241" s="35" t="s">
        <v>598</v>
      </c>
      <c r="V241" s="35" t="s">
        <v>276</v>
      </c>
      <c r="W241" s="35"/>
      <c r="X241" s="35"/>
      <c r="Y241" s="35" t="s">
        <v>2475</v>
      </c>
      <c r="Z241" s="35" t="s">
        <v>2476</v>
      </c>
      <c r="AA241" s="35" t="s">
        <v>2477</v>
      </c>
      <c r="AB241" s="35"/>
      <c r="AC241" s="35"/>
      <c r="AD241" s="35"/>
      <c r="AE241" s="35"/>
      <c r="AF241" s="35"/>
      <c r="AG241" s="35"/>
      <c r="AH241" s="35"/>
      <c r="AI241" s="35"/>
      <c r="AJ241" s="35"/>
      <c r="AK241" s="35"/>
      <c r="AL241" s="35" t="s">
        <v>2478</v>
      </c>
      <c r="AM241" s="35" t="s">
        <v>2479</v>
      </c>
      <c r="AN241" s="35" t="s">
        <v>2480</v>
      </c>
      <c r="AO241" s="35"/>
      <c r="AP241" s="35"/>
      <c r="AQ241" s="35"/>
      <c r="AR241" s="35"/>
      <c r="AS241" s="35"/>
      <c r="AT241" s="35"/>
      <c r="AU241" s="35"/>
      <c r="AV241" s="35"/>
      <c r="AW241" s="35" t="s">
        <v>302</v>
      </c>
      <c r="AX241" s="35" t="s">
        <v>328</v>
      </c>
      <c r="AY241" s="35" t="s">
        <v>329</v>
      </c>
      <c r="AZ241" s="35" t="s">
        <v>329</v>
      </c>
      <c r="BA241" s="35" t="s">
        <v>293</v>
      </c>
      <c r="BB241" s="33"/>
      <c r="BC241" s="36">
        <f>IF(COUNTIF($X$2:Table53[[#This Row],[MRCUID]],Table53[[#This Row],[MRCUID]])=1,1,0)</f>
        <v>0</v>
      </c>
    </row>
    <row r="242" spans="1:55" x14ac:dyDescent="0.25">
      <c r="A242" t="s">
        <v>277</v>
      </c>
      <c r="B242" s="33" t="s">
        <v>2418</v>
      </c>
      <c r="C242" s="33" t="s">
        <v>2419</v>
      </c>
      <c r="D242" s="33" t="s">
        <v>280</v>
      </c>
      <c r="E242" s="33" t="s">
        <v>281</v>
      </c>
      <c r="F242" s="34">
        <v>43101</v>
      </c>
      <c r="G242" s="34">
        <v>43465</v>
      </c>
      <c r="H242" s="35" t="s">
        <v>2420</v>
      </c>
      <c r="I242" s="35" t="s">
        <v>2421</v>
      </c>
      <c r="J242" s="35" t="s">
        <v>2422</v>
      </c>
      <c r="K242" s="35" t="s">
        <v>2423</v>
      </c>
      <c r="L242" s="35" t="s">
        <v>2481</v>
      </c>
      <c r="M242" s="35" t="s">
        <v>295</v>
      </c>
      <c r="N242" s="35" t="s">
        <v>2482</v>
      </c>
      <c r="O242" s="35" t="s">
        <v>2483</v>
      </c>
      <c r="P242" s="35" t="s">
        <v>2484</v>
      </c>
      <c r="Q242" s="35" t="s">
        <v>2485</v>
      </c>
      <c r="R242" s="35"/>
      <c r="S242" s="35"/>
      <c r="T242" s="35"/>
      <c r="U242" s="35" t="s">
        <v>429</v>
      </c>
      <c r="V242" s="35" t="s">
        <v>276</v>
      </c>
      <c r="W242" s="35"/>
      <c r="X242" s="35"/>
      <c r="Y242" s="35"/>
      <c r="Z242" s="35" t="s">
        <v>2486</v>
      </c>
      <c r="AA242" s="35" t="s">
        <v>2487</v>
      </c>
      <c r="AB242" s="35"/>
      <c r="AC242" s="35"/>
      <c r="AD242" s="35"/>
      <c r="AE242" s="35"/>
      <c r="AF242" s="35"/>
      <c r="AG242" s="35"/>
      <c r="AH242" s="35"/>
      <c r="AI242" s="35"/>
      <c r="AJ242" s="35"/>
      <c r="AK242" s="35"/>
      <c r="AL242" s="35" t="s">
        <v>2488</v>
      </c>
      <c r="AM242" s="35" t="s">
        <v>2489</v>
      </c>
      <c r="AN242" s="35"/>
      <c r="AO242" s="35"/>
      <c r="AP242" s="35"/>
      <c r="AQ242" s="35"/>
      <c r="AR242" s="35"/>
      <c r="AS242" s="35"/>
      <c r="AT242" s="35"/>
      <c r="AU242" s="35"/>
      <c r="AV242" s="35"/>
      <c r="AW242" s="35"/>
      <c r="AX242" s="35" t="s">
        <v>329</v>
      </c>
      <c r="AY242" s="35" t="s">
        <v>329</v>
      </c>
      <c r="AZ242" s="35" t="s">
        <v>329</v>
      </c>
      <c r="BA242" s="35" t="s">
        <v>293</v>
      </c>
      <c r="BB242" s="33"/>
      <c r="BC242" s="36">
        <f>IF(COUNTIF($X$2:Table53[[#This Row],[MRCUID]],Table53[[#This Row],[MRCUID]])=1,1,0)</f>
        <v>0</v>
      </c>
    </row>
    <row r="243" spans="1:55" x14ac:dyDescent="0.25">
      <c r="A243" t="s">
        <v>277</v>
      </c>
      <c r="B243" s="33" t="s">
        <v>2418</v>
      </c>
      <c r="C243" s="33" t="s">
        <v>2419</v>
      </c>
      <c r="D243" s="33" t="s">
        <v>280</v>
      </c>
      <c r="E243" s="33" t="s">
        <v>281</v>
      </c>
      <c r="F243" s="34">
        <v>43101</v>
      </c>
      <c r="G243" s="34">
        <v>43465</v>
      </c>
      <c r="H243" s="35" t="s">
        <v>2420</v>
      </c>
      <c r="I243" s="35" t="s">
        <v>2421</v>
      </c>
      <c r="J243" s="35" t="s">
        <v>2422</v>
      </c>
      <c r="K243" s="35" t="s">
        <v>2423</v>
      </c>
      <c r="L243" s="35" t="s">
        <v>2490</v>
      </c>
      <c r="M243" s="35" t="s">
        <v>295</v>
      </c>
      <c r="N243" s="35" t="s">
        <v>2491</v>
      </c>
      <c r="O243" s="35" t="s">
        <v>2492</v>
      </c>
      <c r="P243" s="35" t="s">
        <v>2493</v>
      </c>
      <c r="Q243" s="35" t="s">
        <v>2494</v>
      </c>
      <c r="R243" s="35" t="s">
        <v>2495</v>
      </c>
      <c r="S243" s="35" t="s">
        <v>342</v>
      </c>
      <c r="T243" s="35" t="s">
        <v>2496</v>
      </c>
      <c r="U243" s="35" t="s">
        <v>506</v>
      </c>
      <c r="V243" s="35" t="s">
        <v>276</v>
      </c>
      <c r="W243" s="35"/>
      <c r="X243" s="35"/>
      <c r="Y243" s="35"/>
      <c r="Z243" s="35" t="s">
        <v>2497</v>
      </c>
      <c r="AA243" s="35" t="s">
        <v>2498</v>
      </c>
      <c r="AB243" s="35"/>
      <c r="AC243" s="35"/>
      <c r="AD243" s="35"/>
      <c r="AE243" s="35"/>
      <c r="AF243" s="35"/>
      <c r="AG243" s="35"/>
      <c r="AH243" s="35"/>
      <c r="AI243" s="35"/>
      <c r="AJ243" s="35"/>
      <c r="AK243" s="35"/>
      <c r="AL243" s="35" t="s">
        <v>2499</v>
      </c>
      <c r="AM243" s="35" t="s">
        <v>2500</v>
      </c>
      <c r="AN243" s="35" t="s">
        <v>2501</v>
      </c>
      <c r="AO243" s="35"/>
      <c r="AP243" s="35"/>
      <c r="AQ243" s="35"/>
      <c r="AR243" s="35"/>
      <c r="AS243" s="35"/>
      <c r="AT243" s="35"/>
      <c r="AU243" s="35"/>
      <c r="AV243" s="35"/>
      <c r="AW243" s="35"/>
      <c r="AX243" s="35" t="s">
        <v>329</v>
      </c>
      <c r="AY243" s="35" t="s">
        <v>329</v>
      </c>
      <c r="AZ243" s="35" t="s">
        <v>329</v>
      </c>
      <c r="BA243" s="35" t="s">
        <v>293</v>
      </c>
      <c r="BB243" s="33"/>
      <c r="BC243" s="36">
        <f>IF(COUNTIF($X$2:Table53[[#This Row],[MRCUID]],Table53[[#This Row],[MRCUID]])=1,1,0)</f>
        <v>0</v>
      </c>
    </row>
    <row r="244" spans="1:55" x14ac:dyDescent="0.25">
      <c r="A244" t="s">
        <v>277</v>
      </c>
      <c r="B244" s="33" t="s">
        <v>2418</v>
      </c>
      <c r="C244" s="33" t="s">
        <v>2419</v>
      </c>
      <c r="D244" s="33" t="s">
        <v>280</v>
      </c>
      <c r="E244" s="33" t="s">
        <v>281</v>
      </c>
      <c r="F244" s="34">
        <v>43101</v>
      </c>
      <c r="G244" s="34">
        <v>43465</v>
      </c>
      <c r="H244" s="35" t="s">
        <v>2420</v>
      </c>
      <c r="I244" s="35" t="s">
        <v>2421</v>
      </c>
      <c r="J244" s="35" t="s">
        <v>2422</v>
      </c>
      <c r="K244" s="35" t="s">
        <v>2423</v>
      </c>
      <c r="L244" s="35" t="s">
        <v>2502</v>
      </c>
      <c r="M244" s="35" t="s">
        <v>295</v>
      </c>
      <c r="N244" s="35" t="s">
        <v>2503</v>
      </c>
      <c r="O244" s="35" t="s">
        <v>2504</v>
      </c>
      <c r="P244" s="35" t="s">
        <v>2505</v>
      </c>
      <c r="Q244" s="35" t="s">
        <v>2506</v>
      </c>
      <c r="R244" s="35" t="s">
        <v>2507</v>
      </c>
      <c r="S244" s="35" t="s">
        <v>442</v>
      </c>
      <c r="T244" s="35" t="s">
        <v>2508</v>
      </c>
      <c r="U244" s="35" t="s">
        <v>429</v>
      </c>
      <c r="V244" s="35" t="s">
        <v>276</v>
      </c>
      <c r="W244" s="35"/>
      <c r="X244" s="35"/>
      <c r="Y244" s="35"/>
      <c r="Z244" s="35" t="s">
        <v>2509</v>
      </c>
      <c r="AA244" s="35" t="s">
        <v>2510</v>
      </c>
      <c r="AB244" s="35"/>
      <c r="AC244" s="35"/>
      <c r="AD244" s="35"/>
      <c r="AE244" s="35"/>
      <c r="AF244" s="35"/>
      <c r="AG244" s="35"/>
      <c r="AH244" s="35"/>
      <c r="AI244" s="35"/>
      <c r="AJ244" s="35"/>
      <c r="AK244" s="35"/>
      <c r="AL244" s="35" t="s">
        <v>2511</v>
      </c>
      <c r="AM244" s="35" t="s">
        <v>2512</v>
      </c>
      <c r="AN244" s="35"/>
      <c r="AO244" s="35"/>
      <c r="AP244" s="35"/>
      <c r="AQ244" s="35"/>
      <c r="AR244" s="35"/>
      <c r="AS244" s="35"/>
      <c r="AT244" s="35"/>
      <c r="AU244" s="35"/>
      <c r="AV244" s="35"/>
      <c r="AW244" s="35"/>
      <c r="AX244" s="35" t="s">
        <v>329</v>
      </c>
      <c r="AY244" s="35" t="s">
        <v>329</v>
      </c>
      <c r="AZ244" s="35" t="s">
        <v>329</v>
      </c>
      <c r="BA244" s="35" t="s">
        <v>293</v>
      </c>
      <c r="BB244" s="33"/>
      <c r="BC244" s="36">
        <f>IF(COUNTIF($X$2:Table53[[#This Row],[MRCUID]],Table53[[#This Row],[MRCUID]])=1,1,0)</f>
        <v>0</v>
      </c>
    </row>
    <row r="245" spans="1:55" x14ac:dyDescent="0.25">
      <c r="A245" t="s">
        <v>277</v>
      </c>
      <c r="B245" s="33" t="s">
        <v>2418</v>
      </c>
      <c r="C245" s="33" t="s">
        <v>2419</v>
      </c>
      <c r="D245" s="33" t="s">
        <v>280</v>
      </c>
      <c r="E245" s="33" t="s">
        <v>281</v>
      </c>
      <c r="F245" s="34">
        <v>43101</v>
      </c>
      <c r="G245" s="34">
        <v>43465</v>
      </c>
      <c r="H245" s="35" t="s">
        <v>2420</v>
      </c>
      <c r="I245" s="35" t="s">
        <v>2421</v>
      </c>
      <c r="J245" s="35" t="s">
        <v>2422</v>
      </c>
      <c r="K245" s="35" t="s">
        <v>2423</v>
      </c>
      <c r="L245" s="35" t="s">
        <v>2513</v>
      </c>
      <c r="M245" s="35" t="s">
        <v>295</v>
      </c>
      <c r="N245" s="35" t="s">
        <v>2514</v>
      </c>
      <c r="O245" s="35" t="s">
        <v>2515</v>
      </c>
      <c r="P245" s="35" t="s">
        <v>2516</v>
      </c>
      <c r="Q245" s="35" t="s">
        <v>1894</v>
      </c>
      <c r="R245" s="35" t="s">
        <v>2517</v>
      </c>
      <c r="S245" s="35"/>
      <c r="T245" s="35" t="s">
        <v>2518</v>
      </c>
      <c r="U245" s="35" t="s">
        <v>383</v>
      </c>
      <c r="V245" s="35" t="s">
        <v>276</v>
      </c>
      <c r="W245" s="35"/>
      <c r="X245" s="35"/>
      <c r="Y245" s="35" t="s">
        <v>2519</v>
      </c>
      <c r="Z245" s="35" t="s">
        <v>2520</v>
      </c>
      <c r="AA245" s="35" t="s">
        <v>2521</v>
      </c>
      <c r="AB245" s="35"/>
      <c r="AC245" s="35"/>
      <c r="AD245" s="35"/>
      <c r="AE245" s="35"/>
      <c r="AF245" s="35"/>
      <c r="AG245" s="35"/>
      <c r="AH245" s="35"/>
      <c r="AI245" s="35"/>
      <c r="AJ245" s="35"/>
      <c r="AK245" s="35"/>
      <c r="AL245" s="35" t="s">
        <v>1900</v>
      </c>
      <c r="AM245" s="35" t="s">
        <v>1901</v>
      </c>
      <c r="AN245" s="35"/>
      <c r="AO245" s="35"/>
      <c r="AP245" s="35"/>
      <c r="AQ245" s="35"/>
      <c r="AR245" s="35"/>
      <c r="AS245" s="35"/>
      <c r="AT245" s="35"/>
      <c r="AU245" s="35"/>
      <c r="AV245" s="35"/>
      <c r="AW245" s="35" t="s">
        <v>302</v>
      </c>
      <c r="AX245" s="35" t="s">
        <v>328</v>
      </c>
      <c r="AY245" s="35" t="s">
        <v>329</v>
      </c>
      <c r="AZ245" s="35" t="s">
        <v>328</v>
      </c>
      <c r="BA245" s="35" t="s">
        <v>293</v>
      </c>
      <c r="BB245" s="33"/>
      <c r="BC245" s="36">
        <f>IF(COUNTIF($X$2:Table53[[#This Row],[MRCUID]],Table53[[#This Row],[MRCUID]])=1,1,0)</f>
        <v>0</v>
      </c>
    </row>
    <row r="246" spans="1:55" x14ac:dyDescent="0.25">
      <c r="A246" t="s">
        <v>277</v>
      </c>
      <c r="B246" s="33" t="s">
        <v>2418</v>
      </c>
      <c r="C246" s="33" t="s">
        <v>2419</v>
      </c>
      <c r="D246" s="33" t="s">
        <v>280</v>
      </c>
      <c r="E246" s="33" t="s">
        <v>281</v>
      </c>
      <c r="F246" s="34">
        <v>43101</v>
      </c>
      <c r="G246" s="34">
        <v>43465</v>
      </c>
      <c r="H246" s="35" t="s">
        <v>2420</v>
      </c>
      <c r="I246" s="35" t="s">
        <v>2421</v>
      </c>
      <c r="J246" s="35" t="s">
        <v>2422</v>
      </c>
      <c r="K246" s="35" t="s">
        <v>2423</v>
      </c>
      <c r="L246" s="35" t="s">
        <v>2522</v>
      </c>
      <c r="M246" s="35" t="s">
        <v>295</v>
      </c>
      <c r="N246" s="35" t="s">
        <v>2523</v>
      </c>
      <c r="O246" s="35" t="s">
        <v>2524</v>
      </c>
      <c r="P246" s="35" t="s">
        <v>2525</v>
      </c>
      <c r="Q246" s="35" t="s">
        <v>906</v>
      </c>
      <c r="R246" s="35" t="s">
        <v>2526</v>
      </c>
      <c r="S246" s="35" t="s">
        <v>342</v>
      </c>
      <c r="T246" s="35" t="s">
        <v>2527</v>
      </c>
      <c r="U246" s="35" t="s">
        <v>506</v>
      </c>
      <c r="V246" s="35" t="s">
        <v>507</v>
      </c>
      <c r="W246" s="35"/>
      <c r="X246" s="35"/>
      <c r="Y246" s="35" t="s">
        <v>2528</v>
      </c>
      <c r="Z246" s="35" t="s">
        <v>2529</v>
      </c>
      <c r="AA246" s="35" t="s">
        <v>2530</v>
      </c>
      <c r="AB246" s="35"/>
      <c r="AC246" s="35"/>
      <c r="AD246" s="35"/>
      <c r="AE246" s="35"/>
      <c r="AF246" s="35"/>
      <c r="AG246" s="35"/>
      <c r="AH246" s="35"/>
      <c r="AI246" s="35"/>
      <c r="AJ246" s="35"/>
      <c r="AK246" s="35"/>
      <c r="AL246" s="35" t="s">
        <v>912</v>
      </c>
      <c r="AM246" s="35" t="s">
        <v>913</v>
      </c>
      <c r="AN246" s="35"/>
      <c r="AO246" s="35"/>
      <c r="AP246" s="35"/>
      <c r="AQ246" s="35"/>
      <c r="AR246" s="35"/>
      <c r="AS246" s="35"/>
      <c r="AT246" s="35"/>
      <c r="AU246" s="35" t="s">
        <v>2531</v>
      </c>
      <c r="AV246" s="35"/>
      <c r="AW246" s="35"/>
      <c r="AX246" s="35" t="s">
        <v>329</v>
      </c>
      <c r="AY246" s="35" t="s">
        <v>329</v>
      </c>
      <c r="AZ246" s="35" t="s">
        <v>329</v>
      </c>
      <c r="BA246" s="35" t="s">
        <v>293</v>
      </c>
      <c r="BB246" s="33"/>
      <c r="BC246" s="36">
        <f>IF(COUNTIF($X$2:Table53[[#This Row],[MRCUID]],Table53[[#This Row],[MRCUID]])=1,1,0)</f>
        <v>0</v>
      </c>
    </row>
    <row r="247" spans="1:55" x14ac:dyDescent="0.25">
      <c r="A247" t="s">
        <v>277</v>
      </c>
      <c r="B247" s="33" t="s">
        <v>2418</v>
      </c>
      <c r="C247" s="33" t="s">
        <v>2419</v>
      </c>
      <c r="D247" s="33" t="s">
        <v>280</v>
      </c>
      <c r="E247" s="33" t="s">
        <v>281</v>
      </c>
      <c r="F247" s="34">
        <v>43101</v>
      </c>
      <c r="G247" s="34">
        <v>43465</v>
      </c>
      <c r="H247" s="35" t="s">
        <v>2420</v>
      </c>
      <c r="I247" s="35" t="s">
        <v>2421</v>
      </c>
      <c r="J247" s="35" t="s">
        <v>2422</v>
      </c>
      <c r="K247" s="35" t="s">
        <v>2423</v>
      </c>
      <c r="L247" s="35" t="s">
        <v>2532</v>
      </c>
      <c r="M247" s="35" t="s">
        <v>295</v>
      </c>
      <c r="N247" s="35" t="s">
        <v>2533</v>
      </c>
      <c r="O247" s="35" t="s">
        <v>2534</v>
      </c>
      <c r="P247" s="35" t="s">
        <v>2535</v>
      </c>
      <c r="Q247" s="35" t="s">
        <v>1672</v>
      </c>
      <c r="R247" s="35"/>
      <c r="S247" s="35"/>
      <c r="T247" s="35"/>
      <c r="U247" s="35" t="s">
        <v>442</v>
      </c>
      <c r="V247" s="35" t="s">
        <v>276</v>
      </c>
      <c r="W247" s="35"/>
      <c r="X247" s="35"/>
      <c r="Y247" s="35"/>
      <c r="Z247" s="35" t="s">
        <v>2536</v>
      </c>
      <c r="AA247" s="35" t="s">
        <v>2537</v>
      </c>
      <c r="AB247" s="35"/>
      <c r="AC247" s="35"/>
      <c r="AD247" s="35"/>
      <c r="AE247" s="35"/>
      <c r="AF247" s="35"/>
      <c r="AG247" s="35"/>
      <c r="AH247" s="35"/>
      <c r="AI247" s="35"/>
      <c r="AJ247" s="35"/>
      <c r="AK247" s="35"/>
      <c r="AL247" s="35" t="s">
        <v>1678</v>
      </c>
      <c r="AM247" s="35" t="s">
        <v>1679</v>
      </c>
      <c r="AN247" s="35"/>
      <c r="AO247" s="35"/>
      <c r="AP247" s="35"/>
      <c r="AQ247" s="35"/>
      <c r="AR247" s="35"/>
      <c r="AS247" s="35"/>
      <c r="AT247" s="35"/>
      <c r="AU247" s="35"/>
      <c r="AV247" s="35"/>
      <c r="AW247" s="35"/>
      <c r="AX247" s="35" t="s">
        <v>329</v>
      </c>
      <c r="AY247" s="35" t="s">
        <v>329</v>
      </c>
      <c r="AZ247" s="35" t="s">
        <v>329</v>
      </c>
      <c r="BA247" s="35" t="s">
        <v>293</v>
      </c>
      <c r="BB247" s="33"/>
      <c r="BC247" s="36">
        <f>IF(COUNTIF($X$2:Table53[[#This Row],[MRCUID]],Table53[[#This Row],[MRCUID]])=1,1,0)</f>
        <v>0</v>
      </c>
    </row>
    <row r="248" spans="1:55" x14ac:dyDescent="0.25">
      <c r="A248" t="s">
        <v>277</v>
      </c>
      <c r="B248" s="33" t="s">
        <v>2418</v>
      </c>
      <c r="C248" s="33" t="s">
        <v>2419</v>
      </c>
      <c r="D248" s="33" t="s">
        <v>280</v>
      </c>
      <c r="E248" s="33" t="s">
        <v>281</v>
      </c>
      <c r="F248" s="34">
        <v>43101</v>
      </c>
      <c r="G248" s="34">
        <v>43465</v>
      </c>
      <c r="H248" s="35" t="s">
        <v>2420</v>
      </c>
      <c r="I248" s="35" t="s">
        <v>2421</v>
      </c>
      <c r="J248" s="35" t="s">
        <v>2422</v>
      </c>
      <c r="K248" s="35" t="s">
        <v>2423</v>
      </c>
      <c r="L248" s="35" t="s">
        <v>2538</v>
      </c>
      <c r="M248" s="35" t="s">
        <v>295</v>
      </c>
      <c r="N248" s="35" t="s">
        <v>2539</v>
      </c>
      <c r="O248" s="35" t="s">
        <v>2540</v>
      </c>
      <c r="P248" s="35" t="s">
        <v>2541</v>
      </c>
      <c r="Q248" s="35" t="s">
        <v>906</v>
      </c>
      <c r="R248" s="35" t="s">
        <v>907</v>
      </c>
      <c r="S248" s="35" t="s">
        <v>442</v>
      </c>
      <c r="T248" s="35" t="s">
        <v>2542</v>
      </c>
      <c r="U248" s="35" t="s">
        <v>442</v>
      </c>
      <c r="V248" s="35" t="s">
        <v>276</v>
      </c>
      <c r="W248" s="35"/>
      <c r="X248" s="35"/>
      <c r="Y248" s="35" t="s">
        <v>2543</v>
      </c>
      <c r="Z248" s="35" t="s">
        <v>2544</v>
      </c>
      <c r="AA248" s="35" t="s">
        <v>2545</v>
      </c>
      <c r="AB248" s="35"/>
      <c r="AC248" s="35"/>
      <c r="AD248" s="35"/>
      <c r="AE248" s="35"/>
      <c r="AF248" s="35"/>
      <c r="AG248" s="35"/>
      <c r="AH248" s="35"/>
      <c r="AI248" s="35"/>
      <c r="AJ248" s="35"/>
      <c r="AK248" s="35"/>
      <c r="AL248" s="35" t="s">
        <v>912</v>
      </c>
      <c r="AM248" s="35" t="s">
        <v>913</v>
      </c>
      <c r="AN248" s="35"/>
      <c r="AO248" s="35"/>
      <c r="AP248" s="35"/>
      <c r="AQ248" s="35"/>
      <c r="AR248" s="35"/>
      <c r="AS248" s="35"/>
      <c r="AT248" s="35"/>
      <c r="AU248" s="35" t="s">
        <v>2546</v>
      </c>
      <c r="AV248" s="35"/>
      <c r="AW248" s="35"/>
      <c r="AX248" s="35" t="s">
        <v>328</v>
      </c>
      <c r="AY248" s="35" t="s">
        <v>329</v>
      </c>
      <c r="AZ248" s="35" t="s">
        <v>329</v>
      </c>
      <c r="BA248" s="35" t="s">
        <v>293</v>
      </c>
      <c r="BB248" s="33"/>
      <c r="BC248" s="36">
        <f>IF(COUNTIF($X$2:Table53[[#This Row],[MRCUID]],Table53[[#This Row],[MRCUID]])=1,1,0)</f>
        <v>0</v>
      </c>
    </row>
    <row r="249" spans="1:55" x14ac:dyDescent="0.25">
      <c r="A249" t="s">
        <v>277</v>
      </c>
      <c r="B249" s="33" t="s">
        <v>2418</v>
      </c>
      <c r="C249" s="33" t="s">
        <v>2419</v>
      </c>
      <c r="D249" s="33" t="s">
        <v>280</v>
      </c>
      <c r="E249" s="33" t="s">
        <v>281</v>
      </c>
      <c r="F249" s="34">
        <v>43101</v>
      </c>
      <c r="G249" s="34">
        <v>43465</v>
      </c>
      <c r="H249" s="35" t="s">
        <v>2420</v>
      </c>
      <c r="I249" s="35" t="s">
        <v>2421</v>
      </c>
      <c r="J249" s="35" t="s">
        <v>2422</v>
      </c>
      <c r="K249" s="35" t="s">
        <v>2423</v>
      </c>
      <c r="L249" s="35" t="s">
        <v>2547</v>
      </c>
      <c r="M249" s="35" t="s">
        <v>295</v>
      </c>
      <c r="N249" s="35" t="s">
        <v>2548</v>
      </c>
      <c r="O249" s="35" t="s">
        <v>2549</v>
      </c>
      <c r="P249" s="35" t="s">
        <v>2550</v>
      </c>
      <c r="Q249" s="35" t="s">
        <v>809</v>
      </c>
      <c r="R249" s="35" t="s">
        <v>407</v>
      </c>
      <c r="S249" s="35" t="s">
        <v>342</v>
      </c>
      <c r="T249" s="35" t="s">
        <v>2551</v>
      </c>
      <c r="U249" s="35" t="s">
        <v>306</v>
      </c>
      <c r="V249" s="35" t="s">
        <v>276</v>
      </c>
      <c r="W249" s="35"/>
      <c r="X249" s="35"/>
      <c r="Y249" s="35" t="s">
        <v>2552</v>
      </c>
      <c r="Z249" s="35" t="s">
        <v>2553</v>
      </c>
      <c r="AA249" s="35" t="s">
        <v>2554</v>
      </c>
      <c r="AB249" s="35"/>
      <c r="AC249" s="35"/>
      <c r="AD249" s="35"/>
      <c r="AE249" s="35"/>
      <c r="AF249" s="35"/>
      <c r="AG249" s="35"/>
      <c r="AH249" s="35"/>
      <c r="AI249" s="35"/>
      <c r="AJ249" s="35"/>
      <c r="AK249" s="35"/>
      <c r="AL249" s="35" t="s">
        <v>814</v>
      </c>
      <c r="AM249" s="35" t="s">
        <v>814</v>
      </c>
      <c r="AN249" s="35"/>
      <c r="AO249" s="35"/>
      <c r="AP249" s="35"/>
      <c r="AQ249" s="35"/>
      <c r="AR249" s="35"/>
      <c r="AS249" s="35"/>
      <c r="AT249" s="35"/>
      <c r="AU249" s="35"/>
      <c r="AV249" s="35"/>
      <c r="AW249" s="35" t="s">
        <v>302</v>
      </c>
      <c r="AX249" s="35" t="s">
        <v>328</v>
      </c>
      <c r="AY249" s="35" t="s">
        <v>329</v>
      </c>
      <c r="AZ249" s="35" t="s">
        <v>328</v>
      </c>
      <c r="BA249" s="35" t="s">
        <v>293</v>
      </c>
      <c r="BB249" s="33"/>
      <c r="BC249" s="36">
        <f>IF(COUNTIF($X$2:Table53[[#This Row],[MRCUID]],Table53[[#This Row],[MRCUID]])=1,1,0)</f>
        <v>0</v>
      </c>
    </row>
    <row r="250" spans="1:55" x14ac:dyDescent="0.25">
      <c r="A250" t="s">
        <v>277</v>
      </c>
      <c r="B250" s="33" t="s">
        <v>2418</v>
      </c>
      <c r="C250" s="33" t="s">
        <v>2419</v>
      </c>
      <c r="D250" s="33" t="s">
        <v>280</v>
      </c>
      <c r="E250" s="33" t="s">
        <v>281</v>
      </c>
      <c r="F250" s="34">
        <v>43101</v>
      </c>
      <c r="G250" s="34">
        <v>43465</v>
      </c>
      <c r="H250" s="35" t="s">
        <v>2420</v>
      </c>
      <c r="I250" s="35" t="s">
        <v>2421</v>
      </c>
      <c r="J250" s="35" t="s">
        <v>2422</v>
      </c>
      <c r="K250" s="35" t="s">
        <v>2423</v>
      </c>
      <c r="L250" s="35" t="s">
        <v>2555</v>
      </c>
      <c r="M250" s="35" t="s">
        <v>295</v>
      </c>
      <c r="N250" s="35" t="s">
        <v>2556</v>
      </c>
      <c r="O250" s="35" t="s">
        <v>2557</v>
      </c>
      <c r="P250" s="35" t="s">
        <v>2558</v>
      </c>
      <c r="Q250" s="35" t="s">
        <v>2559</v>
      </c>
      <c r="R250" s="35"/>
      <c r="S250" s="35"/>
      <c r="T250" s="35"/>
      <c r="U250" s="35" t="s">
        <v>506</v>
      </c>
      <c r="V250" s="35" t="s">
        <v>507</v>
      </c>
      <c r="W250" s="35"/>
      <c r="X250" s="35"/>
      <c r="Y250" s="35"/>
      <c r="Z250" s="35" t="s">
        <v>2560</v>
      </c>
      <c r="AA250" s="35" t="s">
        <v>2561</v>
      </c>
      <c r="AB250" s="35"/>
      <c r="AC250" s="35"/>
      <c r="AD250" s="35"/>
      <c r="AE250" s="35"/>
      <c r="AF250" s="35"/>
      <c r="AG250" s="35"/>
      <c r="AH250" s="35"/>
      <c r="AI250" s="35"/>
      <c r="AJ250" s="35"/>
      <c r="AK250" s="35"/>
      <c r="AL250" s="35" t="s">
        <v>2406</v>
      </c>
      <c r="AM250" s="35" t="s">
        <v>2407</v>
      </c>
      <c r="AN250" s="35"/>
      <c r="AO250" s="35"/>
      <c r="AP250" s="35"/>
      <c r="AQ250" s="35"/>
      <c r="AR250" s="35"/>
      <c r="AS250" s="35"/>
      <c r="AT250" s="35"/>
      <c r="AU250" s="35"/>
      <c r="AV250" s="35"/>
      <c r="AW250" s="35"/>
      <c r="AX250" s="35" t="s">
        <v>329</v>
      </c>
      <c r="AY250" s="35" t="s">
        <v>329</v>
      </c>
      <c r="AZ250" s="35" t="s">
        <v>329</v>
      </c>
      <c r="BA250" s="35" t="s">
        <v>293</v>
      </c>
      <c r="BB250" s="33"/>
      <c r="BC250" s="36">
        <f>IF(COUNTIF($X$2:Table53[[#This Row],[MRCUID]],Table53[[#This Row],[MRCUID]])=1,1,0)</f>
        <v>0</v>
      </c>
    </row>
    <row r="251" spans="1:55" x14ac:dyDescent="0.25">
      <c r="A251" t="s">
        <v>277</v>
      </c>
      <c r="B251" s="33" t="s">
        <v>2418</v>
      </c>
      <c r="C251" s="33" t="s">
        <v>2419</v>
      </c>
      <c r="D251" s="33" t="s">
        <v>280</v>
      </c>
      <c r="E251" s="33" t="s">
        <v>281</v>
      </c>
      <c r="F251" s="34">
        <v>43101</v>
      </c>
      <c r="G251" s="34">
        <v>43465</v>
      </c>
      <c r="H251" s="35" t="s">
        <v>2420</v>
      </c>
      <c r="I251" s="35" t="s">
        <v>2421</v>
      </c>
      <c r="J251" s="35" t="s">
        <v>2422</v>
      </c>
      <c r="K251" s="35" t="s">
        <v>2423</v>
      </c>
      <c r="L251" s="35" t="s">
        <v>2562</v>
      </c>
      <c r="M251" s="35" t="s">
        <v>295</v>
      </c>
      <c r="N251" s="35"/>
      <c r="O251" s="35" t="s">
        <v>2563</v>
      </c>
      <c r="P251" s="35" t="s">
        <v>2564</v>
      </c>
      <c r="Q251" s="35" t="s">
        <v>2474</v>
      </c>
      <c r="R251" s="35"/>
      <c r="S251" s="35" t="s">
        <v>342</v>
      </c>
      <c r="T251" s="35"/>
      <c r="U251" s="35" t="s">
        <v>506</v>
      </c>
      <c r="V251" s="35" t="s">
        <v>507</v>
      </c>
      <c r="W251" s="35"/>
      <c r="X251" s="35"/>
      <c r="Y251" s="35"/>
      <c r="Z251" s="35" t="s">
        <v>2565</v>
      </c>
      <c r="AA251" s="35" t="s">
        <v>2566</v>
      </c>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t="s">
        <v>329</v>
      </c>
      <c r="AY251" s="35" t="s">
        <v>329</v>
      </c>
      <c r="AZ251" s="35" t="s">
        <v>329</v>
      </c>
      <c r="BA251" s="35" t="s">
        <v>293</v>
      </c>
      <c r="BB251" s="33"/>
      <c r="BC251" s="36">
        <f>IF(COUNTIF($X$2:Table53[[#This Row],[MRCUID]],Table53[[#This Row],[MRCUID]])=1,1,0)</f>
        <v>0</v>
      </c>
    </row>
    <row r="252" spans="1:55" x14ac:dyDescent="0.25">
      <c r="A252" t="s">
        <v>277</v>
      </c>
      <c r="B252" s="33" t="s">
        <v>2418</v>
      </c>
      <c r="C252" s="33" t="s">
        <v>2419</v>
      </c>
      <c r="D252" s="33" t="s">
        <v>280</v>
      </c>
      <c r="E252" s="33" t="s">
        <v>281</v>
      </c>
      <c r="F252" s="34">
        <v>43101</v>
      </c>
      <c r="G252" s="34">
        <v>43465</v>
      </c>
      <c r="H252" s="35" t="s">
        <v>2420</v>
      </c>
      <c r="I252" s="35" t="s">
        <v>2421</v>
      </c>
      <c r="J252" s="35" t="s">
        <v>2422</v>
      </c>
      <c r="K252" s="35" t="s">
        <v>2423</v>
      </c>
      <c r="L252" s="35" t="s">
        <v>2567</v>
      </c>
      <c r="M252" s="35" t="s">
        <v>295</v>
      </c>
      <c r="N252" s="35" t="s">
        <v>2568</v>
      </c>
      <c r="O252" s="35" t="s">
        <v>2569</v>
      </c>
      <c r="P252" s="35" t="s">
        <v>2570</v>
      </c>
      <c r="Q252" s="35" t="s">
        <v>906</v>
      </c>
      <c r="R252" s="35" t="s">
        <v>907</v>
      </c>
      <c r="S252" s="35" t="s">
        <v>320</v>
      </c>
      <c r="T252" s="35" t="s">
        <v>2571</v>
      </c>
      <c r="U252" s="35" t="s">
        <v>1201</v>
      </c>
      <c r="V252" s="35" t="s">
        <v>276</v>
      </c>
      <c r="W252" s="35"/>
      <c r="X252" s="35"/>
      <c r="Y252" s="35"/>
      <c r="Z252" s="35" t="s">
        <v>2572</v>
      </c>
      <c r="AA252" s="35" t="s">
        <v>2573</v>
      </c>
      <c r="AB252" s="35"/>
      <c r="AC252" s="35"/>
      <c r="AD252" s="35"/>
      <c r="AE252" s="35"/>
      <c r="AF252" s="35"/>
      <c r="AG252" s="35"/>
      <c r="AH252" s="35"/>
      <c r="AI252" s="35"/>
      <c r="AJ252" s="35"/>
      <c r="AK252" s="35"/>
      <c r="AL252" s="35" t="s">
        <v>912</v>
      </c>
      <c r="AM252" s="35" t="s">
        <v>913</v>
      </c>
      <c r="AN252" s="35"/>
      <c r="AO252" s="35"/>
      <c r="AP252" s="35"/>
      <c r="AQ252" s="35"/>
      <c r="AR252" s="35"/>
      <c r="AS252" s="35"/>
      <c r="AT252" s="35"/>
      <c r="AU252" s="35"/>
      <c r="AV252" s="35"/>
      <c r="AW252" s="35" t="s">
        <v>302</v>
      </c>
      <c r="AX252" s="35" t="s">
        <v>329</v>
      </c>
      <c r="AY252" s="35" t="s">
        <v>329</v>
      </c>
      <c r="AZ252" s="35" t="s">
        <v>329</v>
      </c>
      <c r="BA252" s="35" t="s">
        <v>293</v>
      </c>
      <c r="BB252" s="33"/>
      <c r="BC252" s="36">
        <f>IF(COUNTIF($X$2:Table53[[#This Row],[MRCUID]],Table53[[#This Row],[MRCUID]])=1,1,0)</f>
        <v>0</v>
      </c>
    </row>
    <row r="253" spans="1:55" x14ac:dyDescent="0.25">
      <c r="A253" t="s">
        <v>277</v>
      </c>
      <c r="B253" s="33" t="s">
        <v>2418</v>
      </c>
      <c r="C253" s="33" t="s">
        <v>2419</v>
      </c>
      <c r="D253" s="33" t="s">
        <v>280</v>
      </c>
      <c r="E253" s="33" t="s">
        <v>281</v>
      </c>
      <c r="F253" s="34">
        <v>43101</v>
      </c>
      <c r="G253" s="34">
        <v>43465</v>
      </c>
      <c r="H253" s="35" t="s">
        <v>2420</v>
      </c>
      <c r="I253" s="35" t="s">
        <v>2421</v>
      </c>
      <c r="J253" s="35" t="s">
        <v>2422</v>
      </c>
      <c r="K253" s="35" t="s">
        <v>2423</v>
      </c>
      <c r="L253" s="35" t="s">
        <v>2574</v>
      </c>
      <c r="M253" s="35" t="s">
        <v>295</v>
      </c>
      <c r="N253" s="35"/>
      <c r="O253" s="35" t="s">
        <v>2575</v>
      </c>
      <c r="P253" s="35" t="s">
        <v>2576</v>
      </c>
      <c r="Q253" s="35" t="s">
        <v>2577</v>
      </c>
      <c r="R253" s="35"/>
      <c r="S253" s="35"/>
      <c r="T253" s="35"/>
      <c r="U253" s="35" t="s">
        <v>323</v>
      </c>
      <c r="V253" s="35" t="s">
        <v>276</v>
      </c>
      <c r="W253" s="35"/>
      <c r="X253" s="35"/>
      <c r="Y253" s="35"/>
      <c r="Z253" s="35" t="s">
        <v>2578</v>
      </c>
      <c r="AA253" s="35" t="s">
        <v>2579</v>
      </c>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t="s">
        <v>293</v>
      </c>
      <c r="BB253" s="33"/>
      <c r="BC253" s="36">
        <f>IF(COUNTIF($X$2:Table53[[#This Row],[MRCUID]],Table53[[#This Row],[MRCUID]])=1,1,0)</f>
        <v>0</v>
      </c>
    </row>
    <row r="254" spans="1:55" x14ac:dyDescent="0.25">
      <c r="A254" t="s">
        <v>277</v>
      </c>
      <c r="B254" s="33" t="s">
        <v>2418</v>
      </c>
      <c r="C254" s="33" t="s">
        <v>2419</v>
      </c>
      <c r="D254" s="33" t="s">
        <v>280</v>
      </c>
      <c r="E254" s="33" t="s">
        <v>281</v>
      </c>
      <c r="F254" s="34">
        <v>43101</v>
      </c>
      <c r="G254" s="34">
        <v>43465</v>
      </c>
      <c r="H254" s="35" t="s">
        <v>2420</v>
      </c>
      <c r="I254" s="35" t="s">
        <v>2421</v>
      </c>
      <c r="J254" s="35" t="s">
        <v>2422</v>
      </c>
      <c r="K254" s="35" t="s">
        <v>2423</v>
      </c>
      <c r="L254" s="35" t="s">
        <v>2580</v>
      </c>
      <c r="M254" s="35" t="s">
        <v>295</v>
      </c>
      <c r="N254" s="35" t="s">
        <v>2581</v>
      </c>
      <c r="O254" s="35" t="s">
        <v>2582</v>
      </c>
      <c r="P254" s="35" t="s">
        <v>2583</v>
      </c>
      <c r="Q254" s="35" t="s">
        <v>2584</v>
      </c>
      <c r="R254" s="35" t="s">
        <v>2585</v>
      </c>
      <c r="S254" s="35" t="s">
        <v>380</v>
      </c>
      <c r="T254" s="35" t="s">
        <v>2586</v>
      </c>
      <c r="U254" s="35" t="s">
        <v>598</v>
      </c>
      <c r="V254" s="35" t="s">
        <v>507</v>
      </c>
      <c r="W254" s="35"/>
      <c r="X254" s="35"/>
      <c r="Y254" s="35"/>
      <c r="Z254" s="35" t="s">
        <v>2587</v>
      </c>
      <c r="AA254" s="35" t="s">
        <v>2588</v>
      </c>
      <c r="AB254" s="35"/>
      <c r="AC254" s="35"/>
      <c r="AD254" s="35"/>
      <c r="AE254" s="35"/>
      <c r="AF254" s="35"/>
      <c r="AG254" s="35"/>
      <c r="AH254" s="35"/>
      <c r="AI254" s="35"/>
      <c r="AJ254" s="35"/>
      <c r="AK254" s="35"/>
      <c r="AL254" s="35" t="s">
        <v>2589</v>
      </c>
      <c r="AM254" s="35" t="s">
        <v>2590</v>
      </c>
      <c r="AN254" s="35"/>
      <c r="AO254" s="35"/>
      <c r="AP254" s="35"/>
      <c r="AQ254" s="35"/>
      <c r="AR254" s="35"/>
      <c r="AS254" s="35"/>
      <c r="AT254" s="35"/>
      <c r="AU254" s="35"/>
      <c r="AV254" s="35"/>
      <c r="AW254" s="35"/>
      <c r="AX254" s="35" t="s">
        <v>329</v>
      </c>
      <c r="AY254" s="35" t="s">
        <v>329</v>
      </c>
      <c r="AZ254" s="35" t="s">
        <v>329</v>
      </c>
      <c r="BA254" s="35" t="s">
        <v>293</v>
      </c>
      <c r="BB254" s="33"/>
      <c r="BC254" s="36">
        <f>IF(COUNTIF($X$2:Table53[[#This Row],[MRCUID]],Table53[[#This Row],[MRCUID]])=1,1,0)</f>
        <v>0</v>
      </c>
    </row>
    <row r="255" spans="1:55" x14ac:dyDescent="0.25">
      <c r="A255" t="s">
        <v>277</v>
      </c>
      <c r="B255" s="33" t="s">
        <v>2418</v>
      </c>
      <c r="C255" s="33" t="s">
        <v>2419</v>
      </c>
      <c r="D255" s="33" t="s">
        <v>280</v>
      </c>
      <c r="E255" s="33" t="s">
        <v>281</v>
      </c>
      <c r="F255" s="34">
        <v>43101</v>
      </c>
      <c r="G255" s="34">
        <v>43465</v>
      </c>
      <c r="H255" s="35" t="s">
        <v>2420</v>
      </c>
      <c r="I255" s="35" t="s">
        <v>2421</v>
      </c>
      <c r="J255" s="35" t="s">
        <v>2422</v>
      </c>
      <c r="K255" s="35" t="s">
        <v>2423</v>
      </c>
      <c r="L255" s="35" t="s">
        <v>2591</v>
      </c>
      <c r="M255" s="35" t="s">
        <v>295</v>
      </c>
      <c r="N255" s="35" t="s">
        <v>2592</v>
      </c>
      <c r="O255" s="35" t="s">
        <v>2593</v>
      </c>
      <c r="P255" s="35" t="s">
        <v>2594</v>
      </c>
      <c r="Q255" s="35" t="s">
        <v>809</v>
      </c>
      <c r="R255" s="35" t="s">
        <v>407</v>
      </c>
      <c r="S255" s="35" t="s">
        <v>342</v>
      </c>
      <c r="T255" s="35" t="s">
        <v>2595</v>
      </c>
      <c r="U255" s="35" t="s">
        <v>1201</v>
      </c>
      <c r="V255" s="35" t="s">
        <v>276</v>
      </c>
      <c r="W255" s="35"/>
      <c r="X255" s="35"/>
      <c r="Y255" s="35" t="s">
        <v>2596</v>
      </c>
      <c r="Z255" s="35" t="s">
        <v>2597</v>
      </c>
      <c r="AA255" s="35" t="s">
        <v>2598</v>
      </c>
      <c r="AB255" s="35"/>
      <c r="AC255" s="35"/>
      <c r="AD255" s="35"/>
      <c r="AE255" s="35"/>
      <c r="AF255" s="35"/>
      <c r="AG255" s="35"/>
      <c r="AH255" s="35"/>
      <c r="AI255" s="35"/>
      <c r="AJ255" s="35"/>
      <c r="AK255" s="35"/>
      <c r="AL255" s="35" t="s">
        <v>814</v>
      </c>
      <c r="AM255" s="35" t="s">
        <v>814</v>
      </c>
      <c r="AN255" s="35"/>
      <c r="AO255" s="35"/>
      <c r="AP255" s="35"/>
      <c r="AQ255" s="35"/>
      <c r="AR255" s="35"/>
      <c r="AS255" s="35"/>
      <c r="AT255" s="35"/>
      <c r="AU255" s="35"/>
      <c r="AV255" s="35"/>
      <c r="AW255" s="35" t="s">
        <v>302</v>
      </c>
      <c r="AX255" s="35" t="s">
        <v>328</v>
      </c>
      <c r="AY255" s="35" t="s">
        <v>329</v>
      </c>
      <c r="AZ255" s="35" t="s">
        <v>328</v>
      </c>
      <c r="BA255" s="35" t="s">
        <v>293</v>
      </c>
      <c r="BB255" s="33"/>
      <c r="BC255" s="36">
        <f>IF(COUNTIF($X$2:Table53[[#This Row],[MRCUID]],Table53[[#This Row],[MRCUID]])=1,1,0)</f>
        <v>0</v>
      </c>
    </row>
    <row r="256" spans="1:55" x14ac:dyDescent="0.25">
      <c r="A256" t="s">
        <v>277</v>
      </c>
      <c r="B256" s="33" t="s">
        <v>2418</v>
      </c>
      <c r="C256" s="33" t="s">
        <v>2419</v>
      </c>
      <c r="D256" s="33" t="s">
        <v>280</v>
      </c>
      <c r="E256" s="33" t="s">
        <v>281</v>
      </c>
      <c r="F256" s="34">
        <v>43101</v>
      </c>
      <c r="G256" s="34">
        <v>43465</v>
      </c>
      <c r="H256" s="35" t="s">
        <v>2420</v>
      </c>
      <c r="I256" s="35" t="s">
        <v>2421</v>
      </c>
      <c r="J256" s="35" t="s">
        <v>2422</v>
      </c>
      <c r="K256" s="35" t="s">
        <v>2423</v>
      </c>
      <c r="L256" s="35" t="s">
        <v>2599</v>
      </c>
      <c r="M256" s="35" t="s">
        <v>295</v>
      </c>
      <c r="N256" s="35" t="s">
        <v>2600</v>
      </c>
      <c r="O256" s="35" t="s">
        <v>2601</v>
      </c>
      <c r="P256" s="35" t="s">
        <v>2602</v>
      </c>
      <c r="Q256" s="35" t="s">
        <v>2603</v>
      </c>
      <c r="R256" s="35"/>
      <c r="S256" s="35"/>
      <c r="T256" s="35"/>
      <c r="U256" s="35" t="s">
        <v>606</v>
      </c>
      <c r="V256" s="35" t="s">
        <v>276</v>
      </c>
      <c r="W256" s="35"/>
      <c r="X256" s="35"/>
      <c r="Y256" s="35"/>
      <c r="Z256" s="35" t="s">
        <v>2604</v>
      </c>
      <c r="AA256" s="35" t="s">
        <v>2605</v>
      </c>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t="s">
        <v>329</v>
      </c>
      <c r="AY256" s="35" t="s">
        <v>329</v>
      </c>
      <c r="AZ256" s="35" t="s">
        <v>329</v>
      </c>
      <c r="BA256" s="35" t="s">
        <v>293</v>
      </c>
      <c r="BB256" s="33"/>
      <c r="BC256" s="36">
        <f>IF(COUNTIF($X$2:Table53[[#This Row],[MRCUID]],Table53[[#This Row],[MRCUID]])=1,1,0)</f>
        <v>0</v>
      </c>
    </row>
    <row r="257" spans="1:55" x14ac:dyDescent="0.25">
      <c r="A257" t="s">
        <v>277</v>
      </c>
      <c r="B257" s="33" t="s">
        <v>2418</v>
      </c>
      <c r="C257" s="33" t="s">
        <v>2419</v>
      </c>
      <c r="D257" s="33" t="s">
        <v>280</v>
      </c>
      <c r="E257" s="33" t="s">
        <v>281</v>
      </c>
      <c r="F257" s="34">
        <v>43101</v>
      </c>
      <c r="G257" s="34">
        <v>43465</v>
      </c>
      <c r="H257" s="35" t="s">
        <v>2420</v>
      </c>
      <c r="I257" s="35" t="s">
        <v>2421</v>
      </c>
      <c r="J257" s="35" t="s">
        <v>2422</v>
      </c>
      <c r="K257" s="35" t="s">
        <v>2423</v>
      </c>
      <c r="L257" s="35" t="s">
        <v>2606</v>
      </c>
      <c r="M257" s="35" t="s">
        <v>295</v>
      </c>
      <c r="N257" s="35" t="s">
        <v>2607</v>
      </c>
      <c r="O257" s="35" t="s">
        <v>2608</v>
      </c>
      <c r="P257" s="35" t="s">
        <v>2609</v>
      </c>
      <c r="Q257" s="35" t="s">
        <v>2610</v>
      </c>
      <c r="R257" s="35" t="s">
        <v>2611</v>
      </c>
      <c r="S257" s="35" t="s">
        <v>394</v>
      </c>
      <c r="T257" s="35" t="s">
        <v>2612</v>
      </c>
      <c r="U257" s="35" t="s">
        <v>299</v>
      </c>
      <c r="V257" s="35" t="s">
        <v>507</v>
      </c>
      <c r="W257" s="35"/>
      <c r="X257" s="35"/>
      <c r="Y257" s="35" t="s">
        <v>2613</v>
      </c>
      <c r="Z257" s="35" t="s">
        <v>2614</v>
      </c>
      <c r="AA257" s="35" t="s">
        <v>2615</v>
      </c>
      <c r="AB257" s="35"/>
      <c r="AC257" s="35"/>
      <c r="AD257" s="35"/>
      <c r="AE257" s="35"/>
      <c r="AF257" s="35"/>
      <c r="AG257" s="35"/>
      <c r="AH257" s="35"/>
      <c r="AI257" s="35"/>
      <c r="AJ257" s="35"/>
      <c r="AK257" s="35"/>
      <c r="AL257" s="35" t="s">
        <v>2616</v>
      </c>
      <c r="AM257" s="35" t="s">
        <v>2617</v>
      </c>
      <c r="AN257" s="35"/>
      <c r="AO257" s="35"/>
      <c r="AP257" s="35"/>
      <c r="AQ257" s="35"/>
      <c r="AR257" s="35"/>
      <c r="AS257" s="35"/>
      <c r="AT257" s="35"/>
      <c r="AU257" s="35"/>
      <c r="AV257" s="35"/>
      <c r="AW257" s="35"/>
      <c r="AX257" s="35" t="s">
        <v>328</v>
      </c>
      <c r="AY257" s="35" t="s">
        <v>329</v>
      </c>
      <c r="AZ257" s="35" t="s">
        <v>328</v>
      </c>
      <c r="BA257" s="35" t="s">
        <v>293</v>
      </c>
      <c r="BB257" s="33"/>
      <c r="BC257" s="36">
        <f>IF(COUNTIF($X$2:Table53[[#This Row],[MRCUID]],Table53[[#This Row],[MRCUID]])=1,1,0)</f>
        <v>0</v>
      </c>
    </row>
    <row r="258" spans="1:55" x14ac:dyDescent="0.25">
      <c r="A258" t="s">
        <v>277</v>
      </c>
      <c r="B258" s="33" t="s">
        <v>2418</v>
      </c>
      <c r="C258" s="33" t="s">
        <v>2419</v>
      </c>
      <c r="D258" s="33" t="s">
        <v>280</v>
      </c>
      <c r="E258" s="33" t="s">
        <v>281</v>
      </c>
      <c r="F258" s="34">
        <v>43101</v>
      </c>
      <c r="G258" s="34">
        <v>43465</v>
      </c>
      <c r="H258" s="35" t="s">
        <v>2420</v>
      </c>
      <c r="I258" s="35" t="s">
        <v>2421</v>
      </c>
      <c r="J258" s="35" t="s">
        <v>2422</v>
      </c>
      <c r="K258" s="35" t="s">
        <v>2423</v>
      </c>
      <c r="L258" s="35" t="s">
        <v>2618</v>
      </c>
      <c r="M258" s="35" t="s">
        <v>295</v>
      </c>
      <c r="N258" s="35" t="s">
        <v>2619</v>
      </c>
      <c r="O258" s="35" t="s">
        <v>2534</v>
      </c>
      <c r="P258" s="35" t="s">
        <v>2620</v>
      </c>
      <c r="Q258" s="35" t="s">
        <v>2621</v>
      </c>
      <c r="R258" s="35" t="s">
        <v>2622</v>
      </c>
      <c r="S258" s="35" t="s">
        <v>342</v>
      </c>
      <c r="T258" s="35" t="s">
        <v>2623</v>
      </c>
      <c r="U258" s="35" t="s">
        <v>506</v>
      </c>
      <c r="V258" s="35" t="s">
        <v>276</v>
      </c>
      <c r="W258" s="35"/>
      <c r="X258" s="35"/>
      <c r="Y258" s="35"/>
      <c r="Z258" s="35" t="s">
        <v>2624</v>
      </c>
      <c r="AA258" s="35" t="s">
        <v>2625</v>
      </c>
      <c r="AB258" s="35"/>
      <c r="AC258" s="35"/>
      <c r="AD258" s="35"/>
      <c r="AE258" s="35"/>
      <c r="AF258" s="35"/>
      <c r="AG258" s="35"/>
      <c r="AH258" s="35"/>
      <c r="AI258" s="35"/>
      <c r="AJ258" s="35"/>
      <c r="AK258" s="35"/>
      <c r="AL258" s="35" t="s">
        <v>2626</v>
      </c>
      <c r="AM258" s="35" t="s">
        <v>2627</v>
      </c>
      <c r="AN258" s="35" t="s">
        <v>2628</v>
      </c>
      <c r="AO258" s="35"/>
      <c r="AP258" s="35"/>
      <c r="AQ258" s="35"/>
      <c r="AR258" s="35"/>
      <c r="AS258" s="35"/>
      <c r="AT258" s="35"/>
      <c r="AU258" s="35"/>
      <c r="AV258" s="35"/>
      <c r="AW258" s="35"/>
      <c r="AX258" s="35" t="s">
        <v>329</v>
      </c>
      <c r="AY258" s="35" t="s">
        <v>329</v>
      </c>
      <c r="AZ258" s="35" t="s">
        <v>329</v>
      </c>
      <c r="BA258" s="35" t="s">
        <v>293</v>
      </c>
      <c r="BB258" s="33"/>
      <c r="BC258" s="36">
        <f>IF(COUNTIF($X$2:Table53[[#This Row],[MRCUID]],Table53[[#This Row],[MRCUID]])=1,1,0)</f>
        <v>0</v>
      </c>
    </row>
    <row r="259" spans="1:55" x14ac:dyDescent="0.25">
      <c r="A259" t="s">
        <v>277</v>
      </c>
      <c r="B259" s="33" t="s">
        <v>2418</v>
      </c>
      <c r="C259" s="33" t="s">
        <v>2419</v>
      </c>
      <c r="D259" s="33" t="s">
        <v>280</v>
      </c>
      <c r="E259" s="33" t="s">
        <v>281</v>
      </c>
      <c r="F259" s="34">
        <v>43101</v>
      </c>
      <c r="G259" s="34">
        <v>43465</v>
      </c>
      <c r="H259" s="35" t="s">
        <v>2420</v>
      </c>
      <c r="I259" s="35" t="s">
        <v>2421</v>
      </c>
      <c r="J259" s="35" t="s">
        <v>2422</v>
      </c>
      <c r="K259" s="35" t="s">
        <v>2423</v>
      </c>
      <c r="L259" s="35" t="s">
        <v>2629</v>
      </c>
      <c r="M259" s="35" t="s">
        <v>295</v>
      </c>
      <c r="N259" s="35" t="s">
        <v>2630</v>
      </c>
      <c r="O259" s="35" t="s">
        <v>2631</v>
      </c>
      <c r="P259" s="35" t="s">
        <v>2632</v>
      </c>
      <c r="Q259" s="35" t="s">
        <v>2633</v>
      </c>
      <c r="R259" s="35" t="s">
        <v>571</v>
      </c>
      <c r="S259" s="35" t="s">
        <v>442</v>
      </c>
      <c r="T259" s="35" t="s">
        <v>2634</v>
      </c>
      <c r="U259" s="35" t="s">
        <v>442</v>
      </c>
      <c r="V259" s="35" t="s">
        <v>276</v>
      </c>
      <c r="W259" s="35"/>
      <c r="X259" s="35"/>
      <c r="Y259" s="35" t="s">
        <v>2635</v>
      </c>
      <c r="Z259" s="35" t="s">
        <v>2636</v>
      </c>
      <c r="AA259" s="35" t="s">
        <v>2637</v>
      </c>
      <c r="AB259" s="35"/>
      <c r="AC259" s="35"/>
      <c r="AD259" s="35"/>
      <c r="AE259" s="35"/>
      <c r="AF259" s="35"/>
      <c r="AG259" s="35"/>
      <c r="AH259" s="35"/>
      <c r="AI259" s="35"/>
      <c r="AJ259" s="35"/>
      <c r="AK259" s="35"/>
      <c r="AL259" s="35" t="s">
        <v>2638</v>
      </c>
      <c r="AM259" s="35" t="s">
        <v>2639</v>
      </c>
      <c r="AN259" s="35"/>
      <c r="AO259" s="35"/>
      <c r="AP259" s="35"/>
      <c r="AQ259" s="35"/>
      <c r="AR259" s="35"/>
      <c r="AS259" s="35"/>
      <c r="AT259" s="35"/>
      <c r="AU259" s="35"/>
      <c r="AV259" s="35"/>
      <c r="AW259" s="35"/>
      <c r="AX259" s="35" t="s">
        <v>328</v>
      </c>
      <c r="AY259" s="35" t="s">
        <v>329</v>
      </c>
      <c r="AZ259" s="35" t="s">
        <v>328</v>
      </c>
      <c r="BA259" s="35" t="s">
        <v>293</v>
      </c>
      <c r="BB259" s="33"/>
      <c r="BC259" s="36">
        <f>IF(COUNTIF($X$2:Table53[[#This Row],[MRCUID]],Table53[[#This Row],[MRCUID]])=1,1,0)</f>
        <v>0</v>
      </c>
    </row>
    <row r="260" spans="1:55" x14ac:dyDescent="0.25">
      <c r="A260" t="s">
        <v>277</v>
      </c>
      <c r="B260" s="33" t="s">
        <v>2418</v>
      </c>
      <c r="C260" s="33" t="s">
        <v>2419</v>
      </c>
      <c r="D260" s="33" t="s">
        <v>280</v>
      </c>
      <c r="E260" s="33" t="s">
        <v>281</v>
      </c>
      <c r="F260" s="34">
        <v>43101</v>
      </c>
      <c r="G260" s="34">
        <v>43465</v>
      </c>
      <c r="H260" s="35" t="s">
        <v>2420</v>
      </c>
      <c r="I260" s="35" t="s">
        <v>2421</v>
      </c>
      <c r="J260" s="35" t="s">
        <v>2422</v>
      </c>
      <c r="K260" s="35" t="s">
        <v>2423</v>
      </c>
      <c r="L260" s="35" t="s">
        <v>2640</v>
      </c>
      <c r="M260" s="35" t="s">
        <v>295</v>
      </c>
      <c r="N260" s="35" t="s">
        <v>2641</v>
      </c>
      <c r="O260" s="35" t="s">
        <v>2642</v>
      </c>
      <c r="P260" s="35" t="s">
        <v>2643</v>
      </c>
      <c r="Q260" s="35" t="s">
        <v>809</v>
      </c>
      <c r="R260" s="35" t="s">
        <v>442</v>
      </c>
      <c r="S260" s="35" t="s">
        <v>342</v>
      </c>
      <c r="T260" s="35" t="s">
        <v>2644</v>
      </c>
      <c r="U260" s="35" t="s">
        <v>506</v>
      </c>
      <c r="V260" s="35" t="s">
        <v>507</v>
      </c>
      <c r="W260" s="35"/>
      <c r="X260" s="35"/>
      <c r="Y260" s="35" t="s">
        <v>2645</v>
      </c>
      <c r="Z260" s="35" t="s">
        <v>2646</v>
      </c>
      <c r="AA260" s="35" t="s">
        <v>2647</v>
      </c>
      <c r="AB260" s="35"/>
      <c r="AC260" s="35"/>
      <c r="AD260" s="35"/>
      <c r="AE260" s="35"/>
      <c r="AF260" s="35"/>
      <c r="AG260" s="35"/>
      <c r="AH260" s="35"/>
      <c r="AI260" s="35"/>
      <c r="AJ260" s="35"/>
      <c r="AK260" s="35"/>
      <c r="AL260" s="35" t="s">
        <v>814</v>
      </c>
      <c r="AM260" s="35" t="s">
        <v>814</v>
      </c>
      <c r="AN260" s="35"/>
      <c r="AO260" s="35"/>
      <c r="AP260" s="35"/>
      <c r="AQ260" s="35"/>
      <c r="AR260" s="35"/>
      <c r="AS260" s="35"/>
      <c r="AT260" s="35"/>
      <c r="AU260" s="35"/>
      <c r="AV260" s="35"/>
      <c r="AW260" s="35"/>
      <c r="AX260" s="35" t="s">
        <v>328</v>
      </c>
      <c r="AY260" s="35" t="s">
        <v>329</v>
      </c>
      <c r="AZ260" s="35" t="s">
        <v>328</v>
      </c>
      <c r="BA260" s="35" t="s">
        <v>293</v>
      </c>
      <c r="BB260" s="33"/>
      <c r="BC260" s="36">
        <f>IF(COUNTIF($X$2:Table53[[#This Row],[MRCUID]],Table53[[#This Row],[MRCUID]])=1,1,0)</f>
        <v>0</v>
      </c>
    </row>
    <row r="261" spans="1:55" x14ac:dyDescent="0.25">
      <c r="A261" t="s">
        <v>277</v>
      </c>
      <c r="B261" s="33" t="s">
        <v>2418</v>
      </c>
      <c r="C261" s="33" t="s">
        <v>2419</v>
      </c>
      <c r="D261" s="33" t="s">
        <v>280</v>
      </c>
      <c r="E261" s="33" t="s">
        <v>281</v>
      </c>
      <c r="F261" s="34">
        <v>43101</v>
      </c>
      <c r="G261" s="34">
        <v>43465</v>
      </c>
      <c r="H261" s="35" t="s">
        <v>2420</v>
      </c>
      <c r="I261" s="35" t="s">
        <v>2421</v>
      </c>
      <c r="J261" s="35" t="s">
        <v>2422</v>
      </c>
      <c r="K261" s="35" t="s">
        <v>2423</v>
      </c>
      <c r="L261" s="35" t="s">
        <v>2648</v>
      </c>
      <c r="M261" s="35" t="s">
        <v>295</v>
      </c>
      <c r="N261" s="35" t="s">
        <v>904</v>
      </c>
      <c r="O261" s="35" t="s">
        <v>894</v>
      </c>
      <c r="P261" s="35" t="s">
        <v>905</v>
      </c>
      <c r="Q261" s="35" t="s">
        <v>906</v>
      </c>
      <c r="R261" s="35" t="s">
        <v>907</v>
      </c>
      <c r="S261" s="35" t="s">
        <v>381</v>
      </c>
      <c r="T261" s="35" t="s">
        <v>908</v>
      </c>
      <c r="U261" s="35" t="s">
        <v>383</v>
      </c>
      <c r="V261" s="35" t="s">
        <v>276</v>
      </c>
      <c r="W261" s="35"/>
      <c r="X261" s="35"/>
      <c r="Y261" s="35" t="s">
        <v>909</v>
      </c>
      <c r="Z261" s="35" t="s">
        <v>910</v>
      </c>
      <c r="AA261" s="35" t="s">
        <v>911</v>
      </c>
      <c r="AB261" s="35"/>
      <c r="AC261" s="35"/>
      <c r="AD261" s="35"/>
      <c r="AE261" s="35"/>
      <c r="AF261" s="35"/>
      <c r="AG261" s="35"/>
      <c r="AH261" s="35"/>
      <c r="AI261" s="35"/>
      <c r="AJ261" s="35"/>
      <c r="AK261" s="35"/>
      <c r="AL261" s="35" t="s">
        <v>912</v>
      </c>
      <c r="AM261" s="35" t="s">
        <v>913</v>
      </c>
      <c r="AN261" s="35"/>
      <c r="AO261" s="35"/>
      <c r="AP261" s="35"/>
      <c r="AQ261" s="35"/>
      <c r="AR261" s="35"/>
      <c r="AS261" s="35"/>
      <c r="AT261" s="35"/>
      <c r="AU261" s="35" t="s">
        <v>914</v>
      </c>
      <c r="AV261" s="35"/>
      <c r="AW261" s="35" t="s">
        <v>302</v>
      </c>
      <c r="AX261" s="35" t="s">
        <v>328</v>
      </c>
      <c r="AY261" s="35" t="s">
        <v>329</v>
      </c>
      <c r="AZ261" s="35" t="s">
        <v>329</v>
      </c>
      <c r="BA261" s="35" t="s">
        <v>293</v>
      </c>
      <c r="BB261" s="33"/>
      <c r="BC261" s="36">
        <f>IF(COUNTIF($X$2:Table53[[#This Row],[MRCUID]],Table53[[#This Row],[MRCUID]])=1,1,0)</f>
        <v>0</v>
      </c>
    </row>
    <row r="262" spans="1:55" x14ac:dyDescent="0.25">
      <c r="A262" t="s">
        <v>277</v>
      </c>
      <c r="B262" s="33" t="s">
        <v>2418</v>
      </c>
      <c r="C262" s="33" t="s">
        <v>2419</v>
      </c>
      <c r="D262" s="33" t="s">
        <v>280</v>
      </c>
      <c r="E262" s="33" t="s">
        <v>281</v>
      </c>
      <c r="F262" s="34">
        <v>43101</v>
      </c>
      <c r="G262" s="34">
        <v>43465</v>
      </c>
      <c r="H262" s="35" t="s">
        <v>2420</v>
      </c>
      <c r="I262" s="35" t="s">
        <v>2421</v>
      </c>
      <c r="J262" s="35" t="s">
        <v>2422</v>
      </c>
      <c r="K262" s="35" t="s">
        <v>2423</v>
      </c>
      <c r="L262" s="35" t="s">
        <v>2649</v>
      </c>
      <c r="M262" s="35" t="s">
        <v>295</v>
      </c>
      <c r="N262" s="35" t="s">
        <v>2650</v>
      </c>
      <c r="O262" s="35" t="s">
        <v>2651</v>
      </c>
      <c r="P262" s="35" t="s">
        <v>2652</v>
      </c>
      <c r="Q262" s="35" t="s">
        <v>405</v>
      </c>
      <c r="R262" s="35" t="s">
        <v>406</v>
      </c>
      <c r="S262" s="35" t="s">
        <v>321</v>
      </c>
      <c r="T262" s="35" t="s">
        <v>2653</v>
      </c>
      <c r="U262" s="35"/>
      <c r="V262" s="35" t="s">
        <v>276</v>
      </c>
      <c r="W262" s="35"/>
      <c r="X262" s="35"/>
      <c r="Y262" s="35" t="s">
        <v>2654</v>
      </c>
      <c r="Z262" s="35" t="s">
        <v>2655</v>
      </c>
      <c r="AA262" s="35" t="s">
        <v>2656</v>
      </c>
      <c r="AB262" s="35"/>
      <c r="AC262" s="35"/>
      <c r="AD262" s="35"/>
      <c r="AE262" s="35"/>
      <c r="AF262" s="35"/>
      <c r="AG262" s="35"/>
      <c r="AH262" s="35"/>
      <c r="AI262" s="35"/>
      <c r="AJ262" s="35"/>
      <c r="AK262" s="35"/>
      <c r="AL262" s="35" t="s">
        <v>412</v>
      </c>
      <c r="AM262" s="35" t="s">
        <v>412</v>
      </c>
      <c r="AN262" s="35"/>
      <c r="AO262" s="35"/>
      <c r="AP262" s="35"/>
      <c r="AQ262" s="35"/>
      <c r="AR262" s="35"/>
      <c r="AS262" s="35"/>
      <c r="AT262" s="35"/>
      <c r="AU262" s="35"/>
      <c r="AV262" s="35"/>
      <c r="AW262" s="35" t="s">
        <v>302</v>
      </c>
      <c r="AX262" s="35" t="s">
        <v>328</v>
      </c>
      <c r="AY262" s="35" t="s">
        <v>329</v>
      </c>
      <c r="AZ262" s="35" t="s">
        <v>328</v>
      </c>
      <c r="BA262" s="35" t="s">
        <v>293</v>
      </c>
      <c r="BB262" s="33"/>
      <c r="BC262" s="36">
        <f>IF(COUNTIF($X$2:Table53[[#This Row],[MRCUID]],Table53[[#This Row],[MRCUID]])=1,1,0)</f>
        <v>0</v>
      </c>
    </row>
    <row r="263" spans="1:55" x14ac:dyDescent="0.25">
      <c r="A263" t="s">
        <v>277</v>
      </c>
      <c r="B263" s="33" t="s">
        <v>2418</v>
      </c>
      <c r="C263" s="33" t="s">
        <v>2419</v>
      </c>
      <c r="D263" s="33" t="s">
        <v>280</v>
      </c>
      <c r="E263" s="33" t="s">
        <v>281</v>
      </c>
      <c r="F263" s="34">
        <v>43101</v>
      </c>
      <c r="G263" s="34">
        <v>43465</v>
      </c>
      <c r="H263" s="35" t="s">
        <v>2420</v>
      </c>
      <c r="I263" s="35" t="s">
        <v>2421</v>
      </c>
      <c r="J263" s="35" t="s">
        <v>2422</v>
      </c>
      <c r="K263" s="35" t="s">
        <v>2423</v>
      </c>
      <c r="L263" s="35" t="s">
        <v>2657</v>
      </c>
      <c r="M263" s="35" t="s">
        <v>295</v>
      </c>
      <c r="N263" s="35" t="s">
        <v>2658</v>
      </c>
      <c r="O263" s="35" t="s">
        <v>2659</v>
      </c>
      <c r="P263" s="35" t="s">
        <v>2660</v>
      </c>
      <c r="Q263" s="35" t="s">
        <v>2485</v>
      </c>
      <c r="R263" s="35" t="s">
        <v>1603</v>
      </c>
      <c r="S263" s="35" t="s">
        <v>442</v>
      </c>
      <c r="T263" s="35" t="s">
        <v>2661</v>
      </c>
      <c r="U263" s="35" t="s">
        <v>442</v>
      </c>
      <c r="V263" s="35" t="s">
        <v>276</v>
      </c>
      <c r="W263" s="35"/>
      <c r="X263" s="35"/>
      <c r="Y263" s="35"/>
      <c r="Z263" s="35" t="s">
        <v>2662</v>
      </c>
      <c r="AA263" s="35" t="s">
        <v>2663</v>
      </c>
      <c r="AB263" s="35"/>
      <c r="AC263" s="35"/>
      <c r="AD263" s="35"/>
      <c r="AE263" s="35"/>
      <c r="AF263" s="35"/>
      <c r="AG263" s="35"/>
      <c r="AH263" s="35"/>
      <c r="AI263" s="35"/>
      <c r="AJ263" s="35"/>
      <c r="AK263" s="35"/>
      <c r="AL263" s="35" t="s">
        <v>2488</v>
      </c>
      <c r="AM263" s="35" t="s">
        <v>2489</v>
      </c>
      <c r="AN263" s="35"/>
      <c r="AO263" s="35"/>
      <c r="AP263" s="35"/>
      <c r="AQ263" s="35"/>
      <c r="AR263" s="35"/>
      <c r="AS263" s="35"/>
      <c r="AT263" s="35"/>
      <c r="AU263" s="35"/>
      <c r="AV263" s="35"/>
      <c r="AW263" s="35"/>
      <c r="AX263" s="35" t="s">
        <v>329</v>
      </c>
      <c r="AY263" s="35" t="s">
        <v>329</v>
      </c>
      <c r="AZ263" s="35" t="s">
        <v>329</v>
      </c>
      <c r="BA263" s="35" t="s">
        <v>293</v>
      </c>
      <c r="BB263" s="33"/>
      <c r="BC263" s="36">
        <f>IF(COUNTIF($X$2:Table53[[#This Row],[MRCUID]],Table53[[#This Row],[MRCUID]])=1,1,0)</f>
        <v>0</v>
      </c>
    </row>
    <row r="264" spans="1:55" x14ac:dyDescent="0.25">
      <c r="A264" t="s">
        <v>277</v>
      </c>
      <c r="B264" s="33" t="s">
        <v>2418</v>
      </c>
      <c r="C264" s="33" t="s">
        <v>2419</v>
      </c>
      <c r="D264" s="33" t="s">
        <v>280</v>
      </c>
      <c r="E264" s="33" t="s">
        <v>281</v>
      </c>
      <c r="F264" s="34">
        <v>43101</v>
      </c>
      <c r="G264" s="34">
        <v>43465</v>
      </c>
      <c r="H264" s="35" t="s">
        <v>2420</v>
      </c>
      <c r="I264" s="35" t="s">
        <v>2421</v>
      </c>
      <c r="J264" s="35" t="s">
        <v>2422</v>
      </c>
      <c r="K264" s="35" t="s">
        <v>2423</v>
      </c>
      <c r="L264" s="35" t="s">
        <v>2664</v>
      </c>
      <c r="M264" s="35" t="s">
        <v>295</v>
      </c>
      <c r="N264" s="35" t="s">
        <v>2471</v>
      </c>
      <c r="O264" s="35" t="s">
        <v>2665</v>
      </c>
      <c r="P264" s="35" t="s">
        <v>2666</v>
      </c>
      <c r="Q264" s="35" t="s">
        <v>2667</v>
      </c>
      <c r="R264" s="35" t="s">
        <v>886</v>
      </c>
      <c r="S264" s="35" t="s">
        <v>380</v>
      </c>
      <c r="T264" s="35" t="s">
        <v>2668</v>
      </c>
      <c r="U264" s="35" t="s">
        <v>598</v>
      </c>
      <c r="V264" s="35" t="s">
        <v>276</v>
      </c>
      <c r="W264" s="35"/>
      <c r="X264" s="35"/>
      <c r="Y264" s="35" t="s">
        <v>2475</v>
      </c>
      <c r="Z264" s="35" t="s">
        <v>2476</v>
      </c>
      <c r="AA264" s="35" t="s">
        <v>2477</v>
      </c>
      <c r="AB264" s="35"/>
      <c r="AC264" s="35"/>
      <c r="AD264" s="35"/>
      <c r="AE264" s="35"/>
      <c r="AF264" s="35"/>
      <c r="AG264" s="35"/>
      <c r="AH264" s="35"/>
      <c r="AI264" s="35"/>
      <c r="AJ264" s="35"/>
      <c r="AK264" s="35"/>
      <c r="AL264" s="35" t="s">
        <v>2478</v>
      </c>
      <c r="AM264" s="35" t="s">
        <v>2479</v>
      </c>
      <c r="AN264" s="35"/>
      <c r="AO264" s="35"/>
      <c r="AP264" s="35"/>
      <c r="AQ264" s="35"/>
      <c r="AR264" s="35"/>
      <c r="AS264" s="35"/>
      <c r="AT264" s="35"/>
      <c r="AU264" s="35"/>
      <c r="AV264" s="35"/>
      <c r="AW264" s="35" t="s">
        <v>302</v>
      </c>
      <c r="AX264" s="35" t="s">
        <v>328</v>
      </c>
      <c r="AY264" s="35" t="s">
        <v>329</v>
      </c>
      <c r="AZ264" s="35" t="s">
        <v>329</v>
      </c>
      <c r="BA264" s="35" t="s">
        <v>293</v>
      </c>
      <c r="BB264" s="33"/>
      <c r="BC264" s="36">
        <f>IF(COUNTIF($X$2:Table53[[#This Row],[MRCUID]],Table53[[#This Row],[MRCUID]])=1,1,0)</f>
        <v>0</v>
      </c>
    </row>
    <row r="265" spans="1:55" x14ac:dyDescent="0.25">
      <c r="A265" t="s">
        <v>277</v>
      </c>
      <c r="B265" s="33" t="s">
        <v>2418</v>
      </c>
      <c r="C265" s="33" t="s">
        <v>2419</v>
      </c>
      <c r="D265" s="33" t="s">
        <v>280</v>
      </c>
      <c r="E265" s="33" t="s">
        <v>281</v>
      </c>
      <c r="F265" s="34">
        <v>43101</v>
      </c>
      <c r="G265" s="34">
        <v>43465</v>
      </c>
      <c r="H265" s="35" t="s">
        <v>2420</v>
      </c>
      <c r="I265" s="35" t="s">
        <v>2421</v>
      </c>
      <c r="J265" s="35" t="s">
        <v>2422</v>
      </c>
      <c r="K265" s="35" t="s">
        <v>2423</v>
      </c>
      <c r="L265" s="35" t="s">
        <v>2669</v>
      </c>
      <c r="M265" s="35" t="s">
        <v>295</v>
      </c>
      <c r="N265" s="35"/>
      <c r="O265" s="35" t="s">
        <v>2670</v>
      </c>
      <c r="P265" s="35" t="s">
        <v>2671</v>
      </c>
      <c r="Q265" s="35" t="s">
        <v>2672</v>
      </c>
      <c r="R265" s="35"/>
      <c r="S265" s="35" t="s">
        <v>380</v>
      </c>
      <c r="T265" s="35"/>
      <c r="U265" s="35" t="s">
        <v>299</v>
      </c>
      <c r="V265" s="35" t="s">
        <v>276</v>
      </c>
      <c r="W265" s="35"/>
      <c r="X265" s="35"/>
      <c r="Y265" s="35"/>
      <c r="Z265" s="35" t="s">
        <v>2673</v>
      </c>
      <c r="AA265" s="35" t="s">
        <v>2674</v>
      </c>
      <c r="AB265" s="35"/>
      <c r="AC265" s="35"/>
      <c r="AD265" s="35"/>
      <c r="AE265" s="35"/>
      <c r="AF265" s="35"/>
      <c r="AG265" s="35"/>
      <c r="AH265" s="35"/>
      <c r="AI265" s="35"/>
      <c r="AJ265" s="35"/>
      <c r="AK265" s="35"/>
      <c r="AL265" s="35"/>
      <c r="AM265" s="35"/>
      <c r="AN265" s="35" t="s">
        <v>2675</v>
      </c>
      <c r="AO265" s="35"/>
      <c r="AP265" s="35"/>
      <c r="AQ265" s="35"/>
      <c r="AR265" s="35"/>
      <c r="AS265" s="35"/>
      <c r="AT265" s="35"/>
      <c r="AU265" s="35"/>
      <c r="AV265" s="35"/>
      <c r="AW265" s="35"/>
      <c r="AX265" s="35"/>
      <c r="AY265" s="35"/>
      <c r="AZ265" s="35"/>
      <c r="BA265" s="35" t="s">
        <v>293</v>
      </c>
      <c r="BB265" s="33"/>
      <c r="BC265" s="36">
        <f>IF(COUNTIF($X$2:Table53[[#This Row],[MRCUID]],Table53[[#This Row],[MRCUID]])=1,1,0)</f>
        <v>0</v>
      </c>
    </row>
    <row r="266" spans="1:55" x14ac:dyDescent="0.25">
      <c r="A266" t="s">
        <v>277</v>
      </c>
      <c r="B266" s="33" t="s">
        <v>2418</v>
      </c>
      <c r="C266" s="33" t="s">
        <v>2419</v>
      </c>
      <c r="D266" s="33" t="s">
        <v>280</v>
      </c>
      <c r="E266" s="33" t="s">
        <v>281</v>
      </c>
      <c r="F266" s="34">
        <v>43101</v>
      </c>
      <c r="G266" s="34">
        <v>43465</v>
      </c>
      <c r="H266" s="35" t="s">
        <v>2420</v>
      </c>
      <c r="I266" s="35" t="s">
        <v>2421</v>
      </c>
      <c r="J266" s="35" t="s">
        <v>2422</v>
      </c>
      <c r="K266" s="35" t="s">
        <v>2423</v>
      </c>
      <c r="L266" s="35" t="s">
        <v>2676</v>
      </c>
      <c r="M266" s="35" t="s">
        <v>295</v>
      </c>
      <c r="N266" s="35" t="s">
        <v>2677</v>
      </c>
      <c r="O266" s="35" t="s">
        <v>2678</v>
      </c>
      <c r="P266" s="35" t="s">
        <v>2679</v>
      </c>
      <c r="Q266" s="35" t="s">
        <v>906</v>
      </c>
      <c r="R266" s="35" t="s">
        <v>2526</v>
      </c>
      <c r="S266" s="35" t="s">
        <v>380</v>
      </c>
      <c r="T266" s="35" t="s">
        <v>2680</v>
      </c>
      <c r="U266" s="35" t="s">
        <v>598</v>
      </c>
      <c r="V266" s="35" t="s">
        <v>507</v>
      </c>
      <c r="W266" s="35"/>
      <c r="X266" s="35"/>
      <c r="Y266" s="35"/>
      <c r="Z266" s="35" t="s">
        <v>2681</v>
      </c>
      <c r="AA266" s="35" t="s">
        <v>2682</v>
      </c>
      <c r="AB266" s="35"/>
      <c r="AC266" s="35"/>
      <c r="AD266" s="35"/>
      <c r="AE266" s="35"/>
      <c r="AF266" s="35"/>
      <c r="AG266" s="35"/>
      <c r="AH266" s="35"/>
      <c r="AI266" s="35"/>
      <c r="AJ266" s="35"/>
      <c r="AK266" s="35"/>
      <c r="AL266" s="35" t="s">
        <v>912</v>
      </c>
      <c r="AM266" s="35" t="s">
        <v>913</v>
      </c>
      <c r="AN266" s="35"/>
      <c r="AO266" s="35"/>
      <c r="AP266" s="35"/>
      <c r="AQ266" s="35"/>
      <c r="AR266" s="35"/>
      <c r="AS266" s="35"/>
      <c r="AT266" s="35"/>
      <c r="AU266" s="35"/>
      <c r="AV266" s="35"/>
      <c r="AW266" s="35"/>
      <c r="AX266" s="35" t="s">
        <v>329</v>
      </c>
      <c r="AY266" s="35" t="s">
        <v>329</v>
      </c>
      <c r="AZ266" s="35" t="s">
        <v>329</v>
      </c>
      <c r="BA266" s="35" t="s">
        <v>293</v>
      </c>
      <c r="BB266" s="33"/>
      <c r="BC266" s="36">
        <f>IF(COUNTIF($X$2:Table53[[#This Row],[MRCUID]],Table53[[#This Row],[MRCUID]])=1,1,0)</f>
        <v>0</v>
      </c>
    </row>
    <row r="267" spans="1:55" x14ac:dyDescent="0.25">
      <c r="A267" t="s">
        <v>277</v>
      </c>
      <c r="B267" s="33" t="s">
        <v>2418</v>
      </c>
      <c r="C267" s="33" t="s">
        <v>2419</v>
      </c>
      <c r="D267" s="33" t="s">
        <v>280</v>
      </c>
      <c r="E267" s="33" t="s">
        <v>281</v>
      </c>
      <c r="F267" s="34">
        <v>43101</v>
      </c>
      <c r="G267" s="34">
        <v>43465</v>
      </c>
      <c r="H267" s="35" t="s">
        <v>2420</v>
      </c>
      <c r="I267" s="35" t="s">
        <v>2421</v>
      </c>
      <c r="J267" s="35" t="s">
        <v>2422</v>
      </c>
      <c r="K267" s="35" t="s">
        <v>2423</v>
      </c>
      <c r="L267" s="35" t="s">
        <v>2683</v>
      </c>
      <c r="M267" s="35" t="s">
        <v>295</v>
      </c>
      <c r="N267" s="35" t="s">
        <v>2684</v>
      </c>
      <c r="O267" s="35" t="s">
        <v>2685</v>
      </c>
      <c r="P267" s="35" t="s">
        <v>2686</v>
      </c>
      <c r="Q267" s="35" t="s">
        <v>2687</v>
      </c>
      <c r="R267" s="35" t="s">
        <v>2688</v>
      </c>
      <c r="S267" s="35"/>
      <c r="T267" s="35" t="s">
        <v>2689</v>
      </c>
      <c r="U267" s="35" t="s">
        <v>306</v>
      </c>
      <c r="V267" s="35" t="s">
        <v>276</v>
      </c>
      <c r="W267" s="35"/>
      <c r="X267" s="35"/>
      <c r="Y267" s="35"/>
      <c r="Z267" s="35" t="s">
        <v>2690</v>
      </c>
      <c r="AA267" s="35" t="s">
        <v>2691</v>
      </c>
      <c r="AB267" s="35"/>
      <c r="AC267" s="35"/>
      <c r="AD267" s="35"/>
      <c r="AE267" s="35"/>
      <c r="AF267" s="35"/>
      <c r="AG267" s="35"/>
      <c r="AH267" s="35"/>
      <c r="AI267" s="35"/>
      <c r="AJ267" s="35"/>
      <c r="AK267" s="35"/>
      <c r="AL267" s="35" t="s">
        <v>2692</v>
      </c>
      <c r="AM267" s="35" t="s">
        <v>2693</v>
      </c>
      <c r="AN267" s="35"/>
      <c r="AO267" s="35"/>
      <c r="AP267" s="35"/>
      <c r="AQ267" s="35"/>
      <c r="AR267" s="35"/>
      <c r="AS267" s="35"/>
      <c r="AT267" s="35"/>
      <c r="AU267" s="35"/>
      <c r="AV267" s="35"/>
      <c r="AW267" s="35" t="s">
        <v>302</v>
      </c>
      <c r="AX267" s="35" t="s">
        <v>329</v>
      </c>
      <c r="AY267" s="35" t="s">
        <v>329</v>
      </c>
      <c r="AZ267" s="35" t="s">
        <v>329</v>
      </c>
      <c r="BA267" s="35" t="s">
        <v>293</v>
      </c>
      <c r="BB267" s="33"/>
      <c r="BC267" s="36">
        <f>IF(COUNTIF($X$2:Table53[[#This Row],[MRCUID]],Table53[[#This Row],[MRCUID]])=1,1,0)</f>
        <v>0</v>
      </c>
    </row>
    <row r="268" spans="1:55" x14ac:dyDescent="0.25">
      <c r="A268" t="s">
        <v>277</v>
      </c>
      <c r="B268" s="33" t="s">
        <v>2418</v>
      </c>
      <c r="C268" s="33" t="s">
        <v>2419</v>
      </c>
      <c r="D268" s="33" t="s">
        <v>280</v>
      </c>
      <c r="E268" s="33" t="s">
        <v>281</v>
      </c>
      <c r="F268" s="34">
        <v>43101</v>
      </c>
      <c r="G268" s="34">
        <v>43465</v>
      </c>
      <c r="H268" s="35" t="s">
        <v>2420</v>
      </c>
      <c r="I268" s="35" t="s">
        <v>2421</v>
      </c>
      <c r="J268" s="35" t="s">
        <v>2422</v>
      </c>
      <c r="K268" s="35" t="s">
        <v>2423</v>
      </c>
      <c r="L268" s="35" t="s">
        <v>2694</v>
      </c>
      <c r="M268" s="35" t="s">
        <v>295</v>
      </c>
      <c r="N268" s="35" t="s">
        <v>2695</v>
      </c>
      <c r="O268" s="35" t="s">
        <v>2696</v>
      </c>
      <c r="P268" s="35" t="s">
        <v>2697</v>
      </c>
      <c r="Q268" s="35" t="s">
        <v>1894</v>
      </c>
      <c r="R268" s="35" t="s">
        <v>2698</v>
      </c>
      <c r="S268" s="35"/>
      <c r="T268" s="35" t="s">
        <v>2699</v>
      </c>
      <c r="U268" s="35" t="s">
        <v>1201</v>
      </c>
      <c r="V268" s="35" t="s">
        <v>276</v>
      </c>
      <c r="W268" s="35"/>
      <c r="X268" s="35"/>
      <c r="Y268" s="35"/>
      <c r="Z268" s="35" t="s">
        <v>2700</v>
      </c>
      <c r="AA268" s="35" t="s">
        <v>2701</v>
      </c>
      <c r="AB268" s="35"/>
      <c r="AC268" s="35"/>
      <c r="AD268" s="35"/>
      <c r="AE268" s="35"/>
      <c r="AF268" s="35"/>
      <c r="AG268" s="35"/>
      <c r="AH268" s="35"/>
      <c r="AI268" s="35"/>
      <c r="AJ268" s="35"/>
      <c r="AK268" s="35"/>
      <c r="AL268" s="35" t="s">
        <v>1900</v>
      </c>
      <c r="AM268" s="35" t="s">
        <v>1901</v>
      </c>
      <c r="AN268" s="35"/>
      <c r="AO268" s="35"/>
      <c r="AP268" s="35"/>
      <c r="AQ268" s="35"/>
      <c r="AR268" s="35"/>
      <c r="AS268" s="35"/>
      <c r="AT268" s="35"/>
      <c r="AU268" s="35"/>
      <c r="AV268" s="35"/>
      <c r="AW268" s="35"/>
      <c r="AX268" s="35" t="s">
        <v>329</v>
      </c>
      <c r="AY268" s="35" t="s">
        <v>329</v>
      </c>
      <c r="AZ268" s="35" t="s">
        <v>329</v>
      </c>
      <c r="BA268" s="35" t="s">
        <v>293</v>
      </c>
      <c r="BB268" s="33"/>
      <c r="BC268" s="36">
        <f>IF(COUNTIF($X$2:Table53[[#This Row],[MRCUID]],Table53[[#This Row],[MRCUID]])=1,1,0)</f>
        <v>0</v>
      </c>
    </row>
    <row r="269" spans="1:55" x14ac:dyDescent="0.25">
      <c r="A269" t="s">
        <v>277</v>
      </c>
      <c r="B269" s="33" t="s">
        <v>2418</v>
      </c>
      <c r="C269" s="33" t="s">
        <v>2419</v>
      </c>
      <c r="D269" s="33" t="s">
        <v>280</v>
      </c>
      <c r="E269" s="33" t="s">
        <v>281</v>
      </c>
      <c r="F269" s="34">
        <v>43101</v>
      </c>
      <c r="G269" s="34">
        <v>43465</v>
      </c>
      <c r="H269" s="35" t="s">
        <v>2420</v>
      </c>
      <c r="I269" s="35" t="s">
        <v>2421</v>
      </c>
      <c r="J269" s="35" t="s">
        <v>2422</v>
      </c>
      <c r="K269" s="35" t="s">
        <v>2423</v>
      </c>
      <c r="L269" s="35" t="s">
        <v>2702</v>
      </c>
      <c r="M269" s="35" t="s">
        <v>295</v>
      </c>
      <c r="N269" s="35" t="s">
        <v>2703</v>
      </c>
      <c r="O269" s="35" t="s">
        <v>2704</v>
      </c>
      <c r="P269" s="35" t="s">
        <v>2705</v>
      </c>
      <c r="Q269" s="35" t="s">
        <v>405</v>
      </c>
      <c r="R269" s="35" t="s">
        <v>406</v>
      </c>
      <c r="S269" s="35" t="s">
        <v>342</v>
      </c>
      <c r="T269" s="35" t="s">
        <v>2706</v>
      </c>
      <c r="U269" s="35"/>
      <c r="V269" s="35" t="s">
        <v>276</v>
      </c>
      <c r="W269" s="35"/>
      <c r="X269" s="35"/>
      <c r="Y269" s="35" t="s">
        <v>2707</v>
      </c>
      <c r="Z269" s="35" t="s">
        <v>2708</v>
      </c>
      <c r="AA269" s="35" t="s">
        <v>2709</v>
      </c>
      <c r="AB269" s="35"/>
      <c r="AC269" s="35"/>
      <c r="AD269" s="35"/>
      <c r="AE269" s="35"/>
      <c r="AF269" s="35"/>
      <c r="AG269" s="35"/>
      <c r="AH269" s="35"/>
      <c r="AI269" s="35"/>
      <c r="AJ269" s="35"/>
      <c r="AK269" s="35"/>
      <c r="AL269" s="35" t="s">
        <v>412</v>
      </c>
      <c r="AM269" s="35" t="s">
        <v>412</v>
      </c>
      <c r="AN269" s="35" t="s">
        <v>2710</v>
      </c>
      <c r="AO269" s="35"/>
      <c r="AP269" s="35"/>
      <c r="AQ269" s="35"/>
      <c r="AR269" s="35"/>
      <c r="AS269" s="35"/>
      <c r="AT269" s="35"/>
      <c r="AU269" s="35"/>
      <c r="AV269" s="35"/>
      <c r="AW269" s="35" t="s">
        <v>302</v>
      </c>
      <c r="AX269" s="35" t="s">
        <v>328</v>
      </c>
      <c r="AY269" s="35" t="s">
        <v>329</v>
      </c>
      <c r="AZ269" s="35" t="s">
        <v>328</v>
      </c>
      <c r="BA269" s="35" t="s">
        <v>293</v>
      </c>
      <c r="BB269" s="33"/>
      <c r="BC269" s="36">
        <f>IF(COUNTIF($X$2:Table53[[#This Row],[MRCUID]],Table53[[#This Row],[MRCUID]])=1,1,0)</f>
        <v>0</v>
      </c>
    </row>
    <row r="270" spans="1:55" x14ac:dyDescent="0.25">
      <c r="A270" t="s">
        <v>277</v>
      </c>
      <c r="B270" s="33" t="s">
        <v>2418</v>
      </c>
      <c r="C270" s="33" t="s">
        <v>2419</v>
      </c>
      <c r="D270" s="33" t="s">
        <v>280</v>
      </c>
      <c r="E270" s="33" t="s">
        <v>281</v>
      </c>
      <c r="F270" s="34">
        <v>43101</v>
      </c>
      <c r="G270" s="34">
        <v>43465</v>
      </c>
      <c r="H270" s="35" t="s">
        <v>2420</v>
      </c>
      <c r="I270" s="35" t="s">
        <v>2421</v>
      </c>
      <c r="J270" s="35" t="s">
        <v>2422</v>
      </c>
      <c r="K270" s="35" t="s">
        <v>2423</v>
      </c>
      <c r="L270" s="35" t="s">
        <v>2711</v>
      </c>
      <c r="M270" s="35" t="s">
        <v>295</v>
      </c>
      <c r="N270" s="35" t="s">
        <v>2712</v>
      </c>
      <c r="O270" s="35" t="s">
        <v>2713</v>
      </c>
      <c r="P270" s="35" t="s">
        <v>2714</v>
      </c>
      <c r="Q270" s="35" t="s">
        <v>1894</v>
      </c>
      <c r="R270" s="35" t="s">
        <v>2715</v>
      </c>
      <c r="S270" s="35"/>
      <c r="T270" s="35" t="s">
        <v>2716</v>
      </c>
      <c r="U270" s="35" t="s">
        <v>506</v>
      </c>
      <c r="V270" s="35" t="s">
        <v>507</v>
      </c>
      <c r="W270" s="35"/>
      <c r="X270" s="35"/>
      <c r="Y270" s="35"/>
      <c r="Z270" s="35" t="s">
        <v>2717</v>
      </c>
      <c r="AA270" s="35" t="s">
        <v>2718</v>
      </c>
      <c r="AB270" s="35"/>
      <c r="AC270" s="35"/>
      <c r="AD270" s="35"/>
      <c r="AE270" s="35"/>
      <c r="AF270" s="35"/>
      <c r="AG270" s="35"/>
      <c r="AH270" s="35"/>
      <c r="AI270" s="35"/>
      <c r="AJ270" s="35"/>
      <c r="AK270" s="35"/>
      <c r="AL270" s="35" t="s">
        <v>1900</v>
      </c>
      <c r="AM270" s="35" t="s">
        <v>1901</v>
      </c>
      <c r="AN270" s="35"/>
      <c r="AO270" s="35"/>
      <c r="AP270" s="35"/>
      <c r="AQ270" s="35"/>
      <c r="AR270" s="35"/>
      <c r="AS270" s="35"/>
      <c r="AT270" s="35"/>
      <c r="AU270" s="35"/>
      <c r="AV270" s="35"/>
      <c r="AW270" s="35"/>
      <c r="AX270" s="35" t="s">
        <v>329</v>
      </c>
      <c r="AY270" s="35" t="s">
        <v>329</v>
      </c>
      <c r="AZ270" s="35" t="s">
        <v>329</v>
      </c>
      <c r="BA270" s="35" t="s">
        <v>293</v>
      </c>
      <c r="BB270" s="33"/>
      <c r="BC270" s="36">
        <f>IF(COUNTIF($X$2:Table53[[#This Row],[MRCUID]],Table53[[#This Row],[MRCUID]])=1,1,0)</f>
        <v>0</v>
      </c>
    </row>
    <row r="271" spans="1:55" x14ac:dyDescent="0.25">
      <c r="A271" t="s">
        <v>277</v>
      </c>
      <c r="B271" s="33" t="s">
        <v>2418</v>
      </c>
      <c r="C271" s="33" t="s">
        <v>2419</v>
      </c>
      <c r="D271" s="33" t="s">
        <v>280</v>
      </c>
      <c r="E271" s="33" t="s">
        <v>281</v>
      </c>
      <c r="F271" s="34">
        <v>43101</v>
      </c>
      <c r="G271" s="34">
        <v>43465</v>
      </c>
      <c r="H271" s="35" t="s">
        <v>2420</v>
      </c>
      <c r="I271" s="35" t="s">
        <v>2421</v>
      </c>
      <c r="J271" s="35" t="s">
        <v>2422</v>
      </c>
      <c r="K271" s="35" t="s">
        <v>2423</v>
      </c>
      <c r="L271" s="35" t="s">
        <v>2719</v>
      </c>
      <c r="M271" s="35" t="s">
        <v>295</v>
      </c>
      <c r="N271" s="35" t="s">
        <v>2720</v>
      </c>
      <c r="O271" s="35" t="s">
        <v>2721</v>
      </c>
      <c r="P271" s="35" t="s">
        <v>2722</v>
      </c>
      <c r="Q271" s="35" t="s">
        <v>2633</v>
      </c>
      <c r="R271" s="35" t="s">
        <v>571</v>
      </c>
      <c r="S271" s="35" t="s">
        <v>381</v>
      </c>
      <c r="T271" s="35" t="s">
        <v>2723</v>
      </c>
      <c r="U271" s="35" t="s">
        <v>383</v>
      </c>
      <c r="V271" s="35" t="s">
        <v>276</v>
      </c>
      <c r="W271" s="35"/>
      <c r="X271" s="35"/>
      <c r="Y271" s="35" t="s">
        <v>2724</v>
      </c>
      <c r="Z271" s="35" t="s">
        <v>2725</v>
      </c>
      <c r="AA271" s="35" t="s">
        <v>2726</v>
      </c>
      <c r="AB271" s="35"/>
      <c r="AC271" s="35"/>
      <c r="AD271" s="35"/>
      <c r="AE271" s="35"/>
      <c r="AF271" s="35"/>
      <c r="AG271" s="35"/>
      <c r="AH271" s="35"/>
      <c r="AI271" s="35"/>
      <c r="AJ271" s="35"/>
      <c r="AK271" s="35"/>
      <c r="AL271" s="35" t="s">
        <v>2638</v>
      </c>
      <c r="AM271" s="35" t="s">
        <v>2639</v>
      </c>
      <c r="AN271" s="35" t="s">
        <v>2727</v>
      </c>
      <c r="AO271" s="35"/>
      <c r="AP271" s="35"/>
      <c r="AQ271" s="35"/>
      <c r="AR271" s="35"/>
      <c r="AS271" s="35"/>
      <c r="AT271" s="35"/>
      <c r="AU271" s="35"/>
      <c r="AV271" s="35"/>
      <c r="AW271" s="35" t="s">
        <v>302</v>
      </c>
      <c r="AX271" s="35" t="s">
        <v>328</v>
      </c>
      <c r="AY271" s="35" t="s">
        <v>329</v>
      </c>
      <c r="AZ271" s="35" t="s">
        <v>328</v>
      </c>
      <c r="BA271" s="35" t="s">
        <v>293</v>
      </c>
      <c r="BB271" s="33"/>
      <c r="BC271" s="36">
        <f>IF(COUNTIF($X$2:Table53[[#This Row],[MRCUID]],Table53[[#This Row],[MRCUID]])=1,1,0)</f>
        <v>0</v>
      </c>
    </row>
    <row r="272" spans="1:55" x14ac:dyDescent="0.25">
      <c r="A272" t="s">
        <v>277</v>
      </c>
      <c r="B272" s="33" t="s">
        <v>2418</v>
      </c>
      <c r="C272" s="33" t="s">
        <v>2419</v>
      </c>
      <c r="D272" s="33" t="s">
        <v>280</v>
      </c>
      <c r="E272" s="33" t="s">
        <v>281</v>
      </c>
      <c r="F272" s="34">
        <v>43101</v>
      </c>
      <c r="G272" s="34">
        <v>43465</v>
      </c>
      <c r="H272" s="35" t="s">
        <v>2420</v>
      </c>
      <c r="I272" s="35" t="s">
        <v>2421</v>
      </c>
      <c r="J272" s="35" t="s">
        <v>2422</v>
      </c>
      <c r="K272" s="35" t="s">
        <v>2423</v>
      </c>
      <c r="L272" s="35" t="s">
        <v>2728</v>
      </c>
      <c r="M272" s="35" t="s">
        <v>295</v>
      </c>
      <c r="N272" s="35" t="s">
        <v>2729</v>
      </c>
      <c r="O272" s="35" t="s">
        <v>2730</v>
      </c>
      <c r="P272" s="35" t="s">
        <v>2731</v>
      </c>
      <c r="Q272" s="35" t="s">
        <v>1894</v>
      </c>
      <c r="R272" s="35" t="s">
        <v>2732</v>
      </c>
      <c r="S272" s="35"/>
      <c r="T272" s="35" t="s">
        <v>2733</v>
      </c>
      <c r="U272" s="35" t="s">
        <v>598</v>
      </c>
      <c r="V272" s="35" t="s">
        <v>507</v>
      </c>
      <c r="W272" s="35"/>
      <c r="X272" s="35"/>
      <c r="Y272" s="35"/>
      <c r="Z272" s="35" t="s">
        <v>2734</v>
      </c>
      <c r="AA272" s="35" t="s">
        <v>2735</v>
      </c>
      <c r="AB272" s="35"/>
      <c r="AC272" s="35"/>
      <c r="AD272" s="35"/>
      <c r="AE272" s="35"/>
      <c r="AF272" s="35"/>
      <c r="AG272" s="35"/>
      <c r="AH272" s="35"/>
      <c r="AI272" s="35"/>
      <c r="AJ272" s="35"/>
      <c r="AK272" s="35"/>
      <c r="AL272" s="35" t="s">
        <v>1900</v>
      </c>
      <c r="AM272" s="35" t="s">
        <v>1901</v>
      </c>
      <c r="AN272" s="35"/>
      <c r="AO272" s="35"/>
      <c r="AP272" s="35"/>
      <c r="AQ272" s="35"/>
      <c r="AR272" s="35"/>
      <c r="AS272" s="35"/>
      <c r="AT272" s="35"/>
      <c r="AU272" s="35"/>
      <c r="AV272" s="35"/>
      <c r="AW272" s="35"/>
      <c r="AX272" s="35" t="s">
        <v>329</v>
      </c>
      <c r="AY272" s="35" t="s">
        <v>329</v>
      </c>
      <c r="AZ272" s="35" t="s">
        <v>329</v>
      </c>
      <c r="BA272" s="35" t="s">
        <v>293</v>
      </c>
      <c r="BB272" s="33"/>
      <c r="BC272" s="36">
        <f>IF(COUNTIF($X$2:Table53[[#This Row],[MRCUID]],Table53[[#This Row],[MRCUID]])=1,1,0)</f>
        <v>0</v>
      </c>
    </row>
    <row r="273" spans="1:55" x14ac:dyDescent="0.25">
      <c r="A273" t="s">
        <v>277</v>
      </c>
      <c r="B273" s="33" t="s">
        <v>2418</v>
      </c>
      <c r="C273" s="33" t="s">
        <v>2419</v>
      </c>
      <c r="D273" s="33" t="s">
        <v>280</v>
      </c>
      <c r="E273" s="33" t="s">
        <v>281</v>
      </c>
      <c r="F273" s="34">
        <v>43101</v>
      </c>
      <c r="G273" s="34">
        <v>43465</v>
      </c>
      <c r="H273" s="35" t="s">
        <v>2420</v>
      </c>
      <c r="I273" s="35" t="s">
        <v>2421</v>
      </c>
      <c r="J273" s="35" t="s">
        <v>2422</v>
      </c>
      <c r="K273" s="35" t="s">
        <v>2423</v>
      </c>
      <c r="L273" s="35" t="s">
        <v>2736</v>
      </c>
      <c r="M273" s="35" t="s">
        <v>295</v>
      </c>
      <c r="N273" s="35" t="s">
        <v>2737</v>
      </c>
      <c r="O273" s="35" t="s">
        <v>2738</v>
      </c>
      <c r="P273" s="35" t="s">
        <v>2739</v>
      </c>
      <c r="Q273" s="35" t="s">
        <v>2740</v>
      </c>
      <c r="R273" s="35" t="s">
        <v>394</v>
      </c>
      <c r="S273" s="35" t="s">
        <v>355</v>
      </c>
      <c r="T273" s="35" t="s">
        <v>2741</v>
      </c>
      <c r="U273" s="35" t="s">
        <v>344</v>
      </c>
      <c r="V273" s="35" t="s">
        <v>276</v>
      </c>
      <c r="W273" s="35"/>
      <c r="X273" s="35"/>
      <c r="Y273" s="35" t="s">
        <v>2742</v>
      </c>
      <c r="Z273" s="35" t="s">
        <v>2743</v>
      </c>
      <c r="AA273" s="35" t="s">
        <v>2744</v>
      </c>
      <c r="AB273" s="35"/>
      <c r="AC273" s="35"/>
      <c r="AD273" s="35"/>
      <c r="AE273" s="35"/>
      <c r="AF273" s="35"/>
      <c r="AG273" s="35"/>
      <c r="AH273" s="35"/>
      <c r="AI273" s="35"/>
      <c r="AJ273" s="35"/>
      <c r="AK273" s="35"/>
      <c r="AL273" s="35" t="s">
        <v>2745</v>
      </c>
      <c r="AM273" s="35" t="s">
        <v>2745</v>
      </c>
      <c r="AN273" s="35"/>
      <c r="AO273" s="35"/>
      <c r="AP273" s="35"/>
      <c r="AQ273" s="35"/>
      <c r="AR273" s="35"/>
      <c r="AS273" s="35"/>
      <c r="AT273" s="35"/>
      <c r="AU273" s="35"/>
      <c r="AV273" s="35"/>
      <c r="AW273" s="35" t="s">
        <v>302</v>
      </c>
      <c r="AX273" s="35" t="s">
        <v>328</v>
      </c>
      <c r="AY273" s="35" t="s">
        <v>329</v>
      </c>
      <c r="AZ273" s="35" t="s">
        <v>328</v>
      </c>
      <c r="BA273" s="35" t="s">
        <v>293</v>
      </c>
      <c r="BB273" s="33"/>
      <c r="BC273" s="36">
        <f>IF(COUNTIF($X$2:Table53[[#This Row],[MRCUID]],Table53[[#This Row],[MRCUID]])=1,1,0)</f>
        <v>0</v>
      </c>
    </row>
    <row r="274" spans="1:55" x14ac:dyDescent="0.25">
      <c r="A274" t="s">
        <v>277</v>
      </c>
      <c r="B274" s="33" t="s">
        <v>2418</v>
      </c>
      <c r="C274" s="33" t="s">
        <v>2419</v>
      </c>
      <c r="D274" s="33" t="s">
        <v>280</v>
      </c>
      <c r="E274" s="33" t="s">
        <v>281</v>
      </c>
      <c r="F274" s="34">
        <v>43101</v>
      </c>
      <c r="G274" s="34">
        <v>43465</v>
      </c>
      <c r="H274" s="35" t="s">
        <v>2420</v>
      </c>
      <c r="I274" s="35" t="s">
        <v>2421</v>
      </c>
      <c r="J274" s="35" t="s">
        <v>2422</v>
      </c>
      <c r="K274" s="35" t="s">
        <v>2423</v>
      </c>
      <c r="L274" s="35" t="s">
        <v>2746</v>
      </c>
      <c r="M274" s="35" t="s">
        <v>295</v>
      </c>
      <c r="N274" s="35" t="s">
        <v>2747</v>
      </c>
      <c r="O274" s="35" t="s">
        <v>2748</v>
      </c>
      <c r="P274" s="35" t="s">
        <v>2749</v>
      </c>
      <c r="Q274" s="35" t="s">
        <v>2750</v>
      </c>
      <c r="R274" s="35" t="s">
        <v>1242</v>
      </c>
      <c r="S274" s="35" t="s">
        <v>321</v>
      </c>
      <c r="T274" s="35" t="s">
        <v>2751</v>
      </c>
      <c r="U274" s="35" t="s">
        <v>598</v>
      </c>
      <c r="V274" s="35" t="s">
        <v>276</v>
      </c>
      <c r="W274" s="35"/>
      <c r="X274" s="35"/>
      <c r="Y274" s="35"/>
      <c r="Z274" s="35" t="s">
        <v>2752</v>
      </c>
      <c r="AA274" s="35" t="s">
        <v>2753</v>
      </c>
      <c r="AB274" s="35"/>
      <c r="AC274" s="35"/>
      <c r="AD274" s="35"/>
      <c r="AE274" s="35"/>
      <c r="AF274" s="35"/>
      <c r="AG274" s="35"/>
      <c r="AH274" s="35"/>
      <c r="AI274" s="35"/>
      <c r="AJ274" s="35"/>
      <c r="AK274" s="35"/>
      <c r="AL274" s="35" t="s">
        <v>2754</v>
      </c>
      <c r="AM274" s="35" t="s">
        <v>2755</v>
      </c>
      <c r="AN274" s="35" t="s">
        <v>2756</v>
      </c>
      <c r="AO274" s="35"/>
      <c r="AP274" s="35"/>
      <c r="AQ274" s="35"/>
      <c r="AR274" s="35"/>
      <c r="AS274" s="35"/>
      <c r="AT274" s="35"/>
      <c r="AU274" s="35"/>
      <c r="AV274" s="35"/>
      <c r="AW274" s="35"/>
      <c r="AX274" s="35" t="s">
        <v>329</v>
      </c>
      <c r="AY274" s="35" t="s">
        <v>329</v>
      </c>
      <c r="AZ274" s="35" t="s">
        <v>329</v>
      </c>
      <c r="BA274" s="35" t="s">
        <v>293</v>
      </c>
      <c r="BB274" s="33"/>
      <c r="BC274" s="36">
        <f>IF(COUNTIF($X$2:Table53[[#This Row],[MRCUID]],Table53[[#This Row],[MRCUID]])=1,1,0)</f>
        <v>0</v>
      </c>
    </row>
    <row r="275" spans="1:55" x14ac:dyDescent="0.25">
      <c r="A275" t="s">
        <v>277</v>
      </c>
      <c r="B275" s="33" t="s">
        <v>2418</v>
      </c>
      <c r="C275" s="33" t="s">
        <v>2419</v>
      </c>
      <c r="D275" s="33" t="s">
        <v>280</v>
      </c>
      <c r="E275" s="33" t="s">
        <v>281</v>
      </c>
      <c r="F275" s="34">
        <v>43101</v>
      </c>
      <c r="G275" s="34">
        <v>43465</v>
      </c>
      <c r="H275" s="35" t="s">
        <v>2420</v>
      </c>
      <c r="I275" s="35" t="s">
        <v>2421</v>
      </c>
      <c r="J275" s="35" t="s">
        <v>2422</v>
      </c>
      <c r="K275" s="35" t="s">
        <v>2423</v>
      </c>
      <c r="L275" s="35" t="s">
        <v>2757</v>
      </c>
      <c r="M275" s="35" t="s">
        <v>295</v>
      </c>
      <c r="N275" s="35" t="s">
        <v>2758</v>
      </c>
      <c r="O275" s="35" t="s">
        <v>2759</v>
      </c>
      <c r="P275" s="35" t="s">
        <v>2760</v>
      </c>
      <c r="Q275" s="35" t="s">
        <v>2761</v>
      </c>
      <c r="R275" s="35" t="s">
        <v>544</v>
      </c>
      <c r="S275" s="35" t="s">
        <v>407</v>
      </c>
      <c r="T275" s="35" t="s">
        <v>2254</v>
      </c>
      <c r="U275" s="35" t="s">
        <v>290</v>
      </c>
      <c r="V275" s="35" t="s">
        <v>276</v>
      </c>
      <c r="W275" s="35"/>
      <c r="X275" s="35"/>
      <c r="Y275" s="35" t="s">
        <v>2762</v>
      </c>
      <c r="Z275" s="35" t="s">
        <v>2763</v>
      </c>
      <c r="AA275" s="35" t="s">
        <v>2764</v>
      </c>
      <c r="AB275" s="35"/>
      <c r="AC275" s="35"/>
      <c r="AD275" s="35"/>
      <c r="AE275" s="35"/>
      <c r="AF275" s="35"/>
      <c r="AG275" s="35"/>
      <c r="AH275" s="35"/>
      <c r="AI275" s="35"/>
      <c r="AJ275" s="35"/>
      <c r="AK275" s="35"/>
      <c r="AL275" s="35" t="s">
        <v>2765</v>
      </c>
      <c r="AM275" s="35" t="s">
        <v>2766</v>
      </c>
      <c r="AN275" s="35"/>
      <c r="AO275" s="35"/>
      <c r="AP275" s="35"/>
      <c r="AQ275" s="35"/>
      <c r="AR275" s="35"/>
      <c r="AS275" s="35"/>
      <c r="AT275" s="35"/>
      <c r="AU275" s="35"/>
      <c r="AV275" s="35"/>
      <c r="AW275" s="35" t="s">
        <v>302</v>
      </c>
      <c r="AX275" s="35" t="s">
        <v>328</v>
      </c>
      <c r="AY275" s="35" t="s">
        <v>329</v>
      </c>
      <c r="AZ275" s="35" t="s">
        <v>328</v>
      </c>
      <c r="BA275" s="35" t="s">
        <v>293</v>
      </c>
      <c r="BB275" s="33"/>
      <c r="BC275" s="36">
        <f>IF(COUNTIF($X$2:Table53[[#This Row],[MRCUID]],Table53[[#This Row],[MRCUID]])=1,1,0)</f>
        <v>0</v>
      </c>
    </row>
    <row r="276" spans="1:55" x14ac:dyDescent="0.25">
      <c r="A276" t="s">
        <v>277</v>
      </c>
      <c r="B276" s="33" t="s">
        <v>2418</v>
      </c>
      <c r="C276" s="33" t="s">
        <v>2419</v>
      </c>
      <c r="D276" s="33" t="s">
        <v>280</v>
      </c>
      <c r="E276" s="33" t="s">
        <v>281</v>
      </c>
      <c r="F276" s="34">
        <v>43101</v>
      </c>
      <c r="G276" s="34">
        <v>43465</v>
      </c>
      <c r="H276" s="35" t="s">
        <v>2420</v>
      </c>
      <c r="I276" s="35" t="s">
        <v>2421</v>
      </c>
      <c r="J276" s="35" t="s">
        <v>2422</v>
      </c>
      <c r="K276" s="35" t="s">
        <v>2423</v>
      </c>
      <c r="L276" s="35" t="s">
        <v>2767</v>
      </c>
      <c r="M276" s="35" t="s">
        <v>295</v>
      </c>
      <c r="N276" s="35" t="s">
        <v>2768</v>
      </c>
      <c r="O276" s="35" t="s">
        <v>2569</v>
      </c>
      <c r="P276" s="35" t="s">
        <v>2769</v>
      </c>
      <c r="Q276" s="35" t="s">
        <v>906</v>
      </c>
      <c r="R276" s="35" t="s">
        <v>907</v>
      </c>
      <c r="S276" s="35" t="s">
        <v>342</v>
      </c>
      <c r="T276" s="35" t="s">
        <v>2770</v>
      </c>
      <c r="U276" s="35" t="s">
        <v>506</v>
      </c>
      <c r="V276" s="35" t="s">
        <v>276</v>
      </c>
      <c r="W276" s="35"/>
      <c r="X276" s="35"/>
      <c r="Y276" s="35" t="s">
        <v>2771</v>
      </c>
      <c r="Z276" s="35" t="s">
        <v>2772</v>
      </c>
      <c r="AA276" s="35" t="s">
        <v>2773</v>
      </c>
      <c r="AB276" s="35"/>
      <c r="AC276" s="35"/>
      <c r="AD276" s="35"/>
      <c r="AE276" s="35"/>
      <c r="AF276" s="35"/>
      <c r="AG276" s="35"/>
      <c r="AH276" s="35"/>
      <c r="AI276" s="35"/>
      <c r="AJ276" s="35"/>
      <c r="AK276" s="35"/>
      <c r="AL276" s="35" t="s">
        <v>912</v>
      </c>
      <c r="AM276" s="35" t="s">
        <v>913</v>
      </c>
      <c r="AN276" s="35" t="s">
        <v>2774</v>
      </c>
      <c r="AO276" s="35"/>
      <c r="AP276" s="35"/>
      <c r="AQ276" s="35"/>
      <c r="AR276" s="35"/>
      <c r="AS276" s="35"/>
      <c r="AT276" s="35"/>
      <c r="AU276" s="35" t="s">
        <v>2775</v>
      </c>
      <c r="AV276" s="35"/>
      <c r="AW276" s="35" t="s">
        <v>302</v>
      </c>
      <c r="AX276" s="35" t="s">
        <v>328</v>
      </c>
      <c r="AY276" s="35" t="s">
        <v>329</v>
      </c>
      <c r="AZ276" s="35" t="s">
        <v>328</v>
      </c>
      <c r="BA276" s="35" t="s">
        <v>293</v>
      </c>
      <c r="BB276" s="33"/>
      <c r="BC276" s="36">
        <f>IF(COUNTIF($X$2:Table53[[#This Row],[MRCUID]],Table53[[#This Row],[MRCUID]])=1,1,0)</f>
        <v>0</v>
      </c>
    </row>
    <row r="277" spans="1:55" x14ac:dyDescent="0.25">
      <c r="A277" t="s">
        <v>277</v>
      </c>
      <c r="B277" s="33" t="s">
        <v>2418</v>
      </c>
      <c r="C277" s="33" t="s">
        <v>2419</v>
      </c>
      <c r="D277" s="33" t="s">
        <v>280</v>
      </c>
      <c r="E277" s="33" t="s">
        <v>281</v>
      </c>
      <c r="F277" s="34">
        <v>43101</v>
      </c>
      <c r="G277" s="34">
        <v>43465</v>
      </c>
      <c r="H277" s="35" t="s">
        <v>2420</v>
      </c>
      <c r="I277" s="35" t="s">
        <v>2421</v>
      </c>
      <c r="J277" s="35" t="s">
        <v>2422</v>
      </c>
      <c r="K277" s="35" t="s">
        <v>2423</v>
      </c>
      <c r="L277" s="35" t="s">
        <v>2776</v>
      </c>
      <c r="M277" s="35" t="s">
        <v>295</v>
      </c>
      <c r="N277" s="35" t="s">
        <v>2777</v>
      </c>
      <c r="O277" s="35" t="s">
        <v>2778</v>
      </c>
      <c r="P277" s="35" t="s">
        <v>2779</v>
      </c>
      <c r="Q277" s="35" t="s">
        <v>2780</v>
      </c>
      <c r="R277" s="35"/>
      <c r="S277" s="35"/>
      <c r="T277" s="35"/>
      <c r="U277" s="35" t="s">
        <v>506</v>
      </c>
      <c r="V277" s="35" t="s">
        <v>507</v>
      </c>
      <c r="W277" s="35"/>
      <c r="X277" s="35"/>
      <c r="Y277" s="35"/>
      <c r="Z277" s="35" t="s">
        <v>2781</v>
      </c>
      <c r="AA277" s="35" t="s">
        <v>2782</v>
      </c>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t="s">
        <v>329</v>
      </c>
      <c r="AY277" s="35" t="s">
        <v>329</v>
      </c>
      <c r="AZ277" s="35" t="s">
        <v>329</v>
      </c>
      <c r="BA277" s="35" t="s">
        <v>293</v>
      </c>
      <c r="BB277" s="33"/>
      <c r="BC277" s="36">
        <f>IF(COUNTIF($X$2:Table53[[#This Row],[MRCUID]],Table53[[#This Row],[MRCUID]])=1,1,0)</f>
        <v>0</v>
      </c>
    </row>
    <row r="278" spans="1:55" x14ac:dyDescent="0.25">
      <c r="A278" t="s">
        <v>277</v>
      </c>
      <c r="B278" s="33" t="s">
        <v>2418</v>
      </c>
      <c r="C278" s="33" t="s">
        <v>2419</v>
      </c>
      <c r="D278" s="33" t="s">
        <v>280</v>
      </c>
      <c r="E278" s="33" t="s">
        <v>281</v>
      </c>
      <c r="F278" s="34">
        <v>43101</v>
      </c>
      <c r="G278" s="34">
        <v>43465</v>
      </c>
      <c r="H278" s="35" t="s">
        <v>2420</v>
      </c>
      <c r="I278" s="35" t="s">
        <v>2421</v>
      </c>
      <c r="J278" s="35" t="s">
        <v>2422</v>
      </c>
      <c r="K278" s="35" t="s">
        <v>2423</v>
      </c>
      <c r="L278" s="35" t="s">
        <v>2783</v>
      </c>
      <c r="M278" s="35" t="s">
        <v>295</v>
      </c>
      <c r="N278" s="35" t="s">
        <v>2784</v>
      </c>
      <c r="O278" s="35" t="s">
        <v>2785</v>
      </c>
      <c r="P278" s="35" t="s">
        <v>2786</v>
      </c>
      <c r="Q278" s="35" t="s">
        <v>2485</v>
      </c>
      <c r="R278" s="35" t="s">
        <v>1603</v>
      </c>
      <c r="S278" s="35" t="s">
        <v>321</v>
      </c>
      <c r="T278" s="35" t="s">
        <v>2787</v>
      </c>
      <c r="U278" s="35" t="s">
        <v>323</v>
      </c>
      <c r="V278" s="35" t="s">
        <v>276</v>
      </c>
      <c r="W278" s="35"/>
      <c r="X278" s="35"/>
      <c r="Y278" s="35"/>
      <c r="Z278" s="35" t="s">
        <v>2788</v>
      </c>
      <c r="AA278" s="35" t="s">
        <v>2789</v>
      </c>
      <c r="AB278" s="35"/>
      <c r="AC278" s="35"/>
      <c r="AD278" s="35"/>
      <c r="AE278" s="35"/>
      <c r="AF278" s="35"/>
      <c r="AG278" s="35"/>
      <c r="AH278" s="35"/>
      <c r="AI278" s="35"/>
      <c r="AJ278" s="35"/>
      <c r="AK278" s="35"/>
      <c r="AL278" s="35" t="s">
        <v>2488</v>
      </c>
      <c r="AM278" s="35" t="s">
        <v>2489</v>
      </c>
      <c r="AN278" s="35"/>
      <c r="AO278" s="35"/>
      <c r="AP278" s="35"/>
      <c r="AQ278" s="35"/>
      <c r="AR278" s="35"/>
      <c r="AS278" s="35"/>
      <c r="AT278" s="35"/>
      <c r="AU278" s="35"/>
      <c r="AV278" s="35"/>
      <c r="AW278" s="35"/>
      <c r="AX278" s="35" t="s">
        <v>329</v>
      </c>
      <c r="AY278" s="35" t="s">
        <v>329</v>
      </c>
      <c r="AZ278" s="35" t="s">
        <v>329</v>
      </c>
      <c r="BA278" s="35" t="s">
        <v>293</v>
      </c>
      <c r="BB278" s="33"/>
      <c r="BC278" s="36">
        <f>IF(COUNTIF($X$2:Table53[[#This Row],[MRCUID]],Table53[[#This Row],[MRCUID]])=1,1,0)</f>
        <v>0</v>
      </c>
    </row>
    <row r="279" spans="1:55" x14ac:dyDescent="0.25">
      <c r="A279" t="s">
        <v>277</v>
      </c>
      <c r="B279" s="33" t="s">
        <v>2418</v>
      </c>
      <c r="C279" s="33" t="s">
        <v>2419</v>
      </c>
      <c r="D279" s="33" t="s">
        <v>280</v>
      </c>
      <c r="E279" s="33" t="s">
        <v>281</v>
      </c>
      <c r="F279" s="34">
        <v>43101</v>
      </c>
      <c r="G279" s="34">
        <v>43465</v>
      </c>
      <c r="H279" s="35" t="s">
        <v>2420</v>
      </c>
      <c r="I279" s="35" t="s">
        <v>2421</v>
      </c>
      <c r="J279" s="35" t="s">
        <v>2422</v>
      </c>
      <c r="K279" s="35" t="s">
        <v>2423</v>
      </c>
      <c r="L279" s="35" t="s">
        <v>2790</v>
      </c>
      <c r="M279" s="35" t="s">
        <v>295</v>
      </c>
      <c r="N279" s="35" t="s">
        <v>2791</v>
      </c>
      <c r="O279" s="35" t="s">
        <v>2792</v>
      </c>
      <c r="P279" s="35" t="s">
        <v>2793</v>
      </c>
      <c r="Q279" s="35" t="s">
        <v>2794</v>
      </c>
      <c r="R279" s="35" t="s">
        <v>1554</v>
      </c>
      <c r="S279" s="35" t="s">
        <v>381</v>
      </c>
      <c r="T279" s="35" t="s">
        <v>2795</v>
      </c>
      <c r="U279" s="35" t="s">
        <v>383</v>
      </c>
      <c r="V279" s="35" t="s">
        <v>276</v>
      </c>
      <c r="W279" s="35"/>
      <c r="X279" s="35"/>
      <c r="Y279" s="35" t="s">
        <v>2796</v>
      </c>
      <c r="Z279" s="35" t="s">
        <v>2797</v>
      </c>
      <c r="AA279" s="35" t="s">
        <v>2798</v>
      </c>
      <c r="AB279" s="35"/>
      <c r="AC279" s="35"/>
      <c r="AD279" s="35"/>
      <c r="AE279" s="35"/>
      <c r="AF279" s="35"/>
      <c r="AG279" s="35"/>
      <c r="AH279" s="35"/>
      <c r="AI279" s="35"/>
      <c r="AJ279" s="35"/>
      <c r="AK279" s="35"/>
      <c r="AL279" s="35" t="s">
        <v>2799</v>
      </c>
      <c r="AM279" s="35" t="s">
        <v>2800</v>
      </c>
      <c r="AN279" s="35" t="s">
        <v>2801</v>
      </c>
      <c r="AO279" s="35"/>
      <c r="AP279" s="35"/>
      <c r="AQ279" s="35"/>
      <c r="AR279" s="35"/>
      <c r="AS279" s="35"/>
      <c r="AT279" s="35"/>
      <c r="AU279" s="35" t="s">
        <v>2802</v>
      </c>
      <c r="AV279" s="35"/>
      <c r="AW279" s="35"/>
      <c r="AX279" s="35" t="s">
        <v>329</v>
      </c>
      <c r="AY279" s="35" t="s">
        <v>329</v>
      </c>
      <c r="AZ279" s="35" t="s">
        <v>329</v>
      </c>
      <c r="BA279" s="35" t="s">
        <v>293</v>
      </c>
      <c r="BB279" s="33"/>
      <c r="BC279" s="36">
        <f>IF(COUNTIF($X$2:Table53[[#This Row],[MRCUID]],Table53[[#This Row],[MRCUID]])=1,1,0)</f>
        <v>0</v>
      </c>
    </row>
    <row r="280" spans="1:55" x14ac:dyDescent="0.25">
      <c r="A280" t="s">
        <v>277</v>
      </c>
      <c r="B280" s="33" t="s">
        <v>2803</v>
      </c>
      <c r="C280" s="33" t="s">
        <v>2804</v>
      </c>
      <c r="D280" s="33" t="s">
        <v>280</v>
      </c>
      <c r="E280" s="33" t="s">
        <v>281</v>
      </c>
      <c r="F280" s="34">
        <v>43101</v>
      </c>
      <c r="G280" s="34">
        <v>43465</v>
      </c>
      <c r="H280" s="35" t="s">
        <v>2805</v>
      </c>
      <c r="I280" s="35" t="s">
        <v>2806</v>
      </c>
      <c r="J280" s="35" t="s">
        <v>2807</v>
      </c>
      <c r="K280" s="35" t="s">
        <v>2808</v>
      </c>
      <c r="L280" s="35" t="s">
        <v>2809</v>
      </c>
      <c r="M280" s="35" t="s">
        <v>295</v>
      </c>
      <c r="N280" s="35"/>
      <c r="O280" s="35" t="s">
        <v>2810</v>
      </c>
      <c r="P280" s="35" t="s">
        <v>2811</v>
      </c>
      <c r="Q280" s="35" t="s">
        <v>2812</v>
      </c>
      <c r="R280" s="35"/>
      <c r="S280" s="35" t="s">
        <v>855</v>
      </c>
      <c r="T280" s="35"/>
      <c r="U280" s="35" t="s">
        <v>290</v>
      </c>
      <c r="V280" s="35" t="s">
        <v>276</v>
      </c>
      <c r="W280" s="35"/>
      <c r="X280" s="35"/>
      <c r="Y280" s="35"/>
      <c r="Z280" s="35" t="s">
        <v>2813</v>
      </c>
      <c r="AA280" s="35" t="s">
        <v>2814</v>
      </c>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t="s">
        <v>293</v>
      </c>
      <c r="BB280" s="33"/>
      <c r="BC280" s="36">
        <f>IF(COUNTIF($X$2:Table53[[#This Row],[MRCUID]],Table53[[#This Row],[MRCUID]])=1,1,0)</f>
        <v>0</v>
      </c>
    </row>
    <row r="281" spans="1:55" x14ac:dyDescent="0.25">
      <c r="A281" t="s">
        <v>277</v>
      </c>
      <c r="B281" s="33" t="s">
        <v>2815</v>
      </c>
      <c r="C281" s="33" t="s">
        <v>2816</v>
      </c>
      <c r="D281" s="33" t="s">
        <v>280</v>
      </c>
      <c r="E281" s="33" t="s">
        <v>281</v>
      </c>
      <c r="F281" s="34">
        <v>43101</v>
      </c>
      <c r="G281" s="34">
        <v>43465</v>
      </c>
      <c r="H281" s="35" t="s">
        <v>2817</v>
      </c>
      <c r="I281" s="35" t="s">
        <v>2818</v>
      </c>
      <c r="J281" s="35" t="s">
        <v>2819</v>
      </c>
      <c r="K281" s="35" t="s">
        <v>2820</v>
      </c>
      <c r="L281" s="35" t="s">
        <v>2821</v>
      </c>
      <c r="M281" s="35" t="s">
        <v>295</v>
      </c>
      <c r="N281" s="35" t="s">
        <v>2822</v>
      </c>
      <c r="O281" s="35" t="s">
        <v>2823</v>
      </c>
      <c r="P281" s="35" t="s">
        <v>2824</v>
      </c>
      <c r="Q281" s="35" t="s">
        <v>2825</v>
      </c>
      <c r="R281" s="35" t="s">
        <v>1153</v>
      </c>
      <c r="S281" s="35" t="s">
        <v>320</v>
      </c>
      <c r="T281" s="35" t="s">
        <v>2826</v>
      </c>
      <c r="U281" s="35" t="s">
        <v>442</v>
      </c>
      <c r="V281" s="35" t="s">
        <v>276</v>
      </c>
      <c r="W281" s="35"/>
      <c r="X281" s="35"/>
      <c r="Y281" s="35"/>
      <c r="Z281" s="35" t="s">
        <v>2827</v>
      </c>
      <c r="AA281" s="35" t="s">
        <v>2828</v>
      </c>
      <c r="AB281" s="35"/>
      <c r="AC281" s="35"/>
      <c r="AD281" s="35"/>
      <c r="AE281" s="35"/>
      <c r="AF281" s="35"/>
      <c r="AG281" s="35"/>
      <c r="AH281" s="35"/>
      <c r="AI281" s="35"/>
      <c r="AJ281" s="35"/>
      <c r="AK281" s="35"/>
      <c r="AL281" s="35" t="s">
        <v>2829</v>
      </c>
      <c r="AM281" s="35" t="s">
        <v>2830</v>
      </c>
      <c r="AN281" s="35"/>
      <c r="AO281" s="35"/>
      <c r="AP281" s="35"/>
      <c r="AQ281" s="35"/>
      <c r="AR281" s="35"/>
      <c r="AS281" s="35"/>
      <c r="AT281" s="35"/>
      <c r="AU281" s="35"/>
      <c r="AV281" s="35"/>
      <c r="AW281" s="35"/>
      <c r="AX281" s="35" t="s">
        <v>329</v>
      </c>
      <c r="AY281" s="35" t="s">
        <v>329</v>
      </c>
      <c r="AZ281" s="35" t="s">
        <v>329</v>
      </c>
      <c r="BA281" s="35" t="s">
        <v>293</v>
      </c>
      <c r="BB281" s="33"/>
      <c r="BC281" s="36">
        <f>IF(COUNTIF($X$2:Table53[[#This Row],[MRCUID]],Table53[[#This Row],[MRCUID]])=1,1,0)</f>
        <v>0</v>
      </c>
    </row>
    <row r="282" spans="1:55" x14ac:dyDescent="0.25">
      <c r="A282" t="s">
        <v>277</v>
      </c>
      <c r="B282" s="33" t="s">
        <v>2815</v>
      </c>
      <c r="C282" s="33" t="s">
        <v>2816</v>
      </c>
      <c r="D282" s="33" t="s">
        <v>280</v>
      </c>
      <c r="E282" s="33" t="s">
        <v>281</v>
      </c>
      <c r="F282" s="34">
        <v>43101</v>
      </c>
      <c r="G282" s="34">
        <v>43465</v>
      </c>
      <c r="H282" s="35" t="s">
        <v>2817</v>
      </c>
      <c r="I282" s="35" t="s">
        <v>2818</v>
      </c>
      <c r="J282" s="35" t="s">
        <v>2819</v>
      </c>
      <c r="K282" s="35" t="s">
        <v>2820</v>
      </c>
      <c r="L282" s="35" t="s">
        <v>2831</v>
      </c>
      <c r="M282" s="35" t="s">
        <v>295</v>
      </c>
      <c r="N282" s="35" t="s">
        <v>2832</v>
      </c>
      <c r="O282" s="35" t="s">
        <v>2833</v>
      </c>
      <c r="P282" s="35" t="s">
        <v>2834</v>
      </c>
      <c r="Q282" s="35" t="s">
        <v>2835</v>
      </c>
      <c r="R282" s="35" t="s">
        <v>394</v>
      </c>
      <c r="S282" s="35" t="s">
        <v>342</v>
      </c>
      <c r="T282" s="35" t="s">
        <v>2836</v>
      </c>
      <c r="U282" s="35" t="s">
        <v>299</v>
      </c>
      <c r="V282" s="35" t="s">
        <v>507</v>
      </c>
      <c r="W282" s="35"/>
      <c r="X282" s="35"/>
      <c r="Y282" s="35" t="s">
        <v>2837</v>
      </c>
      <c r="Z282" s="35" t="s">
        <v>2838</v>
      </c>
      <c r="AA282" s="35" t="s">
        <v>2839</v>
      </c>
      <c r="AB282" s="35"/>
      <c r="AC282" s="35"/>
      <c r="AD282" s="35"/>
      <c r="AE282" s="35"/>
      <c r="AF282" s="35"/>
      <c r="AG282" s="35"/>
      <c r="AH282" s="35"/>
      <c r="AI282" s="35"/>
      <c r="AJ282" s="35"/>
      <c r="AK282" s="35"/>
      <c r="AL282" s="35" t="s">
        <v>2840</v>
      </c>
      <c r="AM282" s="35" t="s">
        <v>2840</v>
      </c>
      <c r="AN282" s="35"/>
      <c r="AO282" s="35"/>
      <c r="AP282" s="35"/>
      <c r="AQ282" s="35"/>
      <c r="AR282" s="35"/>
      <c r="AS282" s="35"/>
      <c r="AT282" s="35"/>
      <c r="AU282" s="35"/>
      <c r="AV282" s="35"/>
      <c r="AW282" s="35"/>
      <c r="AX282" s="35" t="s">
        <v>328</v>
      </c>
      <c r="AY282" s="35" t="s">
        <v>329</v>
      </c>
      <c r="AZ282" s="35" t="s">
        <v>328</v>
      </c>
      <c r="BA282" s="35" t="s">
        <v>293</v>
      </c>
      <c r="BB282" s="33"/>
      <c r="BC282" s="36">
        <f>IF(COUNTIF($X$2:Table53[[#This Row],[MRCUID]],Table53[[#This Row],[MRCUID]])=1,1,0)</f>
        <v>0</v>
      </c>
    </row>
    <row r="283" spans="1:55" x14ac:dyDescent="0.25">
      <c r="A283" t="s">
        <v>277</v>
      </c>
      <c r="B283" s="33" t="s">
        <v>2815</v>
      </c>
      <c r="C283" s="33" t="s">
        <v>2816</v>
      </c>
      <c r="D283" s="33" t="s">
        <v>280</v>
      </c>
      <c r="E283" s="33" t="s">
        <v>281</v>
      </c>
      <c r="F283" s="34">
        <v>43101</v>
      </c>
      <c r="G283" s="34">
        <v>43465</v>
      </c>
      <c r="H283" s="35" t="s">
        <v>2817</v>
      </c>
      <c r="I283" s="35" t="s">
        <v>2818</v>
      </c>
      <c r="J283" s="35" t="s">
        <v>2819</v>
      </c>
      <c r="K283" s="35" t="s">
        <v>2820</v>
      </c>
      <c r="L283" s="35" t="s">
        <v>2841</v>
      </c>
      <c r="M283" s="35" t="s">
        <v>295</v>
      </c>
      <c r="N283" s="35" t="s">
        <v>2842</v>
      </c>
      <c r="O283" s="35" t="s">
        <v>2843</v>
      </c>
      <c r="P283" s="35" t="s">
        <v>2844</v>
      </c>
      <c r="Q283" s="35" t="s">
        <v>2845</v>
      </c>
      <c r="R283" s="35"/>
      <c r="S283" s="35"/>
      <c r="T283" s="35" t="s">
        <v>2846</v>
      </c>
      <c r="U283" s="35" t="s">
        <v>429</v>
      </c>
      <c r="V283" s="35" t="s">
        <v>276</v>
      </c>
      <c r="W283" s="35"/>
      <c r="X283" s="35"/>
      <c r="Y283" s="35"/>
      <c r="Z283" s="35" t="s">
        <v>2847</v>
      </c>
      <c r="AA283" s="35" t="s">
        <v>2848</v>
      </c>
      <c r="AB283" s="35"/>
      <c r="AC283" s="35"/>
      <c r="AD283" s="35"/>
      <c r="AE283" s="35"/>
      <c r="AF283" s="35"/>
      <c r="AG283" s="35"/>
      <c r="AH283" s="35"/>
      <c r="AI283" s="35"/>
      <c r="AJ283" s="35"/>
      <c r="AK283" s="35"/>
      <c r="AL283" s="35" t="s">
        <v>2849</v>
      </c>
      <c r="AM283" s="35" t="s">
        <v>2850</v>
      </c>
      <c r="AN283" s="35"/>
      <c r="AO283" s="35"/>
      <c r="AP283" s="35"/>
      <c r="AQ283" s="35"/>
      <c r="AR283" s="35"/>
      <c r="AS283" s="35"/>
      <c r="AT283" s="35"/>
      <c r="AU283" s="35"/>
      <c r="AV283" s="35"/>
      <c r="AW283" s="35" t="s">
        <v>302</v>
      </c>
      <c r="AX283" s="35" t="s">
        <v>329</v>
      </c>
      <c r="AY283" s="35" t="s">
        <v>329</v>
      </c>
      <c r="AZ283" s="35" t="s">
        <v>329</v>
      </c>
      <c r="BA283" s="35" t="s">
        <v>293</v>
      </c>
      <c r="BB283" s="33"/>
      <c r="BC283" s="36">
        <f>IF(COUNTIF($X$2:Table53[[#This Row],[MRCUID]],Table53[[#This Row],[MRCUID]])=1,1,0)</f>
        <v>0</v>
      </c>
    </row>
    <row r="284" spans="1:55" x14ac:dyDescent="0.25">
      <c r="A284" t="s">
        <v>277</v>
      </c>
      <c r="B284" s="33" t="s">
        <v>2815</v>
      </c>
      <c r="C284" s="33" t="s">
        <v>2816</v>
      </c>
      <c r="D284" s="33" t="s">
        <v>280</v>
      </c>
      <c r="E284" s="33" t="s">
        <v>281</v>
      </c>
      <c r="F284" s="34">
        <v>43101</v>
      </c>
      <c r="G284" s="34">
        <v>43465</v>
      </c>
      <c r="H284" s="35" t="s">
        <v>2817</v>
      </c>
      <c r="I284" s="35" t="s">
        <v>2818</v>
      </c>
      <c r="J284" s="35" t="s">
        <v>2819</v>
      </c>
      <c r="K284" s="35" t="s">
        <v>2820</v>
      </c>
      <c r="L284" s="35" t="s">
        <v>2851</v>
      </c>
      <c r="M284" s="35" t="s">
        <v>295</v>
      </c>
      <c r="N284" s="35" t="s">
        <v>2852</v>
      </c>
      <c r="O284" s="35" t="s">
        <v>2853</v>
      </c>
      <c r="P284" s="35" t="s">
        <v>2854</v>
      </c>
      <c r="Q284" s="35" t="s">
        <v>319</v>
      </c>
      <c r="R284" s="35" t="s">
        <v>320</v>
      </c>
      <c r="S284" s="35" t="s">
        <v>394</v>
      </c>
      <c r="T284" s="35" t="s">
        <v>2855</v>
      </c>
      <c r="U284" s="35" t="s">
        <v>299</v>
      </c>
      <c r="V284" s="35" t="s">
        <v>276</v>
      </c>
      <c r="W284" s="35"/>
      <c r="X284" s="35"/>
      <c r="Y284" s="35" t="s">
        <v>2856</v>
      </c>
      <c r="Z284" s="35" t="s">
        <v>2857</v>
      </c>
      <c r="AA284" s="35" t="s">
        <v>2858</v>
      </c>
      <c r="AB284" s="35"/>
      <c r="AC284" s="35"/>
      <c r="AD284" s="35"/>
      <c r="AE284" s="35"/>
      <c r="AF284" s="35"/>
      <c r="AG284" s="35"/>
      <c r="AH284" s="35"/>
      <c r="AI284" s="35"/>
      <c r="AJ284" s="35"/>
      <c r="AK284" s="35" t="s">
        <v>327</v>
      </c>
      <c r="AL284" s="35"/>
      <c r="AM284" s="35" t="s">
        <v>327</v>
      </c>
      <c r="AN284" s="35"/>
      <c r="AO284" s="35"/>
      <c r="AP284" s="35"/>
      <c r="AQ284" s="35"/>
      <c r="AR284" s="35"/>
      <c r="AS284" s="35"/>
      <c r="AT284" s="35"/>
      <c r="AU284" s="35"/>
      <c r="AV284" s="35"/>
      <c r="AW284" s="35" t="s">
        <v>302</v>
      </c>
      <c r="AX284" s="35" t="s">
        <v>328</v>
      </c>
      <c r="AY284" s="35" t="s">
        <v>329</v>
      </c>
      <c r="AZ284" s="35" t="s">
        <v>328</v>
      </c>
      <c r="BA284" s="35" t="s">
        <v>293</v>
      </c>
      <c r="BB284" s="33"/>
      <c r="BC284" s="36">
        <f>IF(COUNTIF($X$2:Table53[[#This Row],[MRCUID]],Table53[[#This Row],[MRCUID]])=1,1,0)</f>
        <v>0</v>
      </c>
    </row>
    <row r="285" spans="1:55" x14ac:dyDescent="0.25">
      <c r="A285" t="s">
        <v>277</v>
      </c>
      <c r="B285" s="33" t="s">
        <v>2815</v>
      </c>
      <c r="C285" s="33" t="s">
        <v>2816</v>
      </c>
      <c r="D285" s="33" t="s">
        <v>280</v>
      </c>
      <c r="E285" s="33" t="s">
        <v>281</v>
      </c>
      <c r="F285" s="34">
        <v>43101</v>
      </c>
      <c r="G285" s="34">
        <v>43465</v>
      </c>
      <c r="H285" s="35" t="s">
        <v>2817</v>
      </c>
      <c r="I285" s="35" t="s">
        <v>2818</v>
      </c>
      <c r="J285" s="35" t="s">
        <v>2819</v>
      </c>
      <c r="K285" s="35" t="s">
        <v>2820</v>
      </c>
      <c r="L285" s="35" t="s">
        <v>2859</v>
      </c>
      <c r="M285" s="35" t="s">
        <v>295</v>
      </c>
      <c r="N285" s="35" t="s">
        <v>2860</v>
      </c>
      <c r="O285" s="35" t="s">
        <v>2861</v>
      </c>
      <c r="P285" s="35" t="s">
        <v>2862</v>
      </c>
      <c r="Q285" s="35" t="s">
        <v>2863</v>
      </c>
      <c r="R285" s="35" t="s">
        <v>341</v>
      </c>
      <c r="S285" s="35" t="s">
        <v>442</v>
      </c>
      <c r="T285" s="35"/>
      <c r="U285" s="35" t="s">
        <v>442</v>
      </c>
      <c r="V285" s="35" t="s">
        <v>276</v>
      </c>
      <c r="W285" s="35"/>
      <c r="X285" s="35"/>
      <c r="Y285" s="35" t="s">
        <v>2864</v>
      </c>
      <c r="Z285" s="35" t="s">
        <v>2865</v>
      </c>
      <c r="AA285" s="35" t="s">
        <v>2866</v>
      </c>
      <c r="AB285" s="35"/>
      <c r="AC285" s="35"/>
      <c r="AD285" s="35"/>
      <c r="AE285" s="35"/>
      <c r="AF285" s="35"/>
      <c r="AG285" s="35"/>
      <c r="AH285" s="35"/>
      <c r="AI285" s="35"/>
      <c r="AJ285" s="35"/>
      <c r="AK285" s="35"/>
      <c r="AL285" s="35" t="s">
        <v>2867</v>
      </c>
      <c r="AM285" s="35" t="s">
        <v>2867</v>
      </c>
      <c r="AN285" s="35"/>
      <c r="AO285" s="35"/>
      <c r="AP285" s="35"/>
      <c r="AQ285" s="35"/>
      <c r="AR285" s="35"/>
      <c r="AS285" s="35"/>
      <c r="AT285" s="35"/>
      <c r="AU285" s="35"/>
      <c r="AV285" s="35"/>
      <c r="AW285" s="35" t="s">
        <v>302</v>
      </c>
      <c r="AX285" s="35" t="s">
        <v>328</v>
      </c>
      <c r="AY285" s="35" t="s">
        <v>329</v>
      </c>
      <c r="AZ285" s="35" t="s">
        <v>328</v>
      </c>
      <c r="BA285" s="35" t="s">
        <v>293</v>
      </c>
      <c r="BB285" s="33"/>
      <c r="BC285" s="36">
        <f>IF(COUNTIF($X$2:Table53[[#This Row],[MRCUID]],Table53[[#This Row],[MRCUID]])=1,1,0)</f>
        <v>0</v>
      </c>
    </row>
    <row r="286" spans="1:55" x14ac:dyDescent="0.25">
      <c r="A286" t="s">
        <v>277</v>
      </c>
      <c r="B286" s="33" t="s">
        <v>2868</v>
      </c>
      <c r="C286" s="33" t="s">
        <v>2869</v>
      </c>
      <c r="D286" s="33" t="s">
        <v>280</v>
      </c>
      <c r="E286" s="33" t="s">
        <v>281</v>
      </c>
      <c r="F286" s="34">
        <v>43101</v>
      </c>
      <c r="G286" s="34">
        <v>43465</v>
      </c>
      <c r="H286" s="35" t="s">
        <v>2870</v>
      </c>
      <c r="I286" s="35" t="s">
        <v>2871</v>
      </c>
      <c r="J286" s="35" t="s">
        <v>2872</v>
      </c>
      <c r="K286" s="35" t="s">
        <v>2873</v>
      </c>
      <c r="L286" s="35" t="s">
        <v>2874</v>
      </c>
      <c r="M286" s="35" t="s">
        <v>295</v>
      </c>
      <c r="N286" s="35" t="s">
        <v>2875</v>
      </c>
      <c r="O286" s="35" t="s">
        <v>2876</v>
      </c>
      <c r="P286" s="35" t="s">
        <v>2877</v>
      </c>
      <c r="Q286" s="35" t="s">
        <v>2878</v>
      </c>
      <c r="R286" s="35" t="s">
        <v>1171</v>
      </c>
      <c r="S286" s="35" t="s">
        <v>342</v>
      </c>
      <c r="T286" s="35" t="s">
        <v>2879</v>
      </c>
      <c r="U286" s="35" t="s">
        <v>323</v>
      </c>
      <c r="V286" s="35" t="s">
        <v>276</v>
      </c>
      <c r="W286" s="35"/>
      <c r="X286" s="35"/>
      <c r="Y286" s="35" t="s">
        <v>2880</v>
      </c>
      <c r="Z286" s="35" t="s">
        <v>2881</v>
      </c>
      <c r="AA286" s="35" t="s">
        <v>2882</v>
      </c>
      <c r="AB286" s="35"/>
      <c r="AC286" s="35"/>
      <c r="AD286" s="35"/>
      <c r="AE286" s="35"/>
      <c r="AF286" s="35"/>
      <c r="AG286" s="35"/>
      <c r="AH286" s="35"/>
      <c r="AI286" s="35"/>
      <c r="AJ286" s="35"/>
      <c r="AK286" s="35"/>
      <c r="AL286" s="35" t="s">
        <v>2883</v>
      </c>
      <c r="AM286" s="35" t="s">
        <v>2883</v>
      </c>
      <c r="AN286" s="35"/>
      <c r="AO286" s="35"/>
      <c r="AP286" s="35"/>
      <c r="AQ286" s="35"/>
      <c r="AR286" s="35"/>
      <c r="AS286" s="35"/>
      <c r="AT286" s="35"/>
      <c r="AU286" s="35"/>
      <c r="AV286" s="35"/>
      <c r="AW286" s="35" t="s">
        <v>302</v>
      </c>
      <c r="AX286" s="35" t="s">
        <v>328</v>
      </c>
      <c r="AY286" s="35" t="s">
        <v>329</v>
      </c>
      <c r="AZ286" s="35" t="s">
        <v>328</v>
      </c>
      <c r="BA286" s="35" t="s">
        <v>293</v>
      </c>
      <c r="BB286" s="33"/>
      <c r="BC286" s="36">
        <f>IF(COUNTIF($X$2:Table53[[#This Row],[MRCUID]],Table53[[#This Row],[MRCUID]])=1,1,0)</f>
        <v>0</v>
      </c>
    </row>
    <row r="287" spans="1:55" x14ac:dyDescent="0.25">
      <c r="A287" t="s">
        <v>277</v>
      </c>
      <c r="B287" s="33" t="s">
        <v>2868</v>
      </c>
      <c r="C287" s="33" t="s">
        <v>2869</v>
      </c>
      <c r="D287" s="33" t="s">
        <v>280</v>
      </c>
      <c r="E287" s="33" t="s">
        <v>281</v>
      </c>
      <c r="F287" s="34">
        <v>43101</v>
      </c>
      <c r="G287" s="34">
        <v>43465</v>
      </c>
      <c r="H287" s="35" t="s">
        <v>2870</v>
      </c>
      <c r="I287" s="35" t="s">
        <v>2871</v>
      </c>
      <c r="J287" s="35" t="s">
        <v>2872</v>
      </c>
      <c r="K287" s="35" t="s">
        <v>2873</v>
      </c>
      <c r="L287" s="35" t="s">
        <v>2884</v>
      </c>
      <c r="M287" s="35" t="s">
        <v>295</v>
      </c>
      <c r="N287" s="35" t="s">
        <v>2885</v>
      </c>
      <c r="O287" s="35" t="s">
        <v>2886</v>
      </c>
      <c r="P287" s="35" t="s">
        <v>2887</v>
      </c>
      <c r="Q287" s="35" t="s">
        <v>2888</v>
      </c>
      <c r="R287" s="35" t="s">
        <v>596</v>
      </c>
      <c r="S287" s="35" t="s">
        <v>855</v>
      </c>
      <c r="T287" s="35" t="s">
        <v>2889</v>
      </c>
      <c r="U287" s="35" t="s">
        <v>290</v>
      </c>
      <c r="V287" s="35" t="s">
        <v>276</v>
      </c>
      <c r="W287" s="35"/>
      <c r="X287" s="35"/>
      <c r="Y287" s="35"/>
      <c r="Z287" s="35" t="s">
        <v>2890</v>
      </c>
      <c r="AA287" s="35" t="s">
        <v>2891</v>
      </c>
      <c r="AB287" s="35"/>
      <c r="AC287" s="35"/>
      <c r="AD287" s="35"/>
      <c r="AE287" s="35"/>
      <c r="AF287" s="35"/>
      <c r="AG287" s="35"/>
      <c r="AH287" s="35"/>
      <c r="AI287" s="35"/>
      <c r="AJ287" s="35"/>
      <c r="AK287" s="35"/>
      <c r="AL287" s="35" t="s">
        <v>2892</v>
      </c>
      <c r="AM287" s="35" t="s">
        <v>2893</v>
      </c>
      <c r="AN287" s="35"/>
      <c r="AO287" s="35"/>
      <c r="AP287" s="35"/>
      <c r="AQ287" s="35"/>
      <c r="AR287" s="35"/>
      <c r="AS287" s="35"/>
      <c r="AT287" s="35"/>
      <c r="AU287" s="35"/>
      <c r="AV287" s="35"/>
      <c r="AW287" s="35" t="s">
        <v>302</v>
      </c>
      <c r="AX287" s="35" t="s">
        <v>329</v>
      </c>
      <c r="AY287" s="35" t="s">
        <v>329</v>
      </c>
      <c r="AZ287" s="35" t="s">
        <v>329</v>
      </c>
      <c r="BA287" s="35" t="s">
        <v>293</v>
      </c>
      <c r="BB287" s="33"/>
      <c r="BC287" s="36">
        <f>IF(COUNTIF($X$2:Table53[[#This Row],[MRCUID]],Table53[[#This Row],[MRCUID]])=1,1,0)</f>
        <v>0</v>
      </c>
    </row>
    <row r="288" spans="1:55" x14ac:dyDescent="0.25">
      <c r="A288" t="s">
        <v>277</v>
      </c>
      <c r="B288" s="33" t="s">
        <v>2868</v>
      </c>
      <c r="C288" s="33" t="s">
        <v>2869</v>
      </c>
      <c r="D288" s="33" t="s">
        <v>280</v>
      </c>
      <c r="E288" s="33" t="s">
        <v>281</v>
      </c>
      <c r="F288" s="34">
        <v>43101</v>
      </c>
      <c r="G288" s="34">
        <v>43465</v>
      </c>
      <c r="H288" s="35" t="s">
        <v>2870</v>
      </c>
      <c r="I288" s="35" t="s">
        <v>2871</v>
      </c>
      <c r="J288" s="35" t="s">
        <v>2872</v>
      </c>
      <c r="K288" s="35" t="s">
        <v>2873</v>
      </c>
      <c r="L288" s="35" t="s">
        <v>2894</v>
      </c>
      <c r="M288" s="35" t="s">
        <v>295</v>
      </c>
      <c r="N288" s="35" t="s">
        <v>2895</v>
      </c>
      <c r="O288" s="35" t="s">
        <v>2896</v>
      </c>
      <c r="P288" s="35" t="s">
        <v>2897</v>
      </c>
      <c r="Q288" s="35" t="s">
        <v>752</v>
      </c>
      <c r="R288" s="35"/>
      <c r="S288" s="35"/>
      <c r="T288" s="35"/>
      <c r="U288" s="35" t="s">
        <v>1201</v>
      </c>
      <c r="V288" s="35" t="s">
        <v>276</v>
      </c>
      <c r="W288" s="35"/>
      <c r="X288" s="35"/>
      <c r="Y288" s="35"/>
      <c r="Z288" s="35" t="s">
        <v>2898</v>
      </c>
      <c r="AA288" s="35" t="s">
        <v>2899</v>
      </c>
      <c r="AB288" s="35"/>
      <c r="AC288" s="35"/>
      <c r="AD288" s="35"/>
      <c r="AE288" s="35"/>
      <c r="AF288" s="35"/>
      <c r="AG288" s="35"/>
      <c r="AH288" s="35"/>
      <c r="AI288" s="35"/>
      <c r="AJ288" s="35"/>
      <c r="AK288" s="35"/>
      <c r="AL288" s="35" t="s">
        <v>757</v>
      </c>
      <c r="AM288" s="35" t="s">
        <v>758</v>
      </c>
      <c r="AN288" s="35"/>
      <c r="AO288" s="35"/>
      <c r="AP288" s="35"/>
      <c r="AQ288" s="35"/>
      <c r="AR288" s="35"/>
      <c r="AS288" s="35"/>
      <c r="AT288" s="35"/>
      <c r="AU288" s="35"/>
      <c r="AV288" s="35"/>
      <c r="AW288" s="35" t="s">
        <v>302</v>
      </c>
      <c r="AX288" s="35" t="s">
        <v>329</v>
      </c>
      <c r="AY288" s="35" t="s">
        <v>329</v>
      </c>
      <c r="AZ288" s="35" t="s">
        <v>329</v>
      </c>
      <c r="BA288" s="35" t="s">
        <v>293</v>
      </c>
      <c r="BB288" s="33"/>
      <c r="BC288" s="36">
        <f>IF(COUNTIF($X$2:Table53[[#This Row],[MRCUID]],Table53[[#This Row],[MRCUID]])=1,1,0)</f>
        <v>0</v>
      </c>
    </row>
    <row r="289" spans="1:55" x14ac:dyDescent="0.25">
      <c r="A289" t="s">
        <v>277</v>
      </c>
      <c r="B289" s="33" t="s">
        <v>2868</v>
      </c>
      <c r="C289" s="33" t="s">
        <v>2869</v>
      </c>
      <c r="D289" s="33" t="s">
        <v>280</v>
      </c>
      <c r="E289" s="33" t="s">
        <v>281</v>
      </c>
      <c r="F289" s="34">
        <v>43101</v>
      </c>
      <c r="G289" s="34">
        <v>43465</v>
      </c>
      <c r="H289" s="35" t="s">
        <v>2870</v>
      </c>
      <c r="I289" s="35" t="s">
        <v>2871</v>
      </c>
      <c r="J289" s="35" t="s">
        <v>2872</v>
      </c>
      <c r="K289" s="35" t="s">
        <v>2873</v>
      </c>
      <c r="L289" s="35" t="s">
        <v>2900</v>
      </c>
      <c r="M289" s="35" t="s">
        <v>295</v>
      </c>
      <c r="N289" s="35" t="s">
        <v>2901</v>
      </c>
      <c r="O289" s="35" t="s">
        <v>2902</v>
      </c>
      <c r="P289" s="35" t="s">
        <v>2903</v>
      </c>
      <c r="Q289" s="35" t="s">
        <v>2904</v>
      </c>
      <c r="R289" s="35" t="s">
        <v>381</v>
      </c>
      <c r="S289" s="35" t="s">
        <v>380</v>
      </c>
      <c r="T289" s="35" t="s">
        <v>2905</v>
      </c>
      <c r="U289" s="35" t="s">
        <v>290</v>
      </c>
      <c r="V289" s="35" t="s">
        <v>276</v>
      </c>
      <c r="W289" s="35"/>
      <c r="X289" s="35"/>
      <c r="Y289" s="35" t="s">
        <v>2906</v>
      </c>
      <c r="Z289" s="35" t="s">
        <v>2907</v>
      </c>
      <c r="AA289" s="35" t="s">
        <v>2908</v>
      </c>
      <c r="AB289" s="35"/>
      <c r="AC289" s="35"/>
      <c r="AD289" s="35"/>
      <c r="AE289" s="35"/>
      <c r="AF289" s="35"/>
      <c r="AG289" s="35"/>
      <c r="AH289" s="35"/>
      <c r="AI289" s="35"/>
      <c r="AJ289" s="35"/>
      <c r="AK289" s="35"/>
      <c r="AL289" s="35" t="s">
        <v>2909</v>
      </c>
      <c r="AM289" s="35" t="s">
        <v>2909</v>
      </c>
      <c r="AN289" s="35"/>
      <c r="AO289" s="35"/>
      <c r="AP289" s="35"/>
      <c r="AQ289" s="35"/>
      <c r="AR289" s="35"/>
      <c r="AS289" s="35"/>
      <c r="AT289" s="35"/>
      <c r="AU289" s="35"/>
      <c r="AV289" s="35"/>
      <c r="AW289" s="35" t="s">
        <v>302</v>
      </c>
      <c r="AX289" s="35" t="s">
        <v>328</v>
      </c>
      <c r="AY289" s="35" t="s">
        <v>329</v>
      </c>
      <c r="AZ289" s="35" t="s">
        <v>328</v>
      </c>
      <c r="BA289" s="35" t="s">
        <v>293</v>
      </c>
      <c r="BB289" s="33"/>
      <c r="BC289" s="36">
        <f>IF(COUNTIF($X$2:Table53[[#This Row],[MRCUID]],Table53[[#This Row],[MRCUID]])=1,1,0)</f>
        <v>0</v>
      </c>
    </row>
    <row r="290" spans="1:55" x14ac:dyDescent="0.25">
      <c r="A290" t="s">
        <v>277</v>
      </c>
      <c r="B290" s="33" t="s">
        <v>2868</v>
      </c>
      <c r="C290" s="33" t="s">
        <v>2869</v>
      </c>
      <c r="D290" s="33" t="s">
        <v>280</v>
      </c>
      <c r="E290" s="33" t="s">
        <v>281</v>
      </c>
      <c r="F290" s="34">
        <v>43101</v>
      </c>
      <c r="G290" s="34">
        <v>43465</v>
      </c>
      <c r="H290" s="35" t="s">
        <v>2870</v>
      </c>
      <c r="I290" s="35" t="s">
        <v>2871</v>
      </c>
      <c r="J290" s="35" t="s">
        <v>2872</v>
      </c>
      <c r="K290" s="35" t="s">
        <v>2873</v>
      </c>
      <c r="L290" s="35" t="s">
        <v>2910</v>
      </c>
      <c r="M290" s="35" t="s">
        <v>295</v>
      </c>
      <c r="N290" s="35" t="s">
        <v>2911</v>
      </c>
      <c r="O290" s="35" t="s">
        <v>2912</v>
      </c>
      <c r="P290" s="35" t="s">
        <v>2913</v>
      </c>
      <c r="Q290" s="35" t="s">
        <v>2914</v>
      </c>
      <c r="R290" s="35" t="s">
        <v>406</v>
      </c>
      <c r="S290" s="35" t="s">
        <v>342</v>
      </c>
      <c r="T290" s="35" t="s">
        <v>2915</v>
      </c>
      <c r="U290" s="35" t="s">
        <v>323</v>
      </c>
      <c r="V290" s="35" t="s">
        <v>276</v>
      </c>
      <c r="W290" s="35"/>
      <c r="X290" s="35"/>
      <c r="Y290" s="35" t="s">
        <v>2916</v>
      </c>
      <c r="Z290" s="35" t="s">
        <v>2917</v>
      </c>
      <c r="AA290" s="35" t="s">
        <v>2918</v>
      </c>
      <c r="AB290" s="35"/>
      <c r="AC290" s="35"/>
      <c r="AD290" s="35"/>
      <c r="AE290" s="35"/>
      <c r="AF290" s="35"/>
      <c r="AG290" s="35"/>
      <c r="AH290" s="35"/>
      <c r="AI290" s="35"/>
      <c r="AJ290" s="35"/>
      <c r="AK290" s="35"/>
      <c r="AL290" s="35" t="s">
        <v>2919</v>
      </c>
      <c r="AM290" s="35" t="s">
        <v>2919</v>
      </c>
      <c r="AN290" s="35"/>
      <c r="AO290" s="35"/>
      <c r="AP290" s="35"/>
      <c r="AQ290" s="35"/>
      <c r="AR290" s="35"/>
      <c r="AS290" s="35"/>
      <c r="AT290" s="35"/>
      <c r="AU290" s="35"/>
      <c r="AV290" s="35"/>
      <c r="AW290" s="35" t="s">
        <v>302</v>
      </c>
      <c r="AX290" s="35" t="s">
        <v>328</v>
      </c>
      <c r="AY290" s="35" t="s">
        <v>329</v>
      </c>
      <c r="AZ290" s="35" t="s">
        <v>328</v>
      </c>
      <c r="BA290" s="35" t="s">
        <v>293</v>
      </c>
      <c r="BB290" s="33"/>
      <c r="BC290" s="36">
        <f>IF(COUNTIF($X$2:Table53[[#This Row],[MRCUID]],Table53[[#This Row],[MRCUID]])=1,1,0)</f>
        <v>0</v>
      </c>
    </row>
    <row r="291" spans="1:55" x14ac:dyDescent="0.25">
      <c r="A291" t="s">
        <v>277</v>
      </c>
      <c r="B291" s="33" t="s">
        <v>2920</v>
      </c>
      <c r="C291" s="33" t="s">
        <v>2921</v>
      </c>
      <c r="D291" s="33" t="s">
        <v>280</v>
      </c>
      <c r="E291" s="33" t="s">
        <v>281</v>
      </c>
      <c r="F291" s="34">
        <v>43101</v>
      </c>
      <c r="G291" s="34">
        <v>43465</v>
      </c>
      <c r="H291" s="35" t="s">
        <v>2922</v>
      </c>
      <c r="I291" s="35" t="s">
        <v>2923</v>
      </c>
      <c r="J291" s="35" t="s">
        <v>2924</v>
      </c>
      <c r="K291" s="35" t="s">
        <v>2925</v>
      </c>
      <c r="L291" s="35" t="s">
        <v>2926</v>
      </c>
      <c r="M291" s="35" t="s">
        <v>295</v>
      </c>
      <c r="N291" s="35" t="s">
        <v>2927</v>
      </c>
      <c r="O291" s="35" t="s">
        <v>2928</v>
      </c>
      <c r="P291" s="35" t="s">
        <v>2929</v>
      </c>
      <c r="Q291" s="35" t="s">
        <v>2930</v>
      </c>
      <c r="R291" s="35" t="s">
        <v>2931</v>
      </c>
      <c r="S291" s="35" t="s">
        <v>342</v>
      </c>
      <c r="T291" s="35"/>
      <c r="U291" s="35" t="s">
        <v>506</v>
      </c>
      <c r="V291" s="35" t="s">
        <v>276</v>
      </c>
      <c r="W291" s="35"/>
      <c r="X291" s="35"/>
      <c r="Y291" s="35"/>
      <c r="Z291" s="35" t="s">
        <v>2932</v>
      </c>
      <c r="AA291" s="35" t="s">
        <v>2933</v>
      </c>
      <c r="AB291" s="35"/>
      <c r="AC291" s="35"/>
      <c r="AD291" s="35"/>
      <c r="AE291" s="35"/>
      <c r="AF291" s="35"/>
      <c r="AG291" s="35"/>
      <c r="AH291" s="35"/>
      <c r="AI291" s="35"/>
      <c r="AJ291" s="35"/>
      <c r="AK291" s="35"/>
      <c r="AL291" s="35" t="s">
        <v>2934</v>
      </c>
      <c r="AM291" s="35" t="s">
        <v>2935</v>
      </c>
      <c r="AN291" s="35"/>
      <c r="AO291" s="35"/>
      <c r="AP291" s="35"/>
      <c r="AQ291" s="35"/>
      <c r="AR291" s="35"/>
      <c r="AS291" s="35"/>
      <c r="AT291" s="35"/>
      <c r="AU291" s="35"/>
      <c r="AV291" s="35"/>
      <c r="AW291" s="35"/>
      <c r="AX291" s="35"/>
      <c r="AY291" s="35"/>
      <c r="AZ291" s="35"/>
      <c r="BA291" s="35" t="s">
        <v>293</v>
      </c>
      <c r="BB291" s="33"/>
      <c r="BC291" s="36">
        <f>IF(COUNTIF($X$2:Table53[[#This Row],[MRCUID]],Table53[[#This Row],[MRCUID]])=1,1,0)</f>
        <v>0</v>
      </c>
    </row>
    <row r="292" spans="1:55" x14ac:dyDescent="0.25">
      <c r="A292" t="s">
        <v>277</v>
      </c>
      <c r="B292" s="33" t="s">
        <v>2920</v>
      </c>
      <c r="C292" s="33" t="s">
        <v>2921</v>
      </c>
      <c r="D292" s="33" t="s">
        <v>280</v>
      </c>
      <c r="E292" s="33" t="s">
        <v>281</v>
      </c>
      <c r="F292" s="34">
        <v>43101</v>
      </c>
      <c r="G292" s="34">
        <v>43465</v>
      </c>
      <c r="H292" s="35" t="s">
        <v>2922</v>
      </c>
      <c r="I292" s="35" t="s">
        <v>2923</v>
      </c>
      <c r="J292" s="35" t="s">
        <v>2924</v>
      </c>
      <c r="K292" s="35" t="s">
        <v>2925</v>
      </c>
      <c r="L292" s="35" t="s">
        <v>2936</v>
      </c>
      <c r="M292" s="35" t="s">
        <v>295</v>
      </c>
      <c r="N292" s="35" t="s">
        <v>2937</v>
      </c>
      <c r="O292" s="35" t="s">
        <v>2938</v>
      </c>
      <c r="P292" s="35" t="s">
        <v>2939</v>
      </c>
      <c r="Q292" s="35" t="s">
        <v>2940</v>
      </c>
      <c r="R292" s="35" t="s">
        <v>2698</v>
      </c>
      <c r="S292" s="35"/>
      <c r="T292" s="35" t="s">
        <v>2941</v>
      </c>
      <c r="U292" s="35" t="s">
        <v>344</v>
      </c>
      <c r="V292" s="35" t="s">
        <v>276</v>
      </c>
      <c r="W292" s="35"/>
      <c r="X292" s="35"/>
      <c r="Y292" s="35"/>
      <c r="Z292" s="35" t="s">
        <v>2942</v>
      </c>
      <c r="AA292" s="35" t="s">
        <v>2943</v>
      </c>
      <c r="AB292" s="35"/>
      <c r="AC292" s="35"/>
      <c r="AD292" s="35"/>
      <c r="AE292" s="35"/>
      <c r="AF292" s="35"/>
      <c r="AG292" s="35"/>
      <c r="AH292" s="35"/>
      <c r="AI292" s="35"/>
      <c r="AJ292" s="35"/>
      <c r="AK292" s="35"/>
      <c r="AL292" s="35" t="s">
        <v>2944</v>
      </c>
      <c r="AM292" s="35" t="s">
        <v>2945</v>
      </c>
      <c r="AN292" s="35"/>
      <c r="AO292" s="35"/>
      <c r="AP292" s="35"/>
      <c r="AQ292" s="35"/>
      <c r="AR292" s="35"/>
      <c r="AS292" s="35"/>
      <c r="AT292" s="35"/>
      <c r="AU292" s="35"/>
      <c r="AV292" s="35"/>
      <c r="AW292" s="35"/>
      <c r="AX292" s="35"/>
      <c r="AY292" s="35"/>
      <c r="AZ292" s="35"/>
      <c r="BA292" s="35" t="s">
        <v>293</v>
      </c>
      <c r="BB292" s="33"/>
      <c r="BC292" s="36">
        <f>IF(COUNTIF($X$2:Table53[[#This Row],[MRCUID]],Table53[[#This Row],[MRCUID]])=1,1,0)</f>
        <v>0</v>
      </c>
    </row>
    <row r="293" spans="1:55" x14ac:dyDescent="0.25">
      <c r="A293" t="s">
        <v>277</v>
      </c>
      <c r="B293" s="33" t="s">
        <v>2920</v>
      </c>
      <c r="C293" s="33" t="s">
        <v>2921</v>
      </c>
      <c r="D293" s="33" t="s">
        <v>280</v>
      </c>
      <c r="E293" s="33" t="s">
        <v>281</v>
      </c>
      <c r="F293" s="34">
        <v>43101</v>
      </c>
      <c r="G293" s="34">
        <v>43465</v>
      </c>
      <c r="H293" s="35" t="s">
        <v>2922</v>
      </c>
      <c r="I293" s="35" t="s">
        <v>2923</v>
      </c>
      <c r="J293" s="35" t="s">
        <v>2924</v>
      </c>
      <c r="K293" s="35" t="s">
        <v>2925</v>
      </c>
      <c r="L293" s="35" t="s">
        <v>2946</v>
      </c>
      <c r="M293" s="35" t="s">
        <v>295</v>
      </c>
      <c r="N293" s="35" t="s">
        <v>2947</v>
      </c>
      <c r="O293" s="35" t="s">
        <v>2948</v>
      </c>
      <c r="P293" s="35" t="s">
        <v>2949</v>
      </c>
      <c r="Q293" s="35" t="s">
        <v>646</v>
      </c>
      <c r="R293" s="35" t="s">
        <v>355</v>
      </c>
      <c r="S293" s="35" t="s">
        <v>342</v>
      </c>
      <c r="T293" s="35" t="s">
        <v>2950</v>
      </c>
      <c r="U293" s="35" t="s">
        <v>598</v>
      </c>
      <c r="V293" s="35" t="s">
        <v>276</v>
      </c>
      <c r="W293" s="35"/>
      <c r="X293" s="35"/>
      <c r="Y293" s="35" t="s">
        <v>2951</v>
      </c>
      <c r="Z293" s="35" t="s">
        <v>2952</v>
      </c>
      <c r="AA293" s="35" t="s">
        <v>2953</v>
      </c>
      <c r="AB293" s="35"/>
      <c r="AC293" s="35"/>
      <c r="AD293" s="35"/>
      <c r="AE293" s="35"/>
      <c r="AF293" s="35"/>
      <c r="AG293" s="35"/>
      <c r="AH293" s="35"/>
      <c r="AI293" s="35"/>
      <c r="AJ293" s="35"/>
      <c r="AK293" s="35"/>
      <c r="AL293" s="35" t="s">
        <v>651</v>
      </c>
      <c r="AM293" s="35" t="s">
        <v>651</v>
      </c>
      <c r="AN293" s="35"/>
      <c r="AO293" s="35"/>
      <c r="AP293" s="35"/>
      <c r="AQ293" s="35"/>
      <c r="AR293" s="35"/>
      <c r="AS293" s="35"/>
      <c r="AT293" s="35"/>
      <c r="AU293" s="35"/>
      <c r="AV293" s="35"/>
      <c r="AW293" s="35"/>
      <c r="AX293" s="35"/>
      <c r="AY293" s="35"/>
      <c r="AZ293" s="35"/>
      <c r="BA293" s="35" t="s">
        <v>293</v>
      </c>
      <c r="BB293" s="33"/>
      <c r="BC293" s="36">
        <f>IF(COUNTIF($X$2:Table53[[#This Row],[MRCUID]],Table53[[#This Row],[MRCUID]])=1,1,0)</f>
        <v>0</v>
      </c>
    </row>
    <row r="294" spans="1:55" x14ac:dyDescent="0.25">
      <c r="A294" t="s">
        <v>277</v>
      </c>
      <c r="B294" s="33" t="s">
        <v>2920</v>
      </c>
      <c r="C294" s="33" t="s">
        <v>2921</v>
      </c>
      <c r="D294" s="33" t="s">
        <v>280</v>
      </c>
      <c r="E294" s="33" t="s">
        <v>281</v>
      </c>
      <c r="F294" s="34">
        <v>43101</v>
      </c>
      <c r="G294" s="34">
        <v>43465</v>
      </c>
      <c r="H294" s="35" t="s">
        <v>2922</v>
      </c>
      <c r="I294" s="35" t="s">
        <v>2923</v>
      </c>
      <c r="J294" s="35" t="s">
        <v>2924</v>
      </c>
      <c r="K294" s="35" t="s">
        <v>2925</v>
      </c>
      <c r="L294" s="35" t="s">
        <v>2954</v>
      </c>
      <c r="M294" s="35" t="s">
        <v>295</v>
      </c>
      <c r="N294" s="35" t="s">
        <v>2955</v>
      </c>
      <c r="O294" s="35" t="s">
        <v>2956</v>
      </c>
      <c r="P294" s="35" t="s">
        <v>2957</v>
      </c>
      <c r="Q294" s="35" t="s">
        <v>2958</v>
      </c>
      <c r="R294" s="35" t="s">
        <v>2959</v>
      </c>
      <c r="S294" s="35" t="s">
        <v>381</v>
      </c>
      <c r="T294" s="35" t="s">
        <v>2960</v>
      </c>
      <c r="U294" s="35" t="s">
        <v>383</v>
      </c>
      <c r="V294" s="35" t="s">
        <v>276</v>
      </c>
      <c r="W294" s="35"/>
      <c r="X294" s="35"/>
      <c r="Y294" s="35" t="s">
        <v>2961</v>
      </c>
      <c r="Z294" s="35" t="s">
        <v>2962</v>
      </c>
      <c r="AA294" s="35" t="s">
        <v>2963</v>
      </c>
      <c r="AB294" s="35"/>
      <c r="AC294" s="35"/>
      <c r="AD294" s="35"/>
      <c r="AE294" s="35"/>
      <c r="AF294" s="35"/>
      <c r="AG294" s="35"/>
      <c r="AH294" s="35"/>
      <c r="AI294" s="35"/>
      <c r="AJ294" s="35"/>
      <c r="AK294" s="35"/>
      <c r="AL294" s="35" t="s">
        <v>2964</v>
      </c>
      <c r="AM294" s="35" t="s">
        <v>2965</v>
      </c>
      <c r="AN294" s="35"/>
      <c r="AO294" s="35"/>
      <c r="AP294" s="35"/>
      <c r="AQ294" s="35"/>
      <c r="AR294" s="35"/>
      <c r="AS294" s="35"/>
      <c r="AT294" s="35"/>
      <c r="AU294" s="35"/>
      <c r="AV294" s="35"/>
      <c r="AW294" s="35"/>
      <c r="AX294" s="35"/>
      <c r="AY294" s="35"/>
      <c r="AZ294" s="35"/>
      <c r="BA294" s="35" t="s">
        <v>293</v>
      </c>
      <c r="BB294" s="33"/>
      <c r="BC294" s="36">
        <f>IF(COUNTIF($X$2:Table53[[#This Row],[MRCUID]],Table53[[#This Row],[MRCUID]])=1,1,0)</f>
        <v>0</v>
      </c>
    </row>
    <row r="295" spans="1:55" x14ac:dyDescent="0.25">
      <c r="A295" t="s">
        <v>277</v>
      </c>
      <c r="B295" s="33" t="s">
        <v>2920</v>
      </c>
      <c r="C295" s="33" t="s">
        <v>2921</v>
      </c>
      <c r="D295" s="33" t="s">
        <v>280</v>
      </c>
      <c r="E295" s="33" t="s">
        <v>281</v>
      </c>
      <c r="F295" s="34">
        <v>43101</v>
      </c>
      <c r="G295" s="34">
        <v>43465</v>
      </c>
      <c r="H295" s="35" t="s">
        <v>2922</v>
      </c>
      <c r="I295" s="35" t="s">
        <v>2923</v>
      </c>
      <c r="J295" s="35" t="s">
        <v>2924</v>
      </c>
      <c r="K295" s="35" t="s">
        <v>2925</v>
      </c>
      <c r="L295" s="35" t="s">
        <v>2966</v>
      </c>
      <c r="M295" s="35" t="s">
        <v>295</v>
      </c>
      <c r="N295" s="35" t="s">
        <v>2967</v>
      </c>
      <c r="O295" s="35" t="s">
        <v>2968</v>
      </c>
      <c r="P295" s="35" t="s">
        <v>2969</v>
      </c>
      <c r="Q295" s="35" t="s">
        <v>2970</v>
      </c>
      <c r="R295" s="35" t="s">
        <v>2971</v>
      </c>
      <c r="S295" s="35" t="s">
        <v>407</v>
      </c>
      <c r="T295" s="35" t="s">
        <v>2972</v>
      </c>
      <c r="U295" s="35" t="s">
        <v>429</v>
      </c>
      <c r="V295" s="35" t="s">
        <v>276</v>
      </c>
      <c r="W295" s="35"/>
      <c r="X295" s="35"/>
      <c r="Y295" s="35" t="s">
        <v>2973</v>
      </c>
      <c r="Z295" s="35" t="s">
        <v>2974</v>
      </c>
      <c r="AA295" s="35" t="s">
        <v>2975</v>
      </c>
      <c r="AB295" s="35"/>
      <c r="AC295" s="35"/>
      <c r="AD295" s="35"/>
      <c r="AE295" s="35"/>
      <c r="AF295" s="35"/>
      <c r="AG295" s="35"/>
      <c r="AH295" s="35"/>
      <c r="AI295" s="35"/>
      <c r="AJ295" s="35"/>
      <c r="AK295" s="35"/>
      <c r="AL295" s="35" t="s">
        <v>2976</v>
      </c>
      <c r="AM295" s="35" t="s">
        <v>2977</v>
      </c>
      <c r="AN295" s="35"/>
      <c r="AO295" s="35"/>
      <c r="AP295" s="35"/>
      <c r="AQ295" s="35"/>
      <c r="AR295" s="35"/>
      <c r="AS295" s="35"/>
      <c r="AT295" s="35"/>
      <c r="AU295" s="35"/>
      <c r="AV295" s="35"/>
      <c r="AW295" s="35"/>
      <c r="AX295" s="35"/>
      <c r="AY295" s="35"/>
      <c r="AZ295" s="35"/>
      <c r="BA295" s="35" t="s">
        <v>293</v>
      </c>
      <c r="BB295" s="33"/>
      <c r="BC295" s="36">
        <f>IF(COUNTIF($X$2:Table53[[#This Row],[MRCUID]],Table53[[#This Row],[MRCUID]])=1,1,0)</f>
        <v>0</v>
      </c>
    </row>
    <row r="296" spans="1:55" x14ac:dyDescent="0.25">
      <c r="A296" t="s">
        <v>277</v>
      </c>
      <c r="B296" s="33" t="s">
        <v>2920</v>
      </c>
      <c r="C296" s="33" t="s">
        <v>2921</v>
      </c>
      <c r="D296" s="33" t="s">
        <v>280</v>
      </c>
      <c r="E296" s="33" t="s">
        <v>281</v>
      </c>
      <c r="F296" s="34">
        <v>43101</v>
      </c>
      <c r="G296" s="34">
        <v>43465</v>
      </c>
      <c r="H296" s="35" t="s">
        <v>2922</v>
      </c>
      <c r="I296" s="35" t="s">
        <v>2923</v>
      </c>
      <c r="J296" s="35" t="s">
        <v>2924</v>
      </c>
      <c r="K296" s="35" t="s">
        <v>2925</v>
      </c>
      <c r="L296" s="35" t="s">
        <v>2978</v>
      </c>
      <c r="M296" s="35" t="s">
        <v>295</v>
      </c>
      <c r="N296" s="35" t="s">
        <v>2979</v>
      </c>
      <c r="O296" s="35" t="s">
        <v>2980</v>
      </c>
      <c r="P296" s="35" t="s">
        <v>2981</v>
      </c>
      <c r="Q296" s="35" t="s">
        <v>2982</v>
      </c>
      <c r="R296" s="35" t="s">
        <v>1771</v>
      </c>
      <c r="S296" s="35" t="s">
        <v>380</v>
      </c>
      <c r="T296" s="35" t="s">
        <v>2983</v>
      </c>
      <c r="U296" s="35"/>
      <c r="V296" s="35" t="s">
        <v>276</v>
      </c>
      <c r="W296" s="35"/>
      <c r="X296" s="35"/>
      <c r="Y296" s="35"/>
      <c r="Z296" s="35" t="s">
        <v>2984</v>
      </c>
      <c r="AA296" s="35" t="s">
        <v>2985</v>
      </c>
      <c r="AB296" s="35"/>
      <c r="AC296" s="35"/>
      <c r="AD296" s="35"/>
      <c r="AE296" s="35"/>
      <c r="AF296" s="35"/>
      <c r="AG296" s="35"/>
      <c r="AH296" s="35"/>
      <c r="AI296" s="35"/>
      <c r="AJ296" s="35"/>
      <c r="AK296" s="35"/>
      <c r="AL296" s="35" t="s">
        <v>2986</v>
      </c>
      <c r="AM296" s="35" t="s">
        <v>2987</v>
      </c>
      <c r="AN296" s="35"/>
      <c r="AO296" s="35"/>
      <c r="AP296" s="35"/>
      <c r="AQ296" s="35"/>
      <c r="AR296" s="35"/>
      <c r="AS296" s="35"/>
      <c r="AT296" s="35"/>
      <c r="AU296" s="35"/>
      <c r="AV296" s="35"/>
      <c r="AW296" s="35"/>
      <c r="AX296" s="35"/>
      <c r="AY296" s="35"/>
      <c r="AZ296" s="35"/>
      <c r="BA296" s="35" t="s">
        <v>293</v>
      </c>
      <c r="BB296" s="33"/>
      <c r="BC296" s="36">
        <f>IF(COUNTIF($X$2:Table53[[#This Row],[MRCUID]],Table53[[#This Row],[MRCUID]])=1,1,0)</f>
        <v>0</v>
      </c>
    </row>
    <row r="297" spans="1:55" x14ac:dyDescent="0.25">
      <c r="A297" t="s">
        <v>277</v>
      </c>
      <c r="B297" s="33" t="s">
        <v>2920</v>
      </c>
      <c r="C297" s="33" t="s">
        <v>2921</v>
      </c>
      <c r="D297" s="33" t="s">
        <v>280</v>
      </c>
      <c r="E297" s="33" t="s">
        <v>281</v>
      </c>
      <c r="F297" s="34">
        <v>43101</v>
      </c>
      <c r="G297" s="34">
        <v>43465</v>
      </c>
      <c r="H297" s="35" t="s">
        <v>2922</v>
      </c>
      <c r="I297" s="35" t="s">
        <v>2923</v>
      </c>
      <c r="J297" s="35" t="s">
        <v>2924</v>
      </c>
      <c r="K297" s="35" t="s">
        <v>2925</v>
      </c>
      <c r="L297" s="35" t="s">
        <v>2988</v>
      </c>
      <c r="M297" s="35" t="s">
        <v>295</v>
      </c>
      <c r="N297" s="35" t="s">
        <v>2989</v>
      </c>
      <c r="O297" s="35" t="s">
        <v>2990</v>
      </c>
      <c r="P297" s="35" t="s">
        <v>2991</v>
      </c>
      <c r="Q297" s="35" t="s">
        <v>2992</v>
      </c>
      <c r="R297" s="35" t="s">
        <v>381</v>
      </c>
      <c r="S297" s="35"/>
      <c r="T297" s="35" t="s">
        <v>2993</v>
      </c>
      <c r="U297" s="35" t="s">
        <v>506</v>
      </c>
      <c r="V297" s="35" t="s">
        <v>276</v>
      </c>
      <c r="W297" s="35"/>
      <c r="X297" s="35"/>
      <c r="Y297" s="35" t="s">
        <v>2994</v>
      </c>
      <c r="Z297" s="35" t="s">
        <v>2995</v>
      </c>
      <c r="AA297" s="35" t="s">
        <v>2996</v>
      </c>
      <c r="AB297" s="35"/>
      <c r="AC297" s="35"/>
      <c r="AD297" s="35"/>
      <c r="AE297" s="35"/>
      <c r="AF297" s="35"/>
      <c r="AG297" s="35"/>
      <c r="AH297" s="35"/>
      <c r="AI297" s="35"/>
      <c r="AJ297" s="35"/>
      <c r="AK297" s="35" t="s">
        <v>2997</v>
      </c>
      <c r="AL297" s="35"/>
      <c r="AM297" s="35" t="s">
        <v>2997</v>
      </c>
      <c r="AN297" s="35"/>
      <c r="AO297" s="35"/>
      <c r="AP297" s="35"/>
      <c r="AQ297" s="35"/>
      <c r="AR297" s="35"/>
      <c r="AS297" s="35"/>
      <c r="AT297" s="35"/>
      <c r="AU297" s="35"/>
      <c r="AV297" s="35"/>
      <c r="AW297" s="35"/>
      <c r="AX297" s="35"/>
      <c r="AY297" s="35"/>
      <c r="AZ297" s="35"/>
      <c r="BA297" s="35" t="s">
        <v>293</v>
      </c>
      <c r="BB297" s="33"/>
      <c r="BC297" s="36">
        <f>IF(COUNTIF($X$2:Table53[[#This Row],[MRCUID]],Table53[[#This Row],[MRCUID]])=1,1,0)</f>
        <v>0</v>
      </c>
    </row>
    <row r="298" spans="1:55" x14ac:dyDescent="0.25">
      <c r="A298" t="s">
        <v>277</v>
      </c>
      <c r="B298" s="33" t="s">
        <v>2920</v>
      </c>
      <c r="C298" s="33" t="s">
        <v>2921</v>
      </c>
      <c r="D298" s="33" t="s">
        <v>280</v>
      </c>
      <c r="E298" s="33" t="s">
        <v>281</v>
      </c>
      <c r="F298" s="34">
        <v>43101</v>
      </c>
      <c r="G298" s="34">
        <v>43465</v>
      </c>
      <c r="H298" s="35" t="s">
        <v>2922</v>
      </c>
      <c r="I298" s="35" t="s">
        <v>2923</v>
      </c>
      <c r="J298" s="35" t="s">
        <v>2924</v>
      </c>
      <c r="K298" s="35" t="s">
        <v>2925</v>
      </c>
      <c r="L298" s="35" t="s">
        <v>2998</v>
      </c>
      <c r="M298" s="35" t="s">
        <v>295</v>
      </c>
      <c r="N298" s="35" t="s">
        <v>2999</v>
      </c>
      <c r="O298" s="35" t="s">
        <v>3000</v>
      </c>
      <c r="P298" s="35" t="s">
        <v>3001</v>
      </c>
      <c r="Q298" s="35" t="s">
        <v>3002</v>
      </c>
      <c r="R298" s="35" t="s">
        <v>3003</v>
      </c>
      <c r="S298" s="35"/>
      <c r="T298" s="35" t="s">
        <v>3004</v>
      </c>
      <c r="U298" s="35"/>
      <c r="V298" s="35" t="s">
        <v>276</v>
      </c>
      <c r="W298" s="35"/>
      <c r="X298" s="35"/>
      <c r="Y298" s="35"/>
      <c r="Z298" s="35"/>
      <c r="AA298" s="35" t="s">
        <v>3005</v>
      </c>
      <c r="AB298" s="35"/>
      <c r="AC298" s="35"/>
      <c r="AD298" s="35"/>
      <c r="AE298" s="35"/>
      <c r="AF298" s="35"/>
      <c r="AG298" s="35"/>
      <c r="AH298" s="35"/>
      <c r="AI298" s="35"/>
      <c r="AJ298" s="35"/>
      <c r="AK298" s="35"/>
      <c r="AL298" s="35" t="s">
        <v>3006</v>
      </c>
      <c r="AM298" s="35" t="s">
        <v>3007</v>
      </c>
      <c r="AN298" s="35"/>
      <c r="AO298" s="35"/>
      <c r="AP298" s="35"/>
      <c r="AQ298" s="35"/>
      <c r="AR298" s="35"/>
      <c r="AS298" s="35"/>
      <c r="AT298" s="35"/>
      <c r="AU298" s="35"/>
      <c r="AV298" s="35"/>
      <c r="AW298" s="35"/>
      <c r="AX298" s="35"/>
      <c r="AY298" s="35"/>
      <c r="AZ298" s="35"/>
      <c r="BA298" s="35" t="s">
        <v>293</v>
      </c>
      <c r="BB298" s="33"/>
      <c r="BC298" s="36">
        <f>IF(COUNTIF($X$2:Table53[[#This Row],[MRCUID]],Table53[[#This Row],[MRCUID]])=1,1,0)</f>
        <v>0</v>
      </c>
    </row>
    <row r="299" spans="1:55" x14ac:dyDescent="0.25">
      <c r="A299" t="s">
        <v>277</v>
      </c>
      <c r="B299" s="33" t="s">
        <v>2920</v>
      </c>
      <c r="C299" s="33" t="s">
        <v>2921</v>
      </c>
      <c r="D299" s="33" t="s">
        <v>280</v>
      </c>
      <c r="E299" s="33" t="s">
        <v>281</v>
      </c>
      <c r="F299" s="34">
        <v>43101</v>
      </c>
      <c r="G299" s="34">
        <v>43465</v>
      </c>
      <c r="H299" s="35" t="s">
        <v>2922</v>
      </c>
      <c r="I299" s="35" t="s">
        <v>2923</v>
      </c>
      <c r="J299" s="35" t="s">
        <v>2924</v>
      </c>
      <c r="K299" s="35" t="s">
        <v>2925</v>
      </c>
      <c r="L299" s="35" t="s">
        <v>3008</v>
      </c>
      <c r="M299" s="35" t="s">
        <v>295</v>
      </c>
      <c r="N299" s="35" t="s">
        <v>3009</v>
      </c>
      <c r="O299" s="35" t="s">
        <v>3010</v>
      </c>
      <c r="P299" s="35" t="s">
        <v>3011</v>
      </c>
      <c r="Q299" s="35" t="s">
        <v>2992</v>
      </c>
      <c r="R299" s="35" t="s">
        <v>381</v>
      </c>
      <c r="S299" s="35"/>
      <c r="T299" s="35" t="s">
        <v>3012</v>
      </c>
      <c r="U299" s="35" t="s">
        <v>506</v>
      </c>
      <c r="V299" s="35" t="s">
        <v>276</v>
      </c>
      <c r="W299" s="35"/>
      <c r="X299" s="35"/>
      <c r="Y299" s="35" t="s">
        <v>3013</v>
      </c>
      <c r="Z299" s="35" t="s">
        <v>3014</v>
      </c>
      <c r="AA299" s="35" t="s">
        <v>3015</v>
      </c>
      <c r="AB299" s="35"/>
      <c r="AC299" s="35"/>
      <c r="AD299" s="35"/>
      <c r="AE299" s="35"/>
      <c r="AF299" s="35"/>
      <c r="AG299" s="35"/>
      <c r="AH299" s="35"/>
      <c r="AI299" s="35"/>
      <c r="AJ299" s="35"/>
      <c r="AK299" s="35" t="s">
        <v>2997</v>
      </c>
      <c r="AL299" s="35"/>
      <c r="AM299" s="35" t="s">
        <v>2997</v>
      </c>
      <c r="AN299" s="35"/>
      <c r="AO299" s="35"/>
      <c r="AP299" s="35"/>
      <c r="AQ299" s="35"/>
      <c r="AR299" s="35"/>
      <c r="AS299" s="35"/>
      <c r="AT299" s="35"/>
      <c r="AU299" s="35"/>
      <c r="AV299" s="35"/>
      <c r="AW299" s="35"/>
      <c r="AX299" s="35"/>
      <c r="AY299" s="35"/>
      <c r="AZ299" s="35"/>
      <c r="BA299" s="35" t="s">
        <v>293</v>
      </c>
      <c r="BB299" s="33"/>
      <c r="BC299" s="36">
        <f>IF(COUNTIF($X$2:Table53[[#This Row],[MRCUID]],Table53[[#This Row],[MRCUID]])=1,1,0)</f>
        <v>0</v>
      </c>
    </row>
    <row r="300" spans="1:55" x14ac:dyDescent="0.25">
      <c r="A300" t="s">
        <v>277</v>
      </c>
      <c r="B300" s="33" t="s">
        <v>2920</v>
      </c>
      <c r="C300" s="33" t="s">
        <v>2921</v>
      </c>
      <c r="D300" s="33" t="s">
        <v>280</v>
      </c>
      <c r="E300" s="33" t="s">
        <v>281</v>
      </c>
      <c r="F300" s="34">
        <v>43101</v>
      </c>
      <c r="G300" s="34">
        <v>43465</v>
      </c>
      <c r="H300" s="35" t="s">
        <v>2922</v>
      </c>
      <c r="I300" s="35" t="s">
        <v>2923</v>
      </c>
      <c r="J300" s="35" t="s">
        <v>2924</v>
      </c>
      <c r="K300" s="35" t="s">
        <v>2925</v>
      </c>
      <c r="L300" s="35" t="s">
        <v>3016</v>
      </c>
      <c r="M300" s="35" t="s">
        <v>295</v>
      </c>
      <c r="N300" s="35" t="s">
        <v>3017</v>
      </c>
      <c r="O300" s="35" t="s">
        <v>3018</v>
      </c>
      <c r="P300" s="35" t="s">
        <v>3019</v>
      </c>
      <c r="Q300" s="35" t="s">
        <v>3020</v>
      </c>
      <c r="R300" s="35"/>
      <c r="S300" s="35"/>
      <c r="T300" s="35"/>
      <c r="U300" s="35" t="s">
        <v>306</v>
      </c>
      <c r="V300" s="35" t="s">
        <v>276</v>
      </c>
      <c r="W300" s="35"/>
      <c r="X300" s="35"/>
      <c r="Y300" s="35"/>
      <c r="Z300" s="35" t="s">
        <v>3021</v>
      </c>
      <c r="AA300" s="35" t="s">
        <v>3022</v>
      </c>
      <c r="AB300" s="35"/>
      <c r="AC300" s="35"/>
      <c r="AD300" s="35"/>
      <c r="AE300" s="35"/>
      <c r="AF300" s="35"/>
      <c r="AG300" s="35"/>
      <c r="AH300" s="35"/>
      <c r="AI300" s="35"/>
      <c r="AJ300" s="35"/>
      <c r="AK300" s="35"/>
      <c r="AL300" s="35" t="s">
        <v>3023</v>
      </c>
      <c r="AM300" s="35" t="s">
        <v>3024</v>
      </c>
      <c r="AN300" s="35"/>
      <c r="AO300" s="35"/>
      <c r="AP300" s="35"/>
      <c r="AQ300" s="35"/>
      <c r="AR300" s="35"/>
      <c r="AS300" s="35"/>
      <c r="AT300" s="35"/>
      <c r="AU300" s="35"/>
      <c r="AV300" s="35"/>
      <c r="AW300" s="35"/>
      <c r="AX300" s="35"/>
      <c r="AY300" s="35"/>
      <c r="AZ300" s="35"/>
      <c r="BA300" s="35" t="s">
        <v>293</v>
      </c>
      <c r="BB300" s="33"/>
      <c r="BC300" s="36">
        <f>IF(COUNTIF($X$2:Table53[[#This Row],[MRCUID]],Table53[[#This Row],[MRCUID]])=1,1,0)</f>
        <v>0</v>
      </c>
    </row>
    <row r="301" spans="1:55" x14ac:dyDescent="0.25">
      <c r="A301" t="s">
        <v>277</v>
      </c>
      <c r="B301" s="33" t="s">
        <v>2920</v>
      </c>
      <c r="C301" s="33" t="s">
        <v>2921</v>
      </c>
      <c r="D301" s="33" t="s">
        <v>280</v>
      </c>
      <c r="E301" s="33" t="s">
        <v>281</v>
      </c>
      <c r="F301" s="34">
        <v>43101</v>
      </c>
      <c r="G301" s="34">
        <v>43465</v>
      </c>
      <c r="H301" s="35" t="s">
        <v>2922</v>
      </c>
      <c r="I301" s="35" t="s">
        <v>2923</v>
      </c>
      <c r="J301" s="35" t="s">
        <v>2924</v>
      </c>
      <c r="K301" s="35" t="s">
        <v>2925</v>
      </c>
      <c r="L301" s="35" t="s">
        <v>3025</v>
      </c>
      <c r="M301" s="35" t="s">
        <v>295</v>
      </c>
      <c r="N301" s="35" t="s">
        <v>3026</v>
      </c>
      <c r="O301" s="35" t="s">
        <v>3027</v>
      </c>
      <c r="P301" s="35" t="s">
        <v>3028</v>
      </c>
      <c r="Q301" s="35" t="s">
        <v>3002</v>
      </c>
      <c r="R301" s="35" t="s">
        <v>3029</v>
      </c>
      <c r="S301" s="35"/>
      <c r="T301" s="35" t="s">
        <v>3030</v>
      </c>
      <c r="U301" s="35"/>
      <c r="V301" s="35" t="s">
        <v>276</v>
      </c>
      <c r="W301" s="35"/>
      <c r="X301" s="35"/>
      <c r="Y301" s="35"/>
      <c r="Z301" s="35"/>
      <c r="AA301" s="35" t="s">
        <v>3031</v>
      </c>
      <c r="AB301" s="35"/>
      <c r="AC301" s="35"/>
      <c r="AD301" s="35"/>
      <c r="AE301" s="35"/>
      <c r="AF301" s="35"/>
      <c r="AG301" s="35"/>
      <c r="AH301" s="35"/>
      <c r="AI301" s="35"/>
      <c r="AJ301" s="35"/>
      <c r="AK301" s="35"/>
      <c r="AL301" s="35" t="s">
        <v>3006</v>
      </c>
      <c r="AM301" s="35" t="s">
        <v>3007</v>
      </c>
      <c r="AN301" s="35"/>
      <c r="AO301" s="35"/>
      <c r="AP301" s="35"/>
      <c r="AQ301" s="35"/>
      <c r="AR301" s="35"/>
      <c r="AS301" s="35"/>
      <c r="AT301" s="35"/>
      <c r="AU301" s="35"/>
      <c r="AV301" s="35"/>
      <c r="AW301" s="35"/>
      <c r="AX301" s="35"/>
      <c r="AY301" s="35"/>
      <c r="AZ301" s="35"/>
      <c r="BA301" s="35" t="s">
        <v>293</v>
      </c>
      <c r="BB301" s="33"/>
      <c r="BC301" s="36">
        <f>IF(COUNTIF($X$2:Table53[[#This Row],[MRCUID]],Table53[[#This Row],[MRCUID]])=1,1,0)</f>
        <v>0</v>
      </c>
    </row>
    <row r="302" spans="1:55" x14ac:dyDescent="0.25">
      <c r="A302" t="s">
        <v>277</v>
      </c>
      <c r="B302" s="33" t="s">
        <v>2920</v>
      </c>
      <c r="C302" s="33" t="s">
        <v>2921</v>
      </c>
      <c r="D302" s="33" t="s">
        <v>280</v>
      </c>
      <c r="E302" s="33" t="s">
        <v>281</v>
      </c>
      <c r="F302" s="34">
        <v>43101</v>
      </c>
      <c r="G302" s="34">
        <v>43465</v>
      </c>
      <c r="H302" s="35" t="s">
        <v>2922</v>
      </c>
      <c r="I302" s="35" t="s">
        <v>2923</v>
      </c>
      <c r="J302" s="35" t="s">
        <v>2924</v>
      </c>
      <c r="K302" s="35" t="s">
        <v>2925</v>
      </c>
      <c r="L302" s="35" t="s">
        <v>3032</v>
      </c>
      <c r="M302" s="35" t="s">
        <v>295</v>
      </c>
      <c r="N302" s="35" t="s">
        <v>3033</v>
      </c>
      <c r="O302" s="35" t="s">
        <v>3034</v>
      </c>
      <c r="P302" s="35" t="s">
        <v>3035</v>
      </c>
      <c r="Q302" s="35" t="s">
        <v>3036</v>
      </c>
      <c r="R302" s="35" t="s">
        <v>3037</v>
      </c>
      <c r="S302" s="35" t="s">
        <v>306</v>
      </c>
      <c r="T302" s="35" t="s">
        <v>3038</v>
      </c>
      <c r="U302" s="35" t="s">
        <v>442</v>
      </c>
      <c r="V302" s="35" t="s">
        <v>276</v>
      </c>
      <c r="W302" s="35"/>
      <c r="X302" s="35"/>
      <c r="Y302" s="35" t="s">
        <v>3039</v>
      </c>
      <c r="Z302" s="35" t="s">
        <v>3040</v>
      </c>
      <c r="AA302" s="35" t="s">
        <v>3041</v>
      </c>
      <c r="AB302" s="35"/>
      <c r="AC302" s="35"/>
      <c r="AD302" s="35"/>
      <c r="AE302" s="35"/>
      <c r="AF302" s="35"/>
      <c r="AG302" s="35"/>
      <c r="AH302" s="35"/>
      <c r="AI302" s="35"/>
      <c r="AJ302" s="35"/>
      <c r="AK302" s="35"/>
      <c r="AL302" s="35" t="s">
        <v>3042</v>
      </c>
      <c r="AM302" s="35" t="s">
        <v>3043</v>
      </c>
      <c r="AN302" s="35"/>
      <c r="AO302" s="35"/>
      <c r="AP302" s="35"/>
      <c r="AQ302" s="35"/>
      <c r="AR302" s="35"/>
      <c r="AS302" s="35"/>
      <c r="AT302" s="35"/>
      <c r="AU302" s="35"/>
      <c r="AV302" s="35"/>
      <c r="AW302" s="35"/>
      <c r="AX302" s="35"/>
      <c r="AY302" s="35"/>
      <c r="AZ302" s="35"/>
      <c r="BA302" s="35" t="s">
        <v>293</v>
      </c>
      <c r="BB302" s="33"/>
      <c r="BC302" s="36">
        <f>IF(COUNTIF($X$2:Table53[[#This Row],[MRCUID]],Table53[[#This Row],[MRCUID]])=1,1,0)</f>
        <v>0</v>
      </c>
    </row>
    <row r="303" spans="1:55" x14ac:dyDescent="0.25">
      <c r="A303" t="s">
        <v>277</v>
      </c>
      <c r="B303" s="33" t="s">
        <v>3044</v>
      </c>
      <c r="C303" s="33" t="s">
        <v>3045</v>
      </c>
      <c r="D303" s="33" t="s">
        <v>280</v>
      </c>
      <c r="E303" s="33" t="s">
        <v>281</v>
      </c>
      <c r="F303" s="34">
        <v>43101</v>
      </c>
      <c r="G303" s="34">
        <v>43465</v>
      </c>
      <c r="H303" s="35" t="s">
        <v>3046</v>
      </c>
      <c r="I303" s="35" t="s">
        <v>3047</v>
      </c>
      <c r="J303" s="35" t="s">
        <v>3048</v>
      </c>
      <c r="K303" s="35" t="s">
        <v>3049</v>
      </c>
      <c r="L303" s="35" t="s">
        <v>3050</v>
      </c>
      <c r="M303" s="35" t="s">
        <v>295</v>
      </c>
      <c r="N303" s="35" t="s">
        <v>3051</v>
      </c>
      <c r="O303" s="35" t="s">
        <v>3052</v>
      </c>
      <c r="P303" s="35" t="s">
        <v>3053</v>
      </c>
      <c r="Q303" s="35" t="s">
        <v>3054</v>
      </c>
      <c r="R303" s="35" t="s">
        <v>442</v>
      </c>
      <c r="S303" s="35" t="s">
        <v>306</v>
      </c>
      <c r="T303" s="35" t="s">
        <v>3055</v>
      </c>
      <c r="U303" s="35" t="s">
        <v>306</v>
      </c>
      <c r="V303" s="35" t="s">
        <v>276</v>
      </c>
      <c r="W303" s="35"/>
      <c r="X303" s="35"/>
      <c r="Y303" s="35" t="s">
        <v>3056</v>
      </c>
      <c r="Z303" s="35" t="s">
        <v>3057</v>
      </c>
      <c r="AA303" s="35" t="s">
        <v>3058</v>
      </c>
      <c r="AB303" s="35"/>
      <c r="AC303" s="35"/>
      <c r="AD303" s="35"/>
      <c r="AE303" s="35"/>
      <c r="AF303" s="35"/>
      <c r="AG303" s="35"/>
      <c r="AH303" s="35"/>
      <c r="AI303" s="35"/>
      <c r="AJ303" s="35"/>
      <c r="AK303" s="35"/>
      <c r="AL303" s="35" t="s">
        <v>3059</v>
      </c>
      <c r="AM303" s="35" t="s">
        <v>3059</v>
      </c>
      <c r="AN303" s="35"/>
      <c r="AO303" s="35"/>
      <c r="AP303" s="35"/>
      <c r="AQ303" s="35"/>
      <c r="AR303" s="35"/>
      <c r="AS303" s="35"/>
      <c r="AT303" s="35"/>
      <c r="AU303" s="35"/>
      <c r="AV303" s="35"/>
      <c r="AW303" s="35"/>
      <c r="AX303" s="35" t="s">
        <v>328</v>
      </c>
      <c r="AY303" s="35" t="s">
        <v>329</v>
      </c>
      <c r="AZ303" s="35" t="s">
        <v>328</v>
      </c>
      <c r="BA303" s="35" t="s">
        <v>293</v>
      </c>
      <c r="BB303" s="33"/>
      <c r="BC303" s="36">
        <f>IF(COUNTIF($X$2:Table53[[#This Row],[MRCUID]],Table53[[#This Row],[MRCUID]])=1,1,0)</f>
        <v>0</v>
      </c>
    </row>
    <row r="304" spans="1:55" x14ac:dyDescent="0.25">
      <c r="A304" t="s">
        <v>277</v>
      </c>
      <c r="B304" s="33" t="s">
        <v>3044</v>
      </c>
      <c r="C304" s="33" t="s">
        <v>3045</v>
      </c>
      <c r="D304" s="33" t="s">
        <v>280</v>
      </c>
      <c r="E304" s="33" t="s">
        <v>281</v>
      </c>
      <c r="F304" s="34">
        <v>43101</v>
      </c>
      <c r="G304" s="34">
        <v>43465</v>
      </c>
      <c r="H304" s="35" t="s">
        <v>3046</v>
      </c>
      <c r="I304" s="35" t="s">
        <v>3047</v>
      </c>
      <c r="J304" s="35" t="s">
        <v>3048</v>
      </c>
      <c r="K304" s="35" t="s">
        <v>3049</v>
      </c>
      <c r="L304" s="35" t="s">
        <v>3060</v>
      </c>
      <c r="M304" s="35" t="s">
        <v>295</v>
      </c>
      <c r="N304" s="35" t="s">
        <v>3061</v>
      </c>
      <c r="O304" s="35" t="s">
        <v>3062</v>
      </c>
      <c r="P304" s="35" t="s">
        <v>3063</v>
      </c>
      <c r="Q304" s="35" t="s">
        <v>366</v>
      </c>
      <c r="R304" s="35"/>
      <c r="S304" s="35"/>
      <c r="T304" s="35"/>
      <c r="U304" s="35" t="s">
        <v>306</v>
      </c>
      <c r="V304" s="35" t="s">
        <v>276</v>
      </c>
      <c r="W304" s="35"/>
      <c r="X304" s="35"/>
      <c r="Y304" s="35"/>
      <c r="Z304" s="35" t="s">
        <v>3064</v>
      </c>
      <c r="AA304" s="35" t="s">
        <v>3065</v>
      </c>
      <c r="AB304" s="35"/>
      <c r="AC304" s="35"/>
      <c r="AD304" s="35"/>
      <c r="AE304" s="35"/>
      <c r="AF304" s="35"/>
      <c r="AG304" s="35"/>
      <c r="AH304" s="35"/>
      <c r="AI304" s="35"/>
      <c r="AJ304" s="35"/>
      <c r="AK304" s="35"/>
      <c r="AL304" s="35" t="s">
        <v>373</v>
      </c>
      <c r="AM304" s="35" t="s">
        <v>374</v>
      </c>
      <c r="AN304" s="35"/>
      <c r="AO304" s="35"/>
      <c r="AP304" s="35"/>
      <c r="AQ304" s="35"/>
      <c r="AR304" s="35"/>
      <c r="AS304" s="35"/>
      <c r="AT304" s="35"/>
      <c r="AU304" s="35"/>
      <c r="AV304" s="35"/>
      <c r="AW304" s="35"/>
      <c r="AX304" s="35" t="s">
        <v>329</v>
      </c>
      <c r="AY304" s="35" t="s">
        <v>329</v>
      </c>
      <c r="AZ304" s="35" t="s">
        <v>329</v>
      </c>
      <c r="BA304" s="35" t="s">
        <v>293</v>
      </c>
      <c r="BB304" s="33"/>
      <c r="BC304" s="36">
        <f>IF(COUNTIF($X$2:Table53[[#This Row],[MRCUID]],Table53[[#This Row],[MRCUID]])=1,1,0)</f>
        <v>0</v>
      </c>
    </row>
    <row r="305" spans="1:55" x14ac:dyDescent="0.25">
      <c r="A305" t="s">
        <v>277</v>
      </c>
      <c r="B305" s="33" t="s">
        <v>3044</v>
      </c>
      <c r="C305" s="33" t="s">
        <v>3045</v>
      </c>
      <c r="D305" s="33" t="s">
        <v>280</v>
      </c>
      <c r="E305" s="33" t="s">
        <v>281</v>
      </c>
      <c r="F305" s="34">
        <v>43101</v>
      </c>
      <c r="G305" s="34">
        <v>43465</v>
      </c>
      <c r="H305" s="35" t="s">
        <v>3046</v>
      </c>
      <c r="I305" s="35" t="s">
        <v>3047</v>
      </c>
      <c r="J305" s="35" t="s">
        <v>3048</v>
      </c>
      <c r="K305" s="35" t="s">
        <v>3049</v>
      </c>
      <c r="L305" s="35" t="s">
        <v>3066</v>
      </c>
      <c r="M305" s="35" t="s">
        <v>295</v>
      </c>
      <c r="N305" s="35" t="s">
        <v>3067</v>
      </c>
      <c r="O305" s="35" t="s">
        <v>3068</v>
      </c>
      <c r="P305" s="35" t="s">
        <v>3069</v>
      </c>
      <c r="Q305" s="35" t="s">
        <v>3070</v>
      </c>
      <c r="R305" s="35" t="s">
        <v>1153</v>
      </c>
      <c r="S305" s="35" t="s">
        <v>606</v>
      </c>
      <c r="T305" s="35" t="s">
        <v>3071</v>
      </c>
      <c r="U305" s="35" t="s">
        <v>606</v>
      </c>
      <c r="V305" s="35" t="s">
        <v>276</v>
      </c>
      <c r="W305" s="35"/>
      <c r="X305" s="35"/>
      <c r="Y305" s="35" t="s">
        <v>3072</v>
      </c>
      <c r="Z305" s="35" t="s">
        <v>3073</v>
      </c>
      <c r="AA305" s="35" t="s">
        <v>3074</v>
      </c>
      <c r="AB305" s="35"/>
      <c r="AC305" s="35"/>
      <c r="AD305" s="35"/>
      <c r="AE305" s="35"/>
      <c r="AF305" s="35"/>
      <c r="AG305" s="35"/>
      <c r="AH305" s="35"/>
      <c r="AI305" s="35"/>
      <c r="AJ305" s="35"/>
      <c r="AK305" s="35"/>
      <c r="AL305" s="35" t="s">
        <v>3075</v>
      </c>
      <c r="AM305" s="35" t="s">
        <v>3076</v>
      </c>
      <c r="AN305" s="35"/>
      <c r="AO305" s="35"/>
      <c r="AP305" s="35"/>
      <c r="AQ305" s="35"/>
      <c r="AR305" s="35"/>
      <c r="AS305" s="35"/>
      <c r="AT305" s="35"/>
      <c r="AU305" s="35"/>
      <c r="AV305" s="35"/>
      <c r="AW305" s="35"/>
      <c r="AX305" s="35" t="s">
        <v>328</v>
      </c>
      <c r="AY305" s="35" t="s">
        <v>329</v>
      </c>
      <c r="AZ305" s="35" t="s">
        <v>329</v>
      </c>
      <c r="BA305" s="35" t="s">
        <v>293</v>
      </c>
      <c r="BB305" s="33"/>
      <c r="BC305" s="36">
        <f>IF(COUNTIF($X$2:Table53[[#This Row],[MRCUID]],Table53[[#This Row],[MRCUID]])=1,1,0)</f>
        <v>0</v>
      </c>
    </row>
    <row r="306" spans="1:55" x14ac:dyDescent="0.25">
      <c r="A306" t="s">
        <v>277</v>
      </c>
      <c r="B306" s="33" t="s">
        <v>3044</v>
      </c>
      <c r="C306" s="33" t="s">
        <v>3045</v>
      </c>
      <c r="D306" s="33" t="s">
        <v>280</v>
      </c>
      <c r="E306" s="33" t="s">
        <v>281</v>
      </c>
      <c r="F306" s="34">
        <v>43101</v>
      </c>
      <c r="G306" s="34">
        <v>43465</v>
      </c>
      <c r="H306" s="35" t="s">
        <v>3046</v>
      </c>
      <c r="I306" s="35" t="s">
        <v>3047</v>
      </c>
      <c r="J306" s="35" t="s">
        <v>3048</v>
      </c>
      <c r="K306" s="35" t="s">
        <v>3049</v>
      </c>
      <c r="L306" s="35" t="s">
        <v>3077</v>
      </c>
      <c r="M306" s="35" t="s">
        <v>295</v>
      </c>
      <c r="N306" s="35" t="s">
        <v>3078</v>
      </c>
      <c r="O306" s="35" t="s">
        <v>3079</v>
      </c>
      <c r="P306" s="35" t="s">
        <v>3080</v>
      </c>
      <c r="Q306" s="35" t="s">
        <v>3081</v>
      </c>
      <c r="R306" s="35" t="s">
        <v>3082</v>
      </c>
      <c r="S306" s="35"/>
      <c r="T306" s="35" t="s">
        <v>3083</v>
      </c>
      <c r="U306" s="35" t="s">
        <v>429</v>
      </c>
      <c r="V306" s="35" t="s">
        <v>276</v>
      </c>
      <c r="W306" s="35"/>
      <c r="X306" s="35"/>
      <c r="Y306" s="35" t="s">
        <v>3084</v>
      </c>
      <c r="Z306" s="35" t="s">
        <v>3085</v>
      </c>
      <c r="AA306" s="35" t="s">
        <v>3086</v>
      </c>
      <c r="AB306" s="35"/>
      <c r="AC306" s="35"/>
      <c r="AD306" s="35"/>
      <c r="AE306" s="35"/>
      <c r="AF306" s="35"/>
      <c r="AG306" s="35"/>
      <c r="AH306" s="35"/>
      <c r="AI306" s="35"/>
      <c r="AJ306" s="35"/>
      <c r="AK306" s="35"/>
      <c r="AL306" s="35" t="s">
        <v>3087</v>
      </c>
      <c r="AM306" s="35" t="s">
        <v>3088</v>
      </c>
      <c r="AN306" s="35"/>
      <c r="AO306" s="35"/>
      <c r="AP306" s="35"/>
      <c r="AQ306" s="35"/>
      <c r="AR306" s="35"/>
      <c r="AS306" s="35"/>
      <c r="AT306" s="35"/>
      <c r="AU306" s="35"/>
      <c r="AV306" s="35"/>
      <c r="AW306" s="35"/>
      <c r="AX306" s="35" t="s">
        <v>328</v>
      </c>
      <c r="AY306" s="35" t="s">
        <v>329</v>
      </c>
      <c r="AZ306" s="35" t="s">
        <v>328</v>
      </c>
      <c r="BA306" s="35" t="s">
        <v>293</v>
      </c>
      <c r="BB306" s="33"/>
      <c r="BC306" s="36">
        <f>IF(COUNTIF($X$2:Table53[[#This Row],[MRCUID]],Table53[[#This Row],[MRCUID]])=1,1,0)</f>
        <v>0</v>
      </c>
    </row>
    <row r="307" spans="1:55" x14ac:dyDescent="0.25">
      <c r="A307" t="s">
        <v>277</v>
      </c>
      <c r="B307" s="33" t="s">
        <v>3044</v>
      </c>
      <c r="C307" s="33" t="s">
        <v>3045</v>
      </c>
      <c r="D307" s="33" t="s">
        <v>280</v>
      </c>
      <c r="E307" s="33" t="s">
        <v>281</v>
      </c>
      <c r="F307" s="34">
        <v>43101</v>
      </c>
      <c r="G307" s="34">
        <v>43465</v>
      </c>
      <c r="H307" s="35" t="s">
        <v>3046</v>
      </c>
      <c r="I307" s="35" t="s">
        <v>3047</v>
      </c>
      <c r="J307" s="35" t="s">
        <v>3048</v>
      </c>
      <c r="K307" s="35" t="s">
        <v>3049</v>
      </c>
      <c r="L307" s="35" t="s">
        <v>3089</v>
      </c>
      <c r="M307" s="35" t="s">
        <v>295</v>
      </c>
      <c r="N307" s="35" t="s">
        <v>3090</v>
      </c>
      <c r="O307" s="35" t="s">
        <v>3091</v>
      </c>
      <c r="P307" s="35" t="s">
        <v>3092</v>
      </c>
      <c r="Q307" s="35" t="s">
        <v>3093</v>
      </c>
      <c r="R307" s="35" t="s">
        <v>2526</v>
      </c>
      <c r="S307" s="35" t="s">
        <v>321</v>
      </c>
      <c r="T307" s="35"/>
      <c r="U307" s="35" t="s">
        <v>323</v>
      </c>
      <c r="V307" s="35" t="s">
        <v>276</v>
      </c>
      <c r="W307" s="35"/>
      <c r="X307" s="35"/>
      <c r="Y307" s="35"/>
      <c r="Z307" s="35" t="s">
        <v>3094</v>
      </c>
      <c r="AA307" s="35" t="s">
        <v>3095</v>
      </c>
      <c r="AB307" s="35"/>
      <c r="AC307" s="35"/>
      <c r="AD307" s="35"/>
      <c r="AE307" s="35"/>
      <c r="AF307" s="35"/>
      <c r="AG307" s="35"/>
      <c r="AH307" s="35"/>
      <c r="AI307" s="35"/>
      <c r="AJ307" s="35"/>
      <c r="AK307" s="35"/>
      <c r="AL307" s="35" t="s">
        <v>3096</v>
      </c>
      <c r="AM307" s="35" t="s">
        <v>3097</v>
      </c>
      <c r="AN307" s="35"/>
      <c r="AO307" s="35"/>
      <c r="AP307" s="35"/>
      <c r="AQ307" s="35"/>
      <c r="AR307" s="35"/>
      <c r="AS307" s="35"/>
      <c r="AT307" s="35"/>
      <c r="AU307" s="35"/>
      <c r="AV307" s="35"/>
      <c r="AW307" s="35"/>
      <c r="AX307" s="35" t="s">
        <v>329</v>
      </c>
      <c r="AY307" s="35" t="s">
        <v>329</v>
      </c>
      <c r="AZ307" s="35" t="s">
        <v>329</v>
      </c>
      <c r="BA307" s="35" t="s">
        <v>293</v>
      </c>
      <c r="BB307" s="33"/>
      <c r="BC307" s="36">
        <f>IF(COUNTIF($X$2:Table53[[#This Row],[MRCUID]],Table53[[#This Row],[MRCUID]])=1,1,0)</f>
        <v>0</v>
      </c>
    </row>
    <row r="308" spans="1:55" x14ac:dyDescent="0.25">
      <c r="A308" t="s">
        <v>277</v>
      </c>
      <c r="B308" s="33" t="s">
        <v>3044</v>
      </c>
      <c r="C308" s="33" t="s">
        <v>3045</v>
      </c>
      <c r="D308" s="33" t="s">
        <v>280</v>
      </c>
      <c r="E308" s="33" t="s">
        <v>281</v>
      </c>
      <c r="F308" s="34">
        <v>43101</v>
      </c>
      <c r="G308" s="34">
        <v>43465</v>
      </c>
      <c r="H308" s="35" t="s">
        <v>3046</v>
      </c>
      <c r="I308" s="35" t="s">
        <v>3047</v>
      </c>
      <c r="J308" s="35" t="s">
        <v>3048</v>
      </c>
      <c r="K308" s="35" t="s">
        <v>3049</v>
      </c>
      <c r="L308" s="35" t="s">
        <v>3098</v>
      </c>
      <c r="M308" s="35" t="s">
        <v>295</v>
      </c>
      <c r="N308" s="35"/>
      <c r="O308" s="35" t="s">
        <v>3099</v>
      </c>
      <c r="P308" s="35" t="s">
        <v>3100</v>
      </c>
      <c r="Q308" s="35" t="s">
        <v>3101</v>
      </c>
      <c r="R308" s="35"/>
      <c r="S308" s="35" t="s">
        <v>342</v>
      </c>
      <c r="T308" s="35"/>
      <c r="U308" s="35" t="s">
        <v>506</v>
      </c>
      <c r="V308" s="35" t="s">
        <v>507</v>
      </c>
      <c r="W308" s="35"/>
      <c r="X308" s="35"/>
      <c r="Y308" s="35"/>
      <c r="Z308" s="35" t="s">
        <v>3102</v>
      </c>
      <c r="AA308" s="35" t="s">
        <v>3103</v>
      </c>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t="s">
        <v>329</v>
      </c>
      <c r="AY308" s="35" t="s">
        <v>329</v>
      </c>
      <c r="AZ308" s="35" t="s">
        <v>329</v>
      </c>
      <c r="BA308" s="35" t="s">
        <v>293</v>
      </c>
      <c r="BB308" s="33"/>
      <c r="BC308" s="36">
        <f>IF(COUNTIF($X$2:Table53[[#This Row],[MRCUID]],Table53[[#This Row],[MRCUID]])=1,1,0)</f>
        <v>0</v>
      </c>
    </row>
    <row r="309" spans="1:55" x14ac:dyDescent="0.25">
      <c r="A309" t="s">
        <v>277</v>
      </c>
      <c r="B309" s="33" t="s">
        <v>3044</v>
      </c>
      <c r="C309" s="33" t="s">
        <v>3045</v>
      </c>
      <c r="D309" s="33" t="s">
        <v>280</v>
      </c>
      <c r="E309" s="33" t="s">
        <v>281</v>
      </c>
      <c r="F309" s="34">
        <v>43101</v>
      </c>
      <c r="G309" s="34">
        <v>43465</v>
      </c>
      <c r="H309" s="35" t="s">
        <v>3046</v>
      </c>
      <c r="I309" s="35" t="s">
        <v>3047</v>
      </c>
      <c r="J309" s="35" t="s">
        <v>3048</v>
      </c>
      <c r="K309" s="35" t="s">
        <v>3049</v>
      </c>
      <c r="L309" s="35" t="s">
        <v>3104</v>
      </c>
      <c r="M309" s="35" t="s">
        <v>295</v>
      </c>
      <c r="N309" s="35" t="s">
        <v>3105</v>
      </c>
      <c r="O309" s="35" t="s">
        <v>3106</v>
      </c>
      <c r="P309" s="35" t="s">
        <v>3107</v>
      </c>
      <c r="Q309" s="35" t="s">
        <v>3108</v>
      </c>
      <c r="R309" s="35"/>
      <c r="S309" s="35"/>
      <c r="T309" s="35"/>
      <c r="U309" s="35" t="s">
        <v>344</v>
      </c>
      <c r="V309" s="35" t="s">
        <v>276</v>
      </c>
      <c r="W309" s="35"/>
      <c r="X309" s="35"/>
      <c r="Y309" s="35"/>
      <c r="Z309" s="35" t="s">
        <v>3109</v>
      </c>
      <c r="AA309" s="35" t="s">
        <v>3110</v>
      </c>
      <c r="AB309" s="35"/>
      <c r="AC309" s="35"/>
      <c r="AD309" s="35"/>
      <c r="AE309" s="35"/>
      <c r="AF309" s="35"/>
      <c r="AG309" s="35"/>
      <c r="AH309" s="35"/>
      <c r="AI309" s="35"/>
      <c r="AJ309" s="35"/>
      <c r="AK309" s="35"/>
      <c r="AL309" s="35" t="s">
        <v>3111</v>
      </c>
      <c r="AM309" s="35" t="s">
        <v>3112</v>
      </c>
      <c r="AN309" s="35"/>
      <c r="AO309" s="35"/>
      <c r="AP309" s="35"/>
      <c r="AQ309" s="35"/>
      <c r="AR309" s="35"/>
      <c r="AS309" s="35"/>
      <c r="AT309" s="35"/>
      <c r="AU309" s="35"/>
      <c r="AV309" s="35"/>
      <c r="AW309" s="35"/>
      <c r="AX309" s="35" t="s">
        <v>329</v>
      </c>
      <c r="AY309" s="35" t="s">
        <v>329</v>
      </c>
      <c r="AZ309" s="35" t="s">
        <v>329</v>
      </c>
      <c r="BA309" s="35" t="s">
        <v>293</v>
      </c>
      <c r="BB309" s="33"/>
      <c r="BC309" s="36">
        <f>IF(COUNTIF($X$2:Table53[[#This Row],[MRCUID]],Table53[[#This Row],[MRCUID]])=1,1,0)</f>
        <v>0</v>
      </c>
    </row>
    <row r="310" spans="1:55" x14ac:dyDescent="0.25">
      <c r="A310" t="s">
        <v>277</v>
      </c>
      <c r="B310" s="33" t="s">
        <v>3044</v>
      </c>
      <c r="C310" s="33" t="s">
        <v>3045</v>
      </c>
      <c r="D310" s="33" t="s">
        <v>280</v>
      </c>
      <c r="E310" s="33" t="s">
        <v>281</v>
      </c>
      <c r="F310" s="34">
        <v>43101</v>
      </c>
      <c r="G310" s="34">
        <v>43465</v>
      </c>
      <c r="H310" s="35" t="s">
        <v>3046</v>
      </c>
      <c r="I310" s="35" t="s">
        <v>3047</v>
      </c>
      <c r="J310" s="35" t="s">
        <v>3048</v>
      </c>
      <c r="K310" s="35" t="s">
        <v>3049</v>
      </c>
      <c r="L310" s="35" t="s">
        <v>3113</v>
      </c>
      <c r="M310" s="35" t="s">
        <v>295</v>
      </c>
      <c r="N310" s="35"/>
      <c r="O310" s="35" t="s">
        <v>3114</v>
      </c>
      <c r="P310" s="35" t="s">
        <v>3115</v>
      </c>
      <c r="Q310" s="35" t="s">
        <v>3116</v>
      </c>
      <c r="R310" s="35"/>
      <c r="S310" s="35" t="s">
        <v>3117</v>
      </c>
      <c r="T310" s="35"/>
      <c r="U310" s="35" t="s">
        <v>429</v>
      </c>
      <c r="V310" s="35" t="s">
        <v>276</v>
      </c>
      <c r="W310" s="35"/>
      <c r="X310" s="35"/>
      <c r="Y310" s="35"/>
      <c r="Z310" s="35" t="s">
        <v>3118</v>
      </c>
      <c r="AA310" s="35" t="s">
        <v>3119</v>
      </c>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t="s">
        <v>302</v>
      </c>
      <c r="AX310" s="35"/>
      <c r="AY310" s="35"/>
      <c r="AZ310" s="35"/>
      <c r="BA310" s="35" t="s">
        <v>293</v>
      </c>
      <c r="BB310" s="33"/>
      <c r="BC310" s="36">
        <f>IF(COUNTIF($X$2:Table53[[#This Row],[MRCUID]],Table53[[#This Row],[MRCUID]])=1,1,0)</f>
        <v>0</v>
      </c>
    </row>
    <row r="311" spans="1:55" x14ac:dyDescent="0.25">
      <c r="A311" t="s">
        <v>277</v>
      </c>
      <c r="B311" s="33" t="s">
        <v>3044</v>
      </c>
      <c r="C311" s="33" t="s">
        <v>3045</v>
      </c>
      <c r="D311" s="33" t="s">
        <v>280</v>
      </c>
      <c r="E311" s="33" t="s">
        <v>281</v>
      </c>
      <c r="F311" s="34">
        <v>43101</v>
      </c>
      <c r="G311" s="34">
        <v>43465</v>
      </c>
      <c r="H311" s="35" t="s">
        <v>3046</v>
      </c>
      <c r="I311" s="35" t="s">
        <v>3047</v>
      </c>
      <c r="J311" s="35" t="s">
        <v>3048</v>
      </c>
      <c r="K311" s="35" t="s">
        <v>3049</v>
      </c>
      <c r="L311" s="35" t="s">
        <v>3120</v>
      </c>
      <c r="M311" s="35" t="s">
        <v>295</v>
      </c>
      <c r="N311" s="35"/>
      <c r="O311" s="35" t="s">
        <v>3121</v>
      </c>
      <c r="P311" s="35" t="s">
        <v>3122</v>
      </c>
      <c r="Q311" s="35" t="s">
        <v>3116</v>
      </c>
      <c r="R311" s="35"/>
      <c r="S311" s="35" t="s">
        <v>1085</v>
      </c>
      <c r="T311" s="35"/>
      <c r="U311" s="35" t="s">
        <v>306</v>
      </c>
      <c r="V311" s="35" t="s">
        <v>276</v>
      </c>
      <c r="W311" s="35"/>
      <c r="X311" s="35"/>
      <c r="Y311" s="35"/>
      <c r="Z311" s="35" t="s">
        <v>1346</v>
      </c>
      <c r="AA311" s="35" t="s">
        <v>3123</v>
      </c>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t="s">
        <v>302</v>
      </c>
      <c r="AX311" s="35"/>
      <c r="AY311" s="35"/>
      <c r="AZ311" s="35"/>
      <c r="BA311" s="35" t="s">
        <v>293</v>
      </c>
      <c r="BB311" s="33"/>
      <c r="BC311" s="36">
        <f>IF(COUNTIF($X$2:Table53[[#This Row],[MRCUID]],Table53[[#This Row],[MRCUID]])=1,1,0)</f>
        <v>0</v>
      </c>
    </row>
    <row r="312" spans="1:55" x14ac:dyDescent="0.25">
      <c r="A312" t="s">
        <v>277</v>
      </c>
      <c r="B312" s="33" t="s">
        <v>3044</v>
      </c>
      <c r="C312" s="33" t="s">
        <v>3045</v>
      </c>
      <c r="D312" s="33" t="s">
        <v>280</v>
      </c>
      <c r="E312" s="33" t="s">
        <v>281</v>
      </c>
      <c r="F312" s="34">
        <v>43101</v>
      </c>
      <c r="G312" s="34">
        <v>43465</v>
      </c>
      <c r="H312" s="35" t="s">
        <v>3046</v>
      </c>
      <c r="I312" s="35" t="s">
        <v>3047</v>
      </c>
      <c r="J312" s="35" t="s">
        <v>3048</v>
      </c>
      <c r="K312" s="35" t="s">
        <v>3049</v>
      </c>
      <c r="L312" s="35" t="s">
        <v>3124</v>
      </c>
      <c r="M312" s="35" t="s">
        <v>295</v>
      </c>
      <c r="N312" s="35" t="s">
        <v>3125</v>
      </c>
      <c r="O312" s="35" t="s">
        <v>3126</v>
      </c>
      <c r="P312" s="35" t="s">
        <v>3127</v>
      </c>
      <c r="Q312" s="35" t="s">
        <v>809</v>
      </c>
      <c r="R312" s="35" t="s">
        <v>407</v>
      </c>
      <c r="S312" s="35" t="s">
        <v>342</v>
      </c>
      <c r="T312" s="35" t="s">
        <v>3128</v>
      </c>
      <c r="U312" s="35" t="s">
        <v>306</v>
      </c>
      <c r="V312" s="35" t="s">
        <v>276</v>
      </c>
      <c r="W312" s="35"/>
      <c r="X312" s="35"/>
      <c r="Y312" s="35" t="s">
        <v>3129</v>
      </c>
      <c r="Z312" s="35" t="s">
        <v>3130</v>
      </c>
      <c r="AA312" s="35" t="s">
        <v>3131</v>
      </c>
      <c r="AB312" s="35"/>
      <c r="AC312" s="35"/>
      <c r="AD312" s="35"/>
      <c r="AE312" s="35"/>
      <c r="AF312" s="35"/>
      <c r="AG312" s="35"/>
      <c r="AH312" s="35"/>
      <c r="AI312" s="35"/>
      <c r="AJ312" s="35"/>
      <c r="AK312" s="35"/>
      <c r="AL312" s="35" t="s">
        <v>814</v>
      </c>
      <c r="AM312" s="35" t="s">
        <v>814</v>
      </c>
      <c r="AN312" s="35"/>
      <c r="AO312" s="35"/>
      <c r="AP312" s="35"/>
      <c r="AQ312" s="35"/>
      <c r="AR312" s="35"/>
      <c r="AS312" s="35"/>
      <c r="AT312" s="35"/>
      <c r="AU312" s="35"/>
      <c r="AV312" s="35"/>
      <c r="AW312" s="35" t="s">
        <v>302</v>
      </c>
      <c r="AX312" s="35" t="s">
        <v>328</v>
      </c>
      <c r="AY312" s="35" t="s">
        <v>329</v>
      </c>
      <c r="AZ312" s="35" t="s">
        <v>328</v>
      </c>
      <c r="BA312" s="35" t="s">
        <v>293</v>
      </c>
      <c r="BB312" s="33"/>
      <c r="BC312" s="36">
        <f>IF(COUNTIF($X$2:Table53[[#This Row],[MRCUID]],Table53[[#This Row],[MRCUID]])=1,1,0)</f>
        <v>0</v>
      </c>
    </row>
    <row r="313" spans="1:55" x14ac:dyDescent="0.25">
      <c r="A313" t="s">
        <v>277</v>
      </c>
      <c r="B313" s="33" t="s">
        <v>3044</v>
      </c>
      <c r="C313" s="33" t="s">
        <v>3045</v>
      </c>
      <c r="D313" s="33" t="s">
        <v>280</v>
      </c>
      <c r="E313" s="33" t="s">
        <v>281</v>
      </c>
      <c r="F313" s="34">
        <v>43101</v>
      </c>
      <c r="G313" s="34">
        <v>43465</v>
      </c>
      <c r="H313" s="35" t="s">
        <v>3046</v>
      </c>
      <c r="I313" s="35" t="s">
        <v>3047</v>
      </c>
      <c r="J313" s="35" t="s">
        <v>3048</v>
      </c>
      <c r="K313" s="35" t="s">
        <v>3049</v>
      </c>
      <c r="L313" s="35" t="s">
        <v>3132</v>
      </c>
      <c r="M313" s="35" t="s">
        <v>295</v>
      </c>
      <c r="N313" s="35"/>
      <c r="O313" s="35" t="s">
        <v>3133</v>
      </c>
      <c r="P313" s="35" t="s">
        <v>3134</v>
      </c>
      <c r="Q313" s="35" t="s">
        <v>3135</v>
      </c>
      <c r="R313" s="35"/>
      <c r="S313" s="35"/>
      <c r="T313" s="35"/>
      <c r="U313" s="35" t="s">
        <v>344</v>
      </c>
      <c r="V313" s="35" t="s">
        <v>276</v>
      </c>
      <c r="W313" s="35"/>
      <c r="X313" s="35"/>
      <c r="Y313" s="35"/>
      <c r="Z313" s="35" t="s">
        <v>3136</v>
      </c>
      <c r="AA313" s="35" t="s">
        <v>3137</v>
      </c>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t="s">
        <v>293</v>
      </c>
      <c r="BB313" s="33"/>
      <c r="BC313" s="36">
        <f>IF(COUNTIF($X$2:Table53[[#This Row],[MRCUID]],Table53[[#This Row],[MRCUID]])=1,1,0)</f>
        <v>0</v>
      </c>
    </row>
    <row r="314" spans="1:55" x14ac:dyDescent="0.25">
      <c r="A314" t="s">
        <v>277</v>
      </c>
      <c r="B314" s="33" t="s">
        <v>3044</v>
      </c>
      <c r="C314" s="33" t="s">
        <v>3045</v>
      </c>
      <c r="D314" s="33" t="s">
        <v>280</v>
      </c>
      <c r="E314" s="33" t="s">
        <v>281</v>
      </c>
      <c r="F314" s="34">
        <v>43101</v>
      </c>
      <c r="G314" s="34">
        <v>43465</v>
      </c>
      <c r="H314" s="35" t="s">
        <v>3046</v>
      </c>
      <c r="I314" s="35" t="s">
        <v>3047</v>
      </c>
      <c r="J314" s="35" t="s">
        <v>3048</v>
      </c>
      <c r="K314" s="35" t="s">
        <v>3049</v>
      </c>
      <c r="L314" s="35" t="s">
        <v>3138</v>
      </c>
      <c r="M314" s="35" t="s">
        <v>295</v>
      </c>
      <c r="N314" s="35" t="s">
        <v>3139</v>
      </c>
      <c r="O314" s="35" t="s">
        <v>3140</v>
      </c>
      <c r="P314" s="35" t="s">
        <v>3141</v>
      </c>
      <c r="Q314" s="35" t="s">
        <v>525</v>
      </c>
      <c r="R314" s="35" t="s">
        <v>675</v>
      </c>
      <c r="S314" s="35" t="s">
        <v>381</v>
      </c>
      <c r="T314" s="35" t="s">
        <v>3142</v>
      </c>
      <c r="U314" s="35" t="s">
        <v>383</v>
      </c>
      <c r="V314" s="35" t="s">
        <v>507</v>
      </c>
      <c r="W314" s="35"/>
      <c r="X314" s="35"/>
      <c r="Y314" s="35"/>
      <c r="Z314" s="35" t="s">
        <v>3143</v>
      </c>
      <c r="AA314" s="35" t="s">
        <v>3144</v>
      </c>
      <c r="AB314" s="35"/>
      <c r="AC314" s="35"/>
      <c r="AD314" s="35"/>
      <c r="AE314" s="35"/>
      <c r="AF314" s="35"/>
      <c r="AG314" s="35"/>
      <c r="AH314" s="35"/>
      <c r="AI314" s="35"/>
      <c r="AJ314" s="35"/>
      <c r="AK314" s="35"/>
      <c r="AL314" s="35" t="s">
        <v>531</v>
      </c>
      <c r="AM314" s="35" t="s">
        <v>532</v>
      </c>
      <c r="AN314" s="35"/>
      <c r="AO314" s="35"/>
      <c r="AP314" s="35"/>
      <c r="AQ314" s="35"/>
      <c r="AR314" s="35"/>
      <c r="AS314" s="35"/>
      <c r="AT314" s="35"/>
      <c r="AU314" s="35"/>
      <c r="AV314" s="35"/>
      <c r="AW314" s="35" t="s">
        <v>302</v>
      </c>
      <c r="AX314" s="35" t="s">
        <v>329</v>
      </c>
      <c r="AY314" s="35" t="s">
        <v>329</v>
      </c>
      <c r="AZ314" s="35" t="s">
        <v>329</v>
      </c>
      <c r="BA314" s="35" t="s">
        <v>293</v>
      </c>
      <c r="BB314" s="33"/>
      <c r="BC314" s="36">
        <f>IF(COUNTIF($X$2:Table53[[#This Row],[MRCUID]],Table53[[#This Row],[MRCUID]])=1,1,0)</f>
        <v>0</v>
      </c>
    </row>
    <row r="315" spans="1:55" x14ac:dyDescent="0.25">
      <c r="A315" t="s">
        <v>277</v>
      </c>
      <c r="B315" s="33" t="s">
        <v>3044</v>
      </c>
      <c r="C315" s="33" t="s">
        <v>3045</v>
      </c>
      <c r="D315" s="33" t="s">
        <v>280</v>
      </c>
      <c r="E315" s="33" t="s">
        <v>281</v>
      </c>
      <c r="F315" s="34">
        <v>43101</v>
      </c>
      <c r="G315" s="34">
        <v>43465</v>
      </c>
      <c r="H315" s="35" t="s">
        <v>3046</v>
      </c>
      <c r="I315" s="35" t="s">
        <v>3047</v>
      </c>
      <c r="J315" s="35" t="s">
        <v>3048</v>
      </c>
      <c r="K315" s="35" t="s">
        <v>3049</v>
      </c>
      <c r="L315" s="35" t="s">
        <v>3145</v>
      </c>
      <c r="M315" s="35" t="s">
        <v>295</v>
      </c>
      <c r="N315" s="35" t="s">
        <v>3146</v>
      </c>
      <c r="O315" s="35" t="s">
        <v>3147</v>
      </c>
      <c r="P315" s="35" t="s">
        <v>3148</v>
      </c>
      <c r="Q315" s="35" t="s">
        <v>3149</v>
      </c>
      <c r="R315" s="35" t="s">
        <v>3150</v>
      </c>
      <c r="S315" s="35" t="s">
        <v>380</v>
      </c>
      <c r="T315" s="35" t="s">
        <v>3151</v>
      </c>
      <c r="U315" s="35" t="s">
        <v>598</v>
      </c>
      <c r="V315" s="35" t="s">
        <v>276</v>
      </c>
      <c r="W315" s="35"/>
      <c r="X315" s="35"/>
      <c r="Y315" s="35"/>
      <c r="Z315" s="35" t="s">
        <v>3152</v>
      </c>
      <c r="AA315" s="35" t="s">
        <v>3153</v>
      </c>
      <c r="AB315" s="35"/>
      <c r="AC315" s="35"/>
      <c r="AD315" s="35"/>
      <c r="AE315" s="35"/>
      <c r="AF315" s="35"/>
      <c r="AG315" s="35"/>
      <c r="AH315" s="35"/>
      <c r="AI315" s="35"/>
      <c r="AJ315" s="35"/>
      <c r="AK315" s="35"/>
      <c r="AL315" s="35" t="s">
        <v>3154</v>
      </c>
      <c r="AM315" s="35" t="s">
        <v>3154</v>
      </c>
      <c r="AN315" s="35"/>
      <c r="AO315" s="35"/>
      <c r="AP315" s="35"/>
      <c r="AQ315" s="35"/>
      <c r="AR315" s="35"/>
      <c r="AS315" s="35"/>
      <c r="AT315" s="35"/>
      <c r="AU315" s="35"/>
      <c r="AV315" s="35"/>
      <c r="AW315" s="35"/>
      <c r="AX315" s="35" t="s">
        <v>329</v>
      </c>
      <c r="AY315" s="35" t="s">
        <v>329</v>
      </c>
      <c r="AZ315" s="35" t="s">
        <v>329</v>
      </c>
      <c r="BA315" s="35" t="s">
        <v>293</v>
      </c>
      <c r="BB315" s="33"/>
      <c r="BC315" s="36">
        <f>IF(COUNTIF($X$2:Table53[[#This Row],[MRCUID]],Table53[[#This Row],[MRCUID]])=1,1,0)</f>
        <v>0</v>
      </c>
    </row>
    <row r="316" spans="1:55" x14ac:dyDescent="0.25">
      <c r="A316" t="s">
        <v>277</v>
      </c>
      <c r="B316" s="33" t="s">
        <v>3044</v>
      </c>
      <c r="C316" s="33" t="s">
        <v>3045</v>
      </c>
      <c r="D316" s="33" t="s">
        <v>280</v>
      </c>
      <c r="E316" s="33" t="s">
        <v>281</v>
      </c>
      <c r="F316" s="34">
        <v>43101</v>
      </c>
      <c r="G316" s="34">
        <v>43465</v>
      </c>
      <c r="H316" s="35" t="s">
        <v>3046</v>
      </c>
      <c r="I316" s="35" t="s">
        <v>3047</v>
      </c>
      <c r="J316" s="35" t="s">
        <v>3048</v>
      </c>
      <c r="K316" s="35" t="s">
        <v>3049</v>
      </c>
      <c r="L316" s="35" t="s">
        <v>3155</v>
      </c>
      <c r="M316" s="35" t="s">
        <v>295</v>
      </c>
      <c r="N316" s="35" t="s">
        <v>3156</v>
      </c>
      <c r="O316" s="35" t="s">
        <v>3157</v>
      </c>
      <c r="P316" s="35" t="s">
        <v>3158</v>
      </c>
      <c r="Q316" s="35" t="s">
        <v>3159</v>
      </c>
      <c r="R316" s="35" t="s">
        <v>544</v>
      </c>
      <c r="S316" s="35" t="s">
        <v>321</v>
      </c>
      <c r="T316" s="35" t="s">
        <v>3160</v>
      </c>
      <c r="U316" s="35" t="s">
        <v>323</v>
      </c>
      <c r="V316" s="35" t="s">
        <v>276</v>
      </c>
      <c r="W316" s="35"/>
      <c r="X316" s="35"/>
      <c r="Y316" s="35" t="s">
        <v>3161</v>
      </c>
      <c r="Z316" s="35" t="s">
        <v>3162</v>
      </c>
      <c r="AA316" s="35" t="s">
        <v>3163</v>
      </c>
      <c r="AB316" s="35"/>
      <c r="AC316" s="35"/>
      <c r="AD316" s="35"/>
      <c r="AE316" s="35"/>
      <c r="AF316" s="35"/>
      <c r="AG316" s="35"/>
      <c r="AH316" s="35"/>
      <c r="AI316" s="35"/>
      <c r="AJ316" s="35"/>
      <c r="AK316" s="35"/>
      <c r="AL316" s="35" t="s">
        <v>3164</v>
      </c>
      <c r="AM316" s="35" t="s">
        <v>3164</v>
      </c>
      <c r="AN316" s="35"/>
      <c r="AO316" s="35"/>
      <c r="AP316" s="35"/>
      <c r="AQ316" s="35"/>
      <c r="AR316" s="35"/>
      <c r="AS316" s="35"/>
      <c r="AT316" s="35"/>
      <c r="AU316" s="35"/>
      <c r="AV316" s="35"/>
      <c r="AW316" s="35" t="s">
        <v>302</v>
      </c>
      <c r="AX316" s="35" t="s">
        <v>328</v>
      </c>
      <c r="AY316" s="35" t="s">
        <v>329</v>
      </c>
      <c r="AZ316" s="35" t="s">
        <v>328</v>
      </c>
      <c r="BA316" s="35" t="s">
        <v>293</v>
      </c>
      <c r="BB316" s="33"/>
      <c r="BC316" s="36">
        <f>IF(COUNTIF($X$2:Table53[[#This Row],[MRCUID]],Table53[[#This Row],[MRCUID]])=1,1,0)</f>
        <v>0</v>
      </c>
    </row>
    <row r="317" spans="1:55" x14ac:dyDescent="0.25">
      <c r="A317" t="s">
        <v>277</v>
      </c>
      <c r="B317" s="33" t="s">
        <v>3044</v>
      </c>
      <c r="C317" s="33" t="s">
        <v>3045</v>
      </c>
      <c r="D317" s="33" t="s">
        <v>280</v>
      </c>
      <c r="E317" s="33" t="s">
        <v>281</v>
      </c>
      <c r="F317" s="34">
        <v>43101</v>
      </c>
      <c r="G317" s="34">
        <v>43465</v>
      </c>
      <c r="H317" s="35" t="s">
        <v>3046</v>
      </c>
      <c r="I317" s="35" t="s">
        <v>3047</v>
      </c>
      <c r="J317" s="35" t="s">
        <v>3048</v>
      </c>
      <c r="K317" s="35" t="s">
        <v>3049</v>
      </c>
      <c r="L317" s="35" t="s">
        <v>3165</v>
      </c>
      <c r="M317" s="35" t="s">
        <v>295</v>
      </c>
      <c r="N317" s="35" t="s">
        <v>3166</v>
      </c>
      <c r="O317" s="35" t="s">
        <v>3167</v>
      </c>
      <c r="P317" s="35" t="s">
        <v>3168</v>
      </c>
      <c r="Q317" s="35" t="s">
        <v>3169</v>
      </c>
      <c r="R317" s="35" t="s">
        <v>3170</v>
      </c>
      <c r="S317" s="35" t="s">
        <v>342</v>
      </c>
      <c r="T317" s="35" t="s">
        <v>3171</v>
      </c>
      <c r="U317" s="35" t="s">
        <v>506</v>
      </c>
      <c r="V317" s="35" t="s">
        <v>507</v>
      </c>
      <c r="W317" s="35"/>
      <c r="X317" s="35"/>
      <c r="Y317" s="35" t="s">
        <v>3172</v>
      </c>
      <c r="Z317" s="35" t="s">
        <v>3173</v>
      </c>
      <c r="AA317" s="35" t="s">
        <v>3174</v>
      </c>
      <c r="AB317" s="35"/>
      <c r="AC317" s="35"/>
      <c r="AD317" s="35"/>
      <c r="AE317" s="35"/>
      <c r="AF317" s="35"/>
      <c r="AG317" s="35"/>
      <c r="AH317" s="35"/>
      <c r="AI317" s="35"/>
      <c r="AJ317" s="35"/>
      <c r="AK317" s="35"/>
      <c r="AL317" s="35" t="s">
        <v>3175</v>
      </c>
      <c r="AM317" s="35" t="s">
        <v>3176</v>
      </c>
      <c r="AN317" s="35"/>
      <c r="AO317" s="35"/>
      <c r="AP317" s="35"/>
      <c r="AQ317" s="35"/>
      <c r="AR317" s="35"/>
      <c r="AS317" s="35"/>
      <c r="AT317" s="35"/>
      <c r="AU317" s="35" t="s">
        <v>3177</v>
      </c>
      <c r="AV317" s="35"/>
      <c r="AW317" s="35" t="s">
        <v>302</v>
      </c>
      <c r="AX317" s="35" t="s">
        <v>328</v>
      </c>
      <c r="AY317" s="35" t="s">
        <v>329</v>
      </c>
      <c r="AZ317" s="35" t="s">
        <v>329</v>
      </c>
      <c r="BA317" s="35" t="s">
        <v>293</v>
      </c>
      <c r="BB317" s="33"/>
      <c r="BC317" s="36">
        <f>IF(COUNTIF($X$2:Table53[[#This Row],[MRCUID]],Table53[[#This Row],[MRCUID]])=1,1,0)</f>
        <v>0</v>
      </c>
    </row>
    <row r="318" spans="1:55" x14ac:dyDescent="0.25">
      <c r="A318" t="s">
        <v>277</v>
      </c>
      <c r="B318" s="33" t="s">
        <v>3044</v>
      </c>
      <c r="C318" s="33" t="s">
        <v>3045</v>
      </c>
      <c r="D318" s="33" t="s">
        <v>280</v>
      </c>
      <c r="E318" s="33" t="s">
        <v>281</v>
      </c>
      <c r="F318" s="34">
        <v>43101</v>
      </c>
      <c r="G318" s="34">
        <v>43465</v>
      </c>
      <c r="H318" s="35" t="s">
        <v>3046</v>
      </c>
      <c r="I318" s="35" t="s">
        <v>3047</v>
      </c>
      <c r="J318" s="35" t="s">
        <v>3048</v>
      </c>
      <c r="K318" s="35" t="s">
        <v>3049</v>
      </c>
      <c r="L318" s="35" t="s">
        <v>3178</v>
      </c>
      <c r="M318" s="35" t="s">
        <v>295</v>
      </c>
      <c r="N318" s="35"/>
      <c r="O318" s="35" t="s">
        <v>3179</v>
      </c>
      <c r="P318" s="35" t="s">
        <v>3180</v>
      </c>
      <c r="Q318" s="35" t="s">
        <v>3116</v>
      </c>
      <c r="R318" s="35"/>
      <c r="S318" s="35" t="s">
        <v>1085</v>
      </c>
      <c r="T318" s="35"/>
      <c r="U318" s="35" t="s">
        <v>306</v>
      </c>
      <c r="V318" s="35" t="s">
        <v>276</v>
      </c>
      <c r="W318" s="35"/>
      <c r="X318" s="35"/>
      <c r="Y318" s="35"/>
      <c r="Z318" s="35" t="s">
        <v>1228</v>
      </c>
      <c r="AA318" s="35" t="s">
        <v>3181</v>
      </c>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t="s">
        <v>302</v>
      </c>
      <c r="AX318" s="35"/>
      <c r="AY318" s="35"/>
      <c r="AZ318" s="35"/>
      <c r="BA318" s="35" t="s">
        <v>293</v>
      </c>
      <c r="BB318" s="33"/>
      <c r="BC318" s="36">
        <f>IF(COUNTIF($X$2:Table53[[#This Row],[MRCUID]],Table53[[#This Row],[MRCUID]])=1,1,0)</f>
        <v>0</v>
      </c>
    </row>
    <row r="319" spans="1:55" x14ac:dyDescent="0.25">
      <c r="A319" t="s">
        <v>277</v>
      </c>
      <c r="B319" s="33" t="s">
        <v>3044</v>
      </c>
      <c r="C319" s="33" t="s">
        <v>3045</v>
      </c>
      <c r="D319" s="33" t="s">
        <v>280</v>
      </c>
      <c r="E319" s="33" t="s">
        <v>281</v>
      </c>
      <c r="F319" s="34">
        <v>43101</v>
      </c>
      <c r="G319" s="34">
        <v>43465</v>
      </c>
      <c r="H319" s="35" t="s">
        <v>3046</v>
      </c>
      <c r="I319" s="35" t="s">
        <v>3047</v>
      </c>
      <c r="J319" s="35" t="s">
        <v>3048</v>
      </c>
      <c r="K319" s="35" t="s">
        <v>3049</v>
      </c>
      <c r="L319" s="35" t="s">
        <v>3182</v>
      </c>
      <c r="M319" s="35" t="s">
        <v>295</v>
      </c>
      <c r="N319" s="35" t="s">
        <v>3183</v>
      </c>
      <c r="O319" s="35" t="s">
        <v>3184</v>
      </c>
      <c r="P319" s="35" t="s">
        <v>3185</v>
      </c>
      <c r="Q319" s="35" t="s">
        <v>3186</v>
      </c>
      <c r="R319" s="35" t="s">
        <v>341</v>
      </c>
      <c r="S319" s="35" t="s">
        <v>342</v>
      </c>
      <c r="T319" s="35" t="s">
        <v>3187</v>
      </c>
      <c r="U319" s="35" t="s">
        <v>1201</v>
      </c>
      <c r="V319" s="35" t="s">
        <v>276</v>
      </c>
      <c r="W319" s="35"/>
      <c r="X319" s="35"/>
      <c r="Y319" s="35" t="s">
        <v>3188</v>
      </c>
      <c r="Z319" s="35" t="s">
        <v>3189</v>
      </c>
      <c r="AA319" s="35" t="s">
        <v>3190</v>
      </c>
      <c r="AB319" s="35"/>
      <c r="AC319" s="35"/>
      <c r="AD319" s="35"/>
      <c r="AE319" s="35"/>
      <c r="AF319" s="35"/>
      <c r="AG319" s="35"/>
      <c r="AH319" s="35"/>
      <c r="AI319" s="35"/>
      <c r="AJ319" s="35"/>
      <c r="AK319" s="35"/>
      <c r="AL319" s="35" t="s">
        <v>3191</v>
      </c>
      <c r="AM319" s="35" t="s">
        <v>3191</v>
      </c>
      <c r="AN319" s="35"/>
      <c r="AO319" s="35"/>
      <c r="AP319" s="35"/>
      <c r="AQ319" s="35"/>
      <c r="AR319" s="35"/>
      <c r="AS319" s="35"/>
      <c r="AT319" s="35"/>
      <c r="AU319" s="35"/>
      <c r="AV319" s="35"/>
      <c r="AW319" s="35" t="s">
        <v>302</v>
      </c>
      <c r="AX319" s="35" t="s">
        <v>328</v>
      </c>
      <c r="AY319" s="35" t="s">
        <v>329</v>
      </c>
      <c r="AZ319" s="35" t="s">
        <v>328</v>
      </c>
      <c r="BA319" s="35" t="s">
        <v>293</v>
      </c>
      <c r="BB319" s="33"/>
      <c r="BC319" s="36">
        <f>IF(COUNTIF($X$2:Table53[[#This Row],[MRCUID]],Table53[[#This Row],[MRCUID]])=1,1,0)</f>
        <v>0</v>
      </c>
    </row>
    <row r="320" spans="1:55" x14ac:dyDescent="0.25">
      <c r="A320" t="s">
        <v>277</v>
      </c>
      <c r="B320" s="33" t="s">
        <v>3044</v>
      </c>
      <c r="C320" s="33" t="s">
        <v>3045</v>
      </c>
      <c r="D320" s="33" t="s">
        <v>280</v>
      </c>
      <c r="E320" s="33" t="s">
        <v>281</v>
      </c>
      <c r="F320" s="34">
        <v>43101</v>
      </c>
      <c r="G320" s="34">
        <v>43465</v>
      </c>
      <c r="H320" s="35" t="s">
        <v>3046</v>
      </c>
      <c r="I320" s="35" t="s">
        <v>3047</v>
      </c>
      <c r="J320" s="35" t="s">
        <v>3048</v>
      </c>
      <c r="K320" s="35" t="s">
        <v>3049</v>
      </c>
      <c r="L320" s="35" t="s">
        <v>3192</v>
      </c>
      <c r="M320" s="35" t="s">
        <v>295</v>
      </c>
      <c r="N320" s="35" t="s">
        <v>3193</v>
      </c>
      <c r="O320" s="35" t="s">
        <v>3194</v>
      </c>
      <c r="P320" s="35" t="s">
        <v>3195</v>
      </c>
      <c r="Q320" s="35" t="s">
        <v>3070</v>
      </c>
      <c r="R320" s="35" t="s">
        <v>1153</v>
      </c>
      <c r="S320" s="35" t="s">
        <v>320</v>
      </c>
      <c r="T320" s="35" t="s">
        <v>3196</v>
      </c>
      <c r="U320" s="35" t="s">
        <v>1201</v>
      </c>
      <c r="V320" s="35" t="s">
        <v>276</v>
      </c>
      <c r="W320" s="35"/>
      <c r="X320" s="35"/>
      <c r="Y320" s="35" t="s">
        <v>3197</v>
      </c>
      <c r="Z320" s="35" t="s">
        <v>3198</v>
      </c>
      <c r="AA320" s="35" t="s">
        <v>3199</v>
      </c>
      <c r="AB320" s="35"/>
      <c r="AC320" s="35"/>
      <c r="AD320" s="35"/>
      <c r="AE320" s="35"/>
      <c r="AF320" s="35"/>
      <c r="AG320" s="35"/>
      <c r="AH320" s="35"/>
      <c r="AI320" s="35"/>
      <c r="AJ320" s="35"/>
      <c r="AK320" s="35"/>
      <c r="AL320" s="35" t="s">
        <v>3075</v>
      </c>
      <c r="AM320" s="35" t="s">
        <v>3076</v>
      </c>
      <c r="AN320" s="35"/>
      <c r="AO320" s="35"/>
      <c r="AP320" s="35"/>
      <c r="AQ320" s="35"/>
      <c r="AR320" s="35"/>
      <c r="AS320" s="35"/>
      <c r="AT320" s="35"/>
      <c r="AU320" s="35"/>
      <c r="AV320" s="35"/>
      <c r="AW320" s="35"/>
      <c r="AX320" s="35"/>
      <c r="AY320" s="35"/>
      <c r="AZ320" s="35"/>
      <c r="BA320" s="35" t="s">
        <v>293</v>
      </c>
      <c r="BB320" s="33"/>
      <c r="BC320" s="36">
        <f>IF(COUNTIF($X$2:Table53[[#This Row],[MRCUID]],Table53[[#This Row],[MRCUID]])=1,1,0)</f>
        <v>0</v>
      </c>
    </row>
    <row r="321" spans="1:55" x14ac:dyDescent="0.25">
      <c r="A321" t="s">
        <v>277</v>
      </c>
      <c r="B321" s="33" t="s">
        <v>3044</v>
      </c>
      <c r="C321" s="33" t="s">
        <v>3045</v>
      </c>
      <c r="D321" s="33" t="s">
        <v>280</v>
      </c>
      <c r="E321" s="33" t="s">
        <v>281</v>
      </c>
      <c r="F321" s="34">
        <v>43101</v>
      </c>
      <c r="G321" s="34">
        <v>43465</v>
      </c>
      <c r="H321" s="35" t="s">
        <v>3046</v>
      </c>
      <c r="I321" s="35" t="s">
        <v>3047</v>
      </c>
      <c r="J321" s="35" t="s">
        <v>3048</v>
      </c>
      <c r="K321" s="35" t="s">
        <v>3049</v>
      </c>
      <c r="L321" s="35" t="s">
        <v>3200</v>
      </c>
      <c r="M321" s="35" t="s">
        <v>295</v>
      </c>
      <c r="N321" s="35"/>
      <c r="O321" s="35" t="s">
        <v>3201</v>
      </c>
      <c r="P321" s="35" t="s">
        <v>3202</v>
      </c>
      <c r="Q321" s="35" t="s">
        <v>3203</v>
      </c>
      <c r="R321" s="35"/>
      <c r="S321" s="35" t="s">
        <v>442</v>
      </c>
      <c r="T321" s="35"/>
      <c r="U321" s="35" t="s">
        <v>506</v>
      </c>
      <c r="V321" s="35" t="s">
        <v>276</v>
      </c>
      <c r="W321" s="35"/>
      <c r="X321" s="35"/>
      <c r="Y321" s="35"/>
      <c r="Z321" s="35" t="s">
        <v>3204</v>
      </c>
      <c r="AA321" s="35" t="s">
        <v>3205</v>
      </c>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t="s">
        <v>293</v>
      </c>
      <c r="BB321" s="33"/>
      <c r="BC321" s="36">
        <f>IF(COUNTIF($X$2:Table53[[#This Row],[MRCUID]],Table53[[#This Row],[MRCUID]])=1,1,0)</f>
        <v>0</v>
      </c>
    </row>
    <row r="322" spans="1:55" x14ac:dyDescent="0.25">
      <c r="A322" t="s">
        <v>277</v>
      </c>
      <c r="B322" s="33" t="s">
        <v>3044</v>
      </c>
      <c r="C322" s="33" t="s">
        <v>3045</v>
      </c>
      <c r="D322" s="33" t="s">
        <v>280</v>
      </c>
      <c r="E322" s="33" t="s">
        <v>281</v>
      </c>
      <c r="F322" s="34">
        <v>43101</v>
      </c>
      <c r="G322" s="34">
        <v>43465</v>
      </c>
      <c r="H322" s="35" t="s">
        <v>3046</v>
      </c>
      <c r="I322" s="35" t="s">
        <v>3047</v>
      </c>
      <c r="J322" s="35" t="s">
        <v>3048</v>
      </c>
      <c r="K322" s="35" t="s">
        <v>3049</v>
      </c>
      <c r="L322" s="35" t="s">
        <v>3206</v>
      </c>
      <c r="M322" s="35" t="s">
        <v>295</v>
      </c>
      <c r="N322" s="35"/>
      <c r="O322" s="35" t="s">
        <v>3207</v>
      </c>
      <c r="P322" s="35" t="s">
        <v>3208</v>
      </c>
      <c r="Q322" s="35" t="s">
        <v>3116</v>
      </c>
      <c r="R322" s="35"/>
      <c r="S322" s="35" t="s">
        <v>1085</v>
      </c>
      <c r="T322" s="35"/>
      <c r="U322" s="35" t="s">
        <v>306</v>
      </c>
      <c r="V322" s="35" t="s">
        <v>276</v>
      </c>
      <c r="W322" s="35"/>
      <c r="X322" s="35"/>
      <c r="Y322" s="35"/>
      <c r="Z322" s="35" t="s">
        <v>1088</v>
      </c>
      <c r="AA322" s="35" t="s">
        <v>3209</v>
      </c>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t="s">
        <v>302</v>
      </c>
      <c r="AX322" s="35"/>
      <c r="AY322" s="35"/>
      <c r="AZ322" s="35"/>
      <c r="BA322" s="35" t="s">
        <v>293</v>
      </c>
      <c r="BB322" s="33"/>
      <c r="BC322" s="36">
        <f>IF(COUNTIF($X$2:Table53[[#This Row],[MRCUID]],Table53[[#This Row],[MRCUID]])=1,1,0)</f>
        <v>0</v>
      </c>
    </row>
    <row r="323" spans="1:55" x14ac:dyDescent="0.25">
      <c r="A323" t="s">
        <v>277</v>
      </c>
      <c r="B323" s="33" t="s">
        <v>3044</v>
      </c>
      <c r="C323" s="33" t="s">
        <v>3045</v>
      </c>
      <c r="D323" s="33" t="s">
        <v>280</v>
      </c>
      <c r="E323" s="33" t="s">
        <v>281</v>
      </c>
      <c r="F323" s="34">
        <v>43101</v>
      </c>
      <c r="G323" s="34">
        <v>43465</v>
      </c>
      <c r="H323" s="35" t="s">
        <v>3046</v>
      </c>
      <c r="I323" s="35" t="s">
        <v>3047</v>
      </c>
      <c r="J323" s="35" t="s">
        <v>3048</v>
      </c>
      <c r="K323" s="35" t="s">
        <v>3049</v>
      </c>
      <c r="L323" s="35" t="s">
        <v>3210</v>
      </c>
      <c r="M323" s="35" t="s">
        <v>295</v>
      </c>
      <c r="N323" s="35" t="s">
        <v>3211</v>
      </c>
      <c r="O323" s="35" t="s">
        <v>3212</v>
      </c>
      <c r="P323" s="35" t="s">
        <v>3213</v>
      </c>
      <c r="Q323" s="35" t="s">
        <v>906</v>
      </c>
      <c r="R323" s="35" t="s">
        <v>907</v>
      </c>
      <c r="S323" s="35" t="s">
        <v>306</v>
      </c>
      <c r="T323" s="35" t="s">
        <v>3214</v>
      </c>
      <c r="U323" s="35" t="s">
        <v>306</v>
      </c>
      <c r="V323" s="35" t="s">
        <v>276</v>
      </c>
      <c r="W323" s="35"/>
      <c r="X323" s="35"/>
      <c r="Y323" s="35"/>
      <c r="Z323" s="35" t="s">
        <v>3215</v>
      </c>
      <c r="AA323" s="35" t="s">
        <v>3216</v>
      </c>
      <c r="AB323" s="35"/>
      <c r="AC323" s="35"/>
      <c r="AD323" s="35"/>
      <c r="AE323" s="35"/>
      <c r="AF323" s="35"/>
      <c r="AG323" s="35"/>
      <c r="AH323" s="35"/>
      <c r="AI323" s="35"/>
      <c r="AJ323" s="35"/>
      <c r="AK323" s="35"/>
      <c r="AL323" s="35" t="s">
        <v>912</v>
      </c>
      <c r="AM323" s="35" t="s">
        <v>913</v>
      </c>
      <c r="AN323" s="35"/>
      <c r="AO323" s="35"/>
      <c r="AP323" s="35"/>
      <c r="AQ323" s="35"/>
      <c r="AR323" s="35"/>
      <c r="AS323" s="35"/>
      <c r="AT323" s="35"/>
      <c r="AU323" s="35"/>
      <c r="AV323" s="35"/>
      <c r="AW323" s="35"/>
      <c r="AX323" s="35" t="s">
        <v>329</v>
      </c>
      <c r="AY323" s="35" t="s">
        <v>329</v>
      </c>
      <c r="AZ323" s="35" t="s">
        <v>329</v>
      </c>
      <c r="BA323" s="35" t="s">
        <v>293</v>
      </c>
      <c r="BB323" s="33"/>
      <c r="BC323" s="36">
        <f>IF(COUNTIF($X$2:Table53[[#This Row],[MRCUID]],Table53[[#This Row],[MRCUID]])=1,1,0)</f>
        <v>0</v>
      </c>
    </row>
    <row r="324" spans="1:55" x14ac:dyDescent="0.25">
      <c r="A324" t="s">
        <v>277</v>
      </c>
      <c r="B324" s="33" t="s">
        <v>3044</v>
      </c>
      <c r="C324" s="33" t="s">
        <v>3045</v>
      </c>
      <c r="D324" s="33" t="s">
        <v>280</v>
      </c>
      <c r="E324" s="33" t="s">
        <v>281</v>
      </c>
      <c r="F324" s="34">
        <v>43101</v>
      </c>
      <c r="G324" s="34">
        <v>43465</v>
      </c>
      <c r="H324" s="35" t="s">
        <v>3046</v>
      </c>
      <c r="I324" s="35" t="s">
        <v>3047</v>
      </c>
      <c r="J324" s="35" t="s">
        <v>3048</v>
      </c>
      <c r="K324" s="35" t="s">
        <v>3049</v>
      </c>
      <c r="L324" s="35" t="s">
        <v>3217</v>
      </c>
      <c r="M324" s="35" t="s">
        <v>295</v>
      </c>
      <c r="N324" s="35" t="s">
        <v>3218</v>
      </c>
      <c r="O324" s="35" t="s">
        <v>3167</v>
      </c>
      <c r="P324" s="35" t="s">
        <v>3219</v>
      </c>
      <c r="Q324" s="35" t="s">
        <v>3220</v>
      </c>
      <c r="R324" s="35" t="s">
        <v>3221</v>
      </c>
      <c r="S324" s="35" t="s">
        <v>381</v>
      </c>
      <c r="T324" s="35" t="s">
        <v>3222</v>
      </c>
      <c r="U324" s="35" t="s">
        <v>606</v>
      </c>
      <c r="V324" s="35" t="s">
        <v>276</v>
      </c>
      <c r="W324" s="35"/>
      <c r="X324" s="35"/>
      <c r="Y324" s="35"/>
      <c r="Z324" s="35" t="s">
        <v>3223</v>
      </c>
      <c r="AA324" s="35" t="s">
        <v>3224</v>
      </c>
      <c r="AB324" s="35"/>
      <c r="AC324" s="35"/>
      <c r="AD324" s="35"/>
      <c r="AE324" s="35"/>
      <c r="AF324" s="35"/>
      <c r="AG324" s="35"/>
      <c r="AH324" s="35"/>
      <c r="AI324" s="35"/>
      <c r="AJ324" s="35"/>
      <c r="AK324" s="35"/>
      <c r="AL324" s="35" t="s">
        <v>3225</v>
      </c>
      <c r="AM324" s="35" t="s">
        <v>3226</v>
      </c>
      <c r="AN324" s="35"/>
      <c r="AO324" s="35"/>
      <c r="AP324" s="35"/>
      <c r="AQ324" s="35"/>
      <c r="AR324" s="35"/>
      <c r="AS324" s="35"/>
      <c r="AT324" s="35"/>
      <c r="AU324" s="35"/>
      <c r="AV324" s="35"/>
      <c r="AW324" s="35" t="s">
        <v>302</v>
      </c>
      <c r="AX324" s="35" t="s">
        <v>329</v>
      </c>
      <c r="AY324" s="35" t="s">
        <v>329</v>
      </c>
      <c r="AZ324" s="35" t="s">
        <v>329</v>
      </c>
      <c r="BA324" s="35" t="s">
        <v>293</v>
      </c>
      <c r="BB324" s="33"/>
      <c r="BC324" s="36">
        <f>IF(COUNTIF($X$2:Table53[[#This Row],[MRCUID]],Table53[[#This Row],[MRCUID]])=1,1,0)</f>
        <v>0</v>
      </c>
    </row>
    <row r="325" spans="1:55" x14ac:dyDescent="0.25">
      <c r="A325" t="s">
        <v>277</v>
      </c>
      <c r="B325" s="33" t="s">
        <v>3044</v>
      </c>
      <c r="C325" s="33" t="s">
        <v>3045</v>
      </c>
      <c r="D325" s="33" t="s">
        <v>280</v>
      </c>
      <c r="E325" s="33" t="s">
        <v>281</v>
      </c>
      <c r="F325" s="34">
        <v>43101</v>
      </c>
      <c r="G325" s="34">
        <v>43465</v>
      </c>
      <c r="H325" s="35" t="s">
        <v>3046</v>
      </c>
      <c r="I325" s="35" t="s">
        <v>3047</v>
      </c>
      <c r="J325" s="35" t="s">
        <v>3048</v>
      </c>
      <c r="K325" s="35" t="s">
        <v>3049</v>
      </c>
      <c r="L325" s="35" t="s">
        <v>3227</v>
      </c>
      <c r="M325" s="35" t="s">
        <v>295</v>
      </c>
      <c r="N325" s="35" t="s">
        <v>3228</v>
      </c>
      <c r="O325" s="35" t="s">
        <v>3229</v>
      </c>
      <c r="P325" s="35" t="s">
        <v>3230</v>
      </c>
      <c r="Q325" s="35" t="s">
        <v>3231</v>
      </c>
      <c r="R325" s="35" t="s">
        <v>1272</v>
      </c>
      <c r="S325" s="35" t="s">
        <v>3232</v>
      </c>
      <c r="T325" s="35" t="s">
        <v>3233</v>
      </c>
      <c r="U325" s="35" t="s">
        <v>344</v>
      </c>
      <c r="V325" s="35" t="s">
        <v>276</v>
      </c>
      <c r="W325" s="35"/>
      <c r="X325" s="35"/>
      <c r="Y325" s="35" t="s">
        <v>3234</v>
      </c>
      <c r="Z325" s="35" t="s">
        <v>3235</v>
      </c>
      <c r="AA325" s="35" t="s">
        <v>3236</v>
      </c>
      <c r="AB325" s="35"/>
      <c r="AC325" s="35"/>
      <c r="AD325" s="35"/>
      <c r="AE325" s="35"/>
      <c r="AF325" s="35"/>
      <c r="AG325" s="35"/>
      <c r="AH325" s="35"/>
      <c r="AI325" s="35"/>
      <c r="AJ325" s="35"/>
      <c r="AK325" s="35"/>
      <c r="AL325" s="35" t="s">
        <v>3237</v>
      </c>
      <c r="AM325" s="35" t="s">
        <v>3238</v>
      </c>
      <c r="AN325" s="35"/>
      <c r="AO325" s="35"/>
      <c r="AP325" s="35"/>
      <c r="AQ325" s="35"/>
      <c r="AR325" s="35"/>
      <c r="AS325" s="35"/>
      <c r="AT325" s="35"/>
      <c r="AU325" s="35"/>
      <c r="AV325" s="35"/>
      <c r="AW325" s="35" t="s">
        <v>302</v>
      </c>
      <c r="AX325" s="35" t="s">
        <v>329</v>
      </c>
      <c r="AY325" s="35" t="s">
        <v>329</v>
      </c>
      <c r="AZ325" s="35" t="s">
        <v>328</v>
      </c>
      <c r="BA325" s="35" t="s">
        <v>293</v>
      </c>
      <c r="BB325" s="33"/>
      <c r="BC325" s="36">
        <f>IF(COUNTIF($X$2:Table53[[#This Row],[MRCUID]],Table53[[#This Row],[MRCUID]])=1,1,0)</f>
        <v>0</v>
      </c>
    </row>
    <row r="326" spans="1:55" x14ac:dyDescent="0.25">
      <c r="A326" t="s">
        <v>277</v>
      </c>
      <c r="B326" s="33" t="s">
        <v>3044</v>
      </c>
      <c r="C326" s="33" t="s">
        <v>3045</v>
      </c>
      <c r="D326" s="33" t="s">
        <v>280</v>
      </c>
      <c r="E326" s="33" t="s">
        <v>281</v>
      </c>
      <c r="F326" s="34">
        <v>43101</v>
      </c>
      <c r="G326" s="34">
        <v>43465</v>
      </c>
      <c r="H326" s="35" t="s">
        <v>3046</v>
      </c>
      <c r="I326" s="35" t="s">
        <v>3047</v>
      </c>
      <c r="J326" s="35" t="s">
        <v>3048</v>
      </c>
      <c r="K326" s="35" t="s">
        <v>3049</v>
      </c>
      <c r="L326" s="35" t="s">
        <v>3239</v>
      </c>
      <c r="M326" s="35" t="s">
        <v>295</v>
      </c>
      <c r="N326" s="35" t="s">
        <v>3240</v>
      </c>
      <c r="O326" s="35" t="s">
        <v>3241</v>
      </c>
      <c r="P326" s="35" t="s">
        <v>3242</v>
      </c>
      <c r="Q326" s="35" t="s">
        <v>3243</v>
      </c>
      <c r="R326" s="35" t="s">
        <v>3244</v>
      </c>
      <c r="S326" s="35"/>
      <c r="T326" s="35" t="s">
        <v>3245</v>
      </c>
      <c r="U326" s="35" t="s">
        <v>598</v>
      </c>
      <c r="V326" s="35" t="s">
        <v>276</v>
      </c>
      <c r="W326" s="35"/>
      <c r="X326" s="35"/>
      <c r="Y326" s="35" t="s">
        <v>3246</v>
      </c>
      <c r="Z326" s="35" t="s">
        <v>3247</v>
      </c>
      <c r="AA326" s="35" t="s">
        <v>3248</v>
      </c>
      <c r="AB326" s="35"/>
      <c r="AC326" s="35"/>
      <c r="AD326" s="35"/>
      <c r="AE326" s="35"/>
      <c r="AF326" s="35"/>
      <c r="AG326" s="35"/>
      <c r="AH326" s="35"/>
      <c r="AI326" s="35"/>
      <c r="AJ326" s="35"/>
      <c r="AK326" s="35"/>
      <c r="AL326" s="35" t="s">
        <v>3249</v>
      </c>
      <c r="AM326" s="35" t="s">
        <v>3250</v>
      </c>
      <c r="AN326" s="35"/>
      <c r="AO326" s="35"/>
      <c r="AP326" s="35"/>
      <c r="AQ326" s="35"/>
      <c r="AR326" s="35"/>
      <c r="AS326" s="35"/>
      <c r="AT326" s="35"/>
      <c r="AU326" s="35"/>
      <c r="AV326" s="35"/>
      <c r="AW326" s="35" t="s">
        <v>302</v>
      </c>
      <c r="AX326" s="35" t="s">
        <v>328</v>
      </c>
      <c r="AY326" s="35" t="s">
        <v>329</v>
      </c>
      <c r="AZ326" s="35" t="s">
        <v>328</v>
      </c>
      <c r="BA326" s="35" t="s">
        <v>293</v>
      </c>
      <c r="BB326" s="33"/>
      <c r="BC326" s="36">
        <f>IF(COUNTIF($X$2:Table53[[#This Row],[MRCUID]],Table53[[#This Row],[MRCUID]])=1,1,0)</f>
        <v>0</v>
      </c>
    </row>
    <row r="327" spans="1:55" x14ac:dyDescent="0.25">
      <c r="A327" t="s">
        <v>277</v>
      </c>
      <c r="B327" s="33" t="s">
        <v>3044</v>
      </c>
      <c r="C327" s="33" t="s">
        <v>3045</v>
      </c>
      <c r="D327" s="33" t="s">
        <v>280</v>
      </c>
      <c r="E327" s="33" t="s">
        <v>281</v>
      </c>
      <c r="F327" s="34">
        <v>43101</v>
      </c>
      <c r="G327" s="34">
        <v>43465</v>
      </c>
      <c r="H327" s="35" t="s">
        <v>3046</v>
      </c>
      <c r="I327" s="35" t="s">
        <v>3047</v>
      </c>
      <c r="J327" s="35" t="s">
        <v>3048</v>
      </c>
      <c r="K327" s="35" t="s">
        <v>3049</v>
      </c>
      <c r="L327" s="35" t="s">
        <v>3251</v>
      </c>
      <c r="M327" s="35" t="s">
        <v>295</v>
      </c>
      <c r="N327" s="35" t="s">
        <v>3252</v>
      </c>
      <c r="O327" s="35" t="s">
        <v>3253</v>
      </c>
      <c r="P327" s="35" t="s">
        <v>3254</v>
      </c>
      <c r="Q327" s="35" t="s">
        <v>1672</v>
      </c>
      <c r="R327" s="35" t="s">
        <v>1673</v>
      </c>
      <c r="S327" s="35" t="s">
        <v>381</v>
      </c>
      <c r="T327" s="35" t="s">
        <v>3255</v>
      </c>
      <c r="U327" s="35" t="s">
        <v>344</v>
      </c>
      <c r="V327" s="35" t="s">
        <v>276</v>
      </c>
      <c r="W327" s="35"/>
      <c r="X327" s="35"/>
      <c r="Y327" s="35" t="s">
        <v>3256</v>
      </c>
      <c r="Z327" s="35" t="s">
        <v>3257</v>
      </c>
      <c r="AA327" s="35" t="s">
        <v>3258</v>
      </c>
      <c r="AB327" s="35"/>
      <c r="AC327" s="35"/>
      <c r="AD327" s="35"/>
      <c r="AE327" s="35"/>
      <c r="AF327" s="35"/>
      <c r="AG327" s="35"/>
      <c r="AH327" s="35"/>
      <c r="AI327" s="35"/>
      <c r="AJ327" s="35"/>
      <c r="AK327" s="35"/>
      <c r="AL327" s="35" t="s">
        <v>1678</v>
      </c>
      <c r="AM327" s="35" t="s">
        <v>1679</v>
      </c>
      <c r="AN327" s="35"/>
      <c r="AO327" s="35"/>
      <c r="AP327" s="35"/>
      <c r="AQ327" s="35"/>
      <c r="AR327" s="35"/>
      <c r="AS327" s="35"/>
      <c r="AT327" s="35"/>
      <c r="AU327" s="35"/>
      <c r="AV327" s="35"/>
      <c r="AW327" s="35"/>
      <c r="AX327" s="35" t="s">
        <v>328</v>
      </c>
      <c r="AY327" s="35" t="s">
        <v>329</v>
      </c>
      <c r="AZ327" s="35" t="s">
        <v>328</v>
      </c>
      <c r="BA327" s="35" t="s">
        <v>293</v>
      </c>
      <c r="BB327" s="33"/>
      <c r="BC327" s="36">
        <f>IF(COUNTIF($X$2:Table53[[#This Row],[MRCUID]],Table53[[#This Row],[MRCUID]])=1,1,0)</f>
        <v>0</v>
      </c>
    </row>
    <row r="328" spans="1:55" x14ac:dyDescent="0.25">
      <c r="A328" t="s">
        <v>277</v>
      </c>
      <c r="B328" s="33" t="s">
        <v>3044</v>
      </c>
      <c r="C328" s="33" t="s">
        <v>3045</v>
      </c>
      <c r="D328" s="33" t="s">
        <v>280</v>
      </c>
      <c r="E328" s="33" t="s">
        <v>281</v>
      </c>
      <c r="F328" s="34">
        <v>43101</v>
      </c>
      <c r="G328" s="34">
        <v>43465</v>
      </c>
      <c r="H328" s="35" t="s">
        <v>3046</v>
      </c>
      <c r="I328" s="35" t="s">
        <v>3047</v>
      </c>
      <c r="J328" s="35" t="s">
        <v>3048</v>
      </c>
      <c r="K328" s="35" t="s">
        <v>3049</v>
      </c>
      <c r="L328" s="35" t="s">
        <v>3259</v>
      </c>
      <c r="M328" s="35" t="s">
        <v>295</v>
      </c>
      <c r="N328" s="35"/>
      <c r="O328" s="35" t="s">
        <v>3260</v>
      </c>
      <c r="P328" s="35" t="s">
        <v>3261</v>
      </c>
      <c r="Q328" s="35" t="s">
        <v>3116</v>
      </c>
      <c r="R328" s="35"/>
      <c r="S328" s="35" t="s">
        <v>1085</v>
      </c>
      <c r="T328" s="35"/>
      <c r="U328" s="35" t="s">
        <v>306</v>
      </c>
      <c r="V328" s="35" t="s">
        <v>276</v>
      </c>
      <c r="W328" s="35"/>
      <c r="X328" s="35"/>
      <c r="Y328" s="35"/>
      <c r="Z328" s="35" t="s">
        <v>1371</v>
      </c>
      <c r="AA328" s="35" t="s">
        <v>3262</v>
      </c>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t="s">
        <v>302</v>
      </c>
      <c r="AX328" s="35"/>
      <c r="AY328" s="35"/>
      <c r="AZ328" s="35"/>
      <c r="BA328" s="35" t="s">
        <v>293</v>
      </c>
      <c r="BB328" s="33"/>
      <c r="BC328" s="36">
        <f>IF(COUNTIF($X$2:Table53[[#This Row],[MRCUID]],Table53[[#This Row],[MRCUID]])=1,1,0)</f>
        <v>0</v>
      </c>
    </row>
    <row r="329" spans="1:55" x14ac:dyDescent="0.25">
      <c r="A329" t="s">
        <v>277</v>
      </c>
      <c r="B329" s="33" t="s">
        <v>3044</v>
      </c>
      <c r="C329" s="33" t="s">
        <v>3045</v>
      </c>
      <c r="D329" s="33" t="s">
        <v>280</v>
      </c>
      <c r="E329" s="33" t="s">
        <v>281</v>
      </c>
      <c r="F329" s="34">
        <v>43101</v>
      </c>
      <c r="G329" s="34">
        <v>43465</v>
      </c>
      <c r="H329" s="35" t="s">
        <v>3046</v>
      </c>
      <c r="I329" s="35" t="s">
        <v>3047</v>
      </c>
      <c r="J329" s="35" t="s">
        <v>3048</v>
      </c>
      <c r="K329" s="35" t="s">
        <v>3049</v>
      </c>
      <c r="L329" s="35" t="s">
        <v>3263</v>
      </c>
      <c r="M329" s="35" t="s">
        <v>295</v>
      </c>
      <c r="N329" s="35" t="s">
        <v>3264</v>
      </c>
      <c r="O329" s="35" t="s">
        <v>3265</v>
      </c>
      <c r="P329" s="35" t="s">
        <v>3266</v>
      </c>
      <c r="Q329" s="35" t="s">
        <v>3231</v>
      </c>
      <c r="R329" s="35" t="s">
        <v>1272</v>
      </c>
      <c r="S329" s="35" t="s">
        <v>2931</v>
      </c>
      <c r="T329" s="35" t="s">
        <v>3267</v>
      </c>
      <c r="U329" s="35" t="s">
        <v>1201</v>
      </c>
      <c r="V329" s="35" t="s">
        <v>276</v>
      </c>
      <c r="W329" s="35"/>
      <c r="X329" s="35"/>
      <c r="Y329" s="35"/>
      <c r="Z329" s="35" t="s">
        <v>3268</v>
      </c>
      <c r="AA329" s="35" t="s">
        <v>3269</v>
      </c>
      <c r="AB329" s="35"/>
      <c r="AC329" s="35"/>
      <c r="AD329" s="35"/>
      <c r="AE329" s="35"/>
      <c r="AF329" s="35"/>
      <c r="AG329" s="35"/>
      <c r="AH329" s="35"/>
      <c r="AI329" s="35"/>
      <c r="AJ329" s="35"/>
      <c r="AK329" s="35"/>
      <c r="AL329" s="35" t="s">
        <v>3237</v>
      </c>
      <c r="AM329" s="35" t="s">
        <v>3238</v>
      </c>
      <c r="AN329" s="35"/>
      <c r="AO329" s="35"/>
      <c r="AP329" s="35"/>
      <c r="AQ329" s="35"/>
      <c r="AR329" s="35"/>
      <c r="AS329" s="35"/>
      <c r="AT329" s="35"/>
      <c r="AU329" s="35"/>
      <c r="AV329" s="35"/>
      <c r="AW329" s="35" t="s">
        <v>302</v>
      </c>
      <c r="AX329" s="35" t="s">
        <v>329</v>
      </c>
      <c r="AY329" s="35" t="s">
        <v>329</v>
      </c>
      <c r="AZ329" s="35" t="s">
        <v>328</v>
      </c>
      <c r="BA329" s="35" t="s">
        <v>293</v>
      </c>
      <c r="BB329" s="33"/>
      <c r="BC329" s="36">
        <f>IF(COUNTIF($X$2:Table53[[#This Row],[MRCUID]],Table53[[#This Row],[MRCUID]])=1,1,0)</f>
        <v>0</v>
      </c>
    </row>
    <row r="330" spans="1:55" x14ac:dyDescent="0.25">
      <c r="A330" t="s">
        <v>277</v>
      </c>
      <c r="B330" s="33" t="s">
        <v>3044</v>
      </c>
      <c r="C330" s="33" t="s">
        <v>3045</v>
      </c>
      <c r="D330" s="33" t="s">
        <v>280</v>
      </c>
      <c r="E330" s="33" t="s">
        <v>281</v>
      </c>
      <c r="F330" s="34">
        <v>43101</v>
      </c>
      <c r="G330" s="34">
        <v>43465</v>
      </c>
      <c r="H330" s="35" t="s">
        <v>3046</v>
      </c>
      <c r="I330" s="35" t="s">
        <v>3047</v>
      </c>
      <c r="J330" s="35" t="s">
        <v>3048</v>
      </c>
      <c r="K330" s="35" t="s">
        <v>3049</v>
      </c>
      <c r="L330" s="35" t="s">
        <v>3270</v>
      </c>
      <c r="M330" s="35" t="s">
        <v>295</v>
      </c>
      <c r="N330" s="35" t="s">
        <v>3271</v>
      </c>
      <c r="O330" s="35" t="s">
        <v>3272</v>
      </c>
      <c r="P330" s="35" t="s">
        <v>3273</v>
      </c>
      <c r="Q330" s="35" t="s">
        <v>3274</v>
      </c>
      <c r="R330" s="35" t="s">
        <v>3275</v>
      </c>
      <c r="S330" s="35" t="s">
        <v>407</v>
      </c>
      <c r="T330" s="35" t="s">
        <v>3276</v>
      </c>
      <c r="U330" s="35" t="s">
        <v>598</v>
      </c>
      <c r="V330" s="35" t="s">
        <v>276</v>
      </c>
      <c r="W330" s="35"/>
      <c r="X330" s="35"/>
      <c r="Y330" s="35" t="s">
        <v>3277</v>
      </c>
      <c r="Z330" s="35" t="s">
        <v>3278</v>
      </c>
      <c r="AA330" s="35" t="s">
        <v>3279</v>
      </c>
      <c r="AB330" s="35"/>
      <c r="AC330" s="35"/>
      <c r="AD330" s="35"/>
      <c r="AE330" s="35"/>
      <c r="AF330" s="35"/>
      <c r="AG330" s="35"/>
      <c r="AH330" s="35"/>
      <c r="AI330" s="35"/>
      <c r="AJ330" s="35"/>
      <c r="AK330" s="35"/>
      <c r="AL330" s="35" t="s">
        <v>3280</v>
      </c>
      <c r="AM330" s="35" t="s">
        <v>3281</v>
      </c>
      <c r="AN330" s="35"/>
      <c r="AO330" s="35"/>
      <c r="AP330" s="35"/>
      <c r="AQ330" s="35"/>
      <c r="AR330" s="35"/>
      <c r="AS330" s="35"/>
      <c r="AT330" s="35"/>
      <c r="AU330" s="35"/>
      <c r="AV330" s="35"/>
      <c r="AW330" s="35" t="s">
        <v>302</v>
      </c>
      <c r="AX330" s="35" t="s">
        <v>328</v>
      </c>
      <c r="AY330" s="35" t="s">
        <v>329</v>
      </c>
      <c r="AZ330" s="35" t="s">
        <v>329</v>
      </c>
      <c r="BA330" s="35" t="s">
        <v>293</v>
      </c>
      <c r="BB330" s="33"/>
      <c r="BC330" s="36">
        <f>IF(COUNTIF($X$2:Table53[[#This Row],[MRCUID]],Table53[[#This Row],[MRCUID]])=1,1,0)</f>
        <v>0</v>
      </c>
    </row>
    <row r="331" spans="1:55" x14ac:dyDescent="0.25">
      <c r="A331" t="s">
        <v>277</v>
      </c>
      <c r="B331" s="33" t="s">
        <v>3044</v>
      </c>
      <c r="C331" s="33" t="s">
        <v>3045</v>
      </c>
      <c r="D331" s="33" t="s">
        <v>280</v>
      </c>
      <c r="E331" s="33" t="s">
        <v>281</v>
      </c>
      <c r="F331" s="34">
        <v>43101</v>
      </c>
      <c r="G331" s="34">
        <v>43465</v>
      </c>
      <c r="H331" s="35" t="s">
        <v>3046</v>
      </c>
      <c r="I331" s="35" t="s">
        <v>3047</v>
      </c>
      <c r="J331" s="35" t="s">
        <v>3048</v>
      </c>
      <c r="K331" s="35" t="s">
        <v>3049</v>
      </c>
      <c r="L331" s="35" t="s">
        <v>3282</v>
      </c>
      <c r="M331" s="35" t="s">
        <v>295</v>
      </c>
      <c r="N331" s="35" t="s">
        <v>2777</v>
      </c>
      <c r="O331" s="35" t="s">
        <v>3283</v>
      </c>
      <c r="P331" s="35" t="s">
        <v>3284</v>
      </c>
      <c r="Q331" s="35" t="s">
        <v>3285</v>
      </c>
      <c r="R331" s="35"/>
      <c r="S331" s="35"/>
      <c r="T331" s="35"/>
      <c r="U331" s="35" t="s">
        <v>506</v>
      </c>
      <c r="V331" s="35" t="s">
        <v>507</v>
      </c>
      <c r="W331" s="35"/>
      <c r="X331" s="35"/>
      <c r="Y331" s="35"/>
      <c r="Z331" s="35" t="s">
        <v>2781</v>
      </c>
      <c r="AA331" s="35" t="s">
        <v>2782</v>
      </c>
      <c r="AB331" s="35"/>
      <c r="AC331" s="35"/>
      <c r="AD331" s="35"/>
      <c r="AE331" s="35"/>
      <c r="AF331" s="35"/>
      <c r="AG331" s="35"/>
      <c r="AH331" s="35"/>
      <c r="AI331" s="35"/>
      <c r="AJ331" s="35"/>
      <c r="AK331" s="35"/>
      <c r="AL331" s="35" t="s">
        <v>3286</v>
      </c>
      <c r="AM331" s="35" t="s">
        <v>3287</v>
      </c>
      <c r="AN331" s="35"/>
      <c r="AO331" s="35"/>
      <c r="AP331" s="35"/>
      <c r="AQ331" s="35"/>
      <c r="AR331" s="35"/>
      <c r="AS331" s="35"/>
      <c r="AT331" s="35"/>
      <c r="AU331" s="35"/>
      <c r="AV331" s="35"/>
      <c r="AW331" s="35"/>
      <c r="AX331" s="35" t="s">
        <v>329</v>
      </c>
      <c r="AY331" s="35" t="s">
        <v>329</v>
      </c>
      <c r="AZ331" s="35" t="s">
        <v>329</v>
      </c>
      <c r="BA331" s="35" t="s">
        <v>293</v>
      </c>
      <c r="BB331" s="33"/>
      <c r="BC331" s="36">
        <f>IF(COUNTIF($X$2:Table53[[#This Row],[MRCUID]],Table53[[#This Row],[MRCUID]])=1,1,0)</f>
        <v>0</v>
      </c>
    </row>
    <row r="332" spans="1:55" x14ac:dyDescent="0.25">
      <c r="A332" t="s">
        <v>277</v>
      </c>
      <c r="B332" s="33" t="s">
        <v>3044</v>
      </c>
      <c r="C332" s="33" t="s">
        <v>3045</v>
      </c>
      <c r="D332" s="33" t="s">
        <v>280</v>
      </c>
      <c r="E332" s="33" t="s">
        <v>281</v>
      </c>
      <c r="F332" s="34">
        <v>43101</v>
      </c>
      <c r="G332" s="34">
        <v>43465</v>
      </c>
      <c r="H332" s="35" t="s">
        <v>3046</v>
      </c>
      <c r="I332" s="35" t="s">
        <v>3047</v>
      </c>
      <c r="J332" s="35" t="s">
        <v>3048</v>
      </c>
      <c r="K332" s="35" t="s">
        <v>3049</v>
      </c>
      <c r="L332" s="35" t="s">
        <v>3288</v>
      </c>
      <c r="M332" s="35" t="s">
        <v>295</v>
      </c>
      <c r="N332" s="35" t="s">
        <v>3289</v>
      </c>
      <c r="O332" s="35" t="s">
        <v>3290</v>
      </c>
      <c r="P332" s="35" t="s">
        <v>3291</v>
      </c>
      <c r="Q332" s="35" t="s">
        <v>515</v>
      </c>
      <c r="R332" s="35" t="s">
        <v>320</v>
      </c>
      <c r="S332" s="35" t="s">
        <v>342</v>
      </c>
      <c r="T332" s="35" t="s">
        <v>3292</v>
      </c>
      <c r="U332" s="35"/>
      <c r="V332" s="35" t="s">
        <v>276</v>
      </c>
      <c r="W332" s="35"/>
      <c r="X332" s="35"/>
      <c r="Y332" s="35" t="s">
        <v>3293</v>
      </c>
      <c r="Z332" s="35" t="s">
        <v>3294</v>
      </c>
      <c r="AA332" s="35" t="s">
        <v>3295</v>
      </c>
      <c r="AB332" s="35"/>
      <c r="AC332" s="35"/>
      <c r="AD332" s="35"/>
      <c r="AE332" s="35"/>
      <c r="AF332" s="35"/>
      <c r="AG332" s="35"/>
      <c r="AH332" s="35"/>
      <c r="AI332" s="35"/>
      <c r="AJ332" s="35"/>
      <c r="AK332" s="35" t="s">
        <v>520</v>
      </c>
      <c r="AL332" s="35"/>
      <c r="AM332" s="35" t="s">
        <v>520</v>
      </c>
      <c r="AN332" s="35"/>
      <c r="AO332" s="35"/>
      <c r="AP332" s="35"/>
      <c r="AQ332" s="35"/>
      <c r="AR332" s="35"/>
      <c r="AS332" s="35"/>
      <c r="AT332" s="35"/>
      <c r="AU332" s="35"/>
      <c r="AV332" s="35"/>
      <c r="AW332" s="35" t="s">
        <v>302</v>
      </c>
      <c r="AX332" s="35" t="s">
        <v>328</v>
      </c>
      <c r="AY332" s="35" t="s">
        <v>329</v>
      </c>
      <c r="AZ332" s="35" t="s">
        <v>328</v>
      </c>
      <c r="BA332" s="35" t="s">
        <v>293</v>
      </c>
      <c r="BB332" s="33"/>
      <c r="BC332" s="36">
        <f>IF(COUNTIF($X$2:Table53[[#This Row],[MRCUID]],Table53[[#This Row],[MRCUID]])=1,1,0)</f>
        <v>0</v>
      </c>
    </row>
    <row r="333" spans="1:55" x14ac:dyDescent="0.25">
      <c r="A333" t="s">
        <v>277</v>
      </c>
      <c r="B333" s="33" t="s">
        <v>3044</v>
      </c>
      <c r="C333" s="33" t="s">
        <v>3045</v>
      </c>
      <c r="D333" s="33" t="s">
        <v>280</v>
      </c>
      <c r="E333" s="33" t="s">
        <v>281</v>
      </c>
      <c r="F333" s="34">
        <v>43101</v>
      </c>
      <c r="G333" s="34">
        <v>43465</v>
      </c>
      <c r="H333" s="35" t="s">
        <v>3046</v>
      </c>
      <c r="I333" s="35" t="s">
        <v>3047</v>
      </c>
      <c r="J333" s="35" t="s">
        <v>3048</v>
      </c>
      <c r="K333" s="35" t="s">
        <v>3049</v>
      </c>
      <c r="L333" s="35" t="s">
        <v>3296</v>
      </c>
      <c r="M333" s="35" t="s">
        <v>295</v>
      </c>
      <c r="N333" s="35" t="s">
        <v>3297</v>
      </c>
      <c r="O333" s="35" t="s">
        <v>3298</v>
      </c>
      <c r="P333" s="35" t="s">
        <v>3299</v>
      </c>
      <c r="Q333" s="35" t="s">
        <v>3169</v>
      </c>
      <c r="R333" s="35" t="s">
        <v>3170</v>
      </c>
      <c r="S333" s="35" t="s">
        <v>342</v>
      </c>
      <c r="T333" s="35" t="s">
        <v>3300</v>
      </c>
      <c r="U333" s="35" t="s">
        <v>506</v>
      </c>
      <c r="V333" s="35" t="s">
        <v>507</v>
      </c>
      <c r="W333" s="35"/>
      <c r="X333" s="35"/>
      <c r="Y333" s="35" t="s">
        <v>3301</v>
      </c>
      <c r="Z333" s="35" t="s">
        <v>3302</v>
      </c>
      <c r="AA333" s="35" t="s">
        <v>3303</v>
      </c>
      <c r="AB333" s="35"/>
      <c r="AC333" s="35"/>
      <c r="AD333" s="35"/>
      <c r="AE333" s="35"/>
      <c r="AF333" s="35"/>
      <c r="AG333" s="35"/>
      <c r="AH333" s="35"/>
      <c r="AI333" s="35"/>
      <c r="AJ333" s="35"/>
      <c r="AK333" s="35"/>
      <c r="AL333" s="35" t="s">
        <v>3175</v>
      </c>
      <c r="AM333" s="35" t="s">
        <v>3176</v>
      </c>
      <c r="AN333" s="35"/>
      <c r="AO333" s="35"/>
      <c r="AP333" s="35"/>
      <c r="AQ333" s="35"/>
      <c r="AR333" s="35"/>
      <c r="AS333" s="35"/>
      <c r="AT333" s="35"/>
      <c r="AU333" s="35" t="s">
        <v>3304</v>
      </c>
      <c r="AV333" s="35"/>
      <c r="AW333" s="35"/>
      <c r="AX333" s="35" t="s">
        <v>329</v>
      </c>
      <c r="AY333" s="35" t="s">
        <v>329</v>
      </c>
      <c r="AZ333" s="35" t="s">
        <v>329</v>
      </c>
      <c r="BA333" s="35" t="s">
        <v>293</v>
      </c>
      <c r="BB333" s="33"/>
      <c r="BC333" s="36">
        <f>IF(COUNTIF($X$2:Table53[[#This Row],[MRCUID]],Table53[[#This Row],[MRCUID]])=1,1,0)</f>
        <v>0</v>
      </c>
    </row>
    <row r="334" spans="1:55" x14ac:dyDescent="0.25">
      <c r="A334" t="s">
        <v>277</v>
      </c>
      <c r="B334" s="33" t="s">
        <v>3044</v>
      </c>
      <c r="C334" s="33" t="s">
        <v>3045</v>
      </c>
      <c r="D334" s="33" t="s">
        <v>280</v>
      </c>
      <c r="E334" s="33" t="s">
        <v>281</v>
      </c>
      <c r="F334" s="34">
        <v>43101</v>
      </c>
      <c r="G334" s="34">
        <v>43465</v>
      </c>
      <c r="H334" s="35" t="s">
        <v>3046</v>
      </c>
      <c r="I334" s="35" t="s">
        <v>3047</v>
      </c>
      <c r="J334" s="35" t="s">
        <v>3048</v>
      </c>
      <c r="K334" s="35" t="s">
        <v>3049</v>
      </c>
      <c r="L334" s="35" t="s">
        <v>3305</v>
      </c>
      <c r="M334" s="35" t="s">
        <v>295</v>
      </c>
      <c r="N334" s="35" t="s">
        <v>977</v>
      </c>
      <c r="O334" s="35" t="s">
        <v>978</v>
      </c>
      <c r="P334" s="35" t="s">
        <v>979</v>
      </c>
      <c r="Q334" s="35" t="s">
        <v>405</v>
      </c>
      <c r="R334" s="35" t="s">
        <v>406</v>
      </c>
      <c r="S334" s="35" t="s">
        <v>306</v>
      </c>
      <c r="T334" s="35" t="s">
        <v>980</v>
      </c>
      <c r="U334" s="35"/>
      <c r="V334" s="35" t="s">
        <v>276</v>
      </c>
      <c r="W334" s="35"/>
      <c r="X334" s="35"/>
      <c r="Y334" s="35" t="s">
        <v>981</v>
      </c>
      <c r="Z334" s="35" t="s">
        <v>982</v>
      </c>
      <c r="AA334" s="35" t="s">
        <v>983</v>
      </c>
      <c r="AB334" s="35"/>
      <c r="AC334" s="35"/>
      <c r="AD334" s="35"/>
      <c r="AE334" s="35"/>
      <c r="AF334" s="35"/>
      <c r="AG334" s="35"/>
      <c r="AH334" s="35"/>
      <c r="AI334" s="35"/>
      <c r="AJ334" s="35"/>
      <c r="AK334" s="35"/>
      <c r="AL334" s="35" t="s">
        <v>412</v>
      </c>
      <c r="AM334" s="35" t="s">
        <v>412</v>
      </c>
      <c r="AN334" s="35"/>
      <c r="AO334" s="35"/>
      <c r="AP334" s="35"/>
      <c r="AQ334" s="35"/>
      <c r="AR334" s="35"/>
      <c r="AS334" s="35"/>
      <c r="AT334" s="35"/>
      <c r="AU334" s="35"/>
      <c r="AV334" s="35"/>
      <c r="AW334" s="35" t="s">
        <v>302</v>
      </c>
      <c r="AX334" s="35" t="s">
        <v>328</v>
      </c>
      <c r="AY334" s="35" t="s">
        <v>329</v>
      </c>
      <c r="AZ334" s="35" t="s">
        <v>328</v>
      </c>
      <c r="BA334" s="35" t="s">
        <v>293</v>
      </c>
      <c r="BB334" s="33"/>
      <c r="BC334" s="36">
        <f>IF(COUNTIF($X$2:Table53[[#This Row],[MRCUID]],Table53[[#This Row],[MRCUID]])=1,1,0)</f>
        <v>0</v>
      </c>
    </row>
    <row r="335" spans="1:55" x14ac:dyDescent="0.25">
      <c r="A335" t="s">
        <v>277</v>
      </c>
      <c r="B335" s="33" t="s">
        <v>3044</v>
      </c>
      <c r="C335" s="33" t="s">
        <v>3045</v>
      </c>
      <c r="D335" s="33" t="s">
        <v>280</v>
      </c>
      <c r="E335" s="33" t="s">
        <v>281</v>
      </c>
      <c r="F335" s="34">
        <v>43101</v>
      </c>
      <c r="G335" s="34">
        <v>43465</v>
      </c>
      <c r="H335" s="35" t="s">
        <v>3046</v>
      </c>
      <c r="I335" s="35" t="s">
        <v>3047</v>
      </c>
      <c r="J335" s="35" t="s">
        <v>3048</v>
      </c>
      <c r="K335" s="35" t="s">
        <v>3049</v>
      </c>
      <c r="L335" s="35" t="s">
        <v>3306</v>
      </c>
      <c r="M335" s="35" t="s">
        <v>295</v>
      </c>
      <c r="N335" s="35" t="s">
        <v>2539</v>
      </c>
      <c r="O335" s="35" t="s">
        <v>2540</v>
      </c>
      <c r="P335" s="35" t="s">
        <v>2541</v>
      </c>
      <c r="Q335" s="35" t="s">
        <v>906</v>
      </c>
      <c r="R335" s="35" t="s">
        <v>907</v>
      </c>
      <c r="S335" s="35" t="s">
        <v>442</v>
      </c>
      <c r="T335" s="35" t="s">
        <v>2542</v>
      </c>
      <c r="U335" s="35" t="s">
        <v>442</v>
      </c>
      <c r="V335" s="35" t="s">
        <v>276</v>
      </c>
      <c r="W335" s="35"/>
      <c r="X335" s="35"/>
      <c r="Y335" s="35" t="s">
        <v>2543</v>
      </c>
      <c r="Z335" s="35" t="s">
        <v>2544</v>
      </c>
      <c r="AA335" s="35" t="s">
        <v>2545</v>
      </c>
      <c r="AB335" s="35"/>
      <c r="AC335" s="35"/>
      <c r="AD335" s="35"/>
      <c r="AE335" s="35"/>
      <c r="AF335" s="35"/>
      <c r="AG335" s="35"/>
      <c r="AH335" s="35"/>
      <c r="AI335" s="35"/>
      <c r="AJ335" s="35"/>
      <c r="AK335" s="35"/>
      <c r="AL335" s="35" t="s">
        <v>912</v>
      </c>
      <c r="AM335" s="35" t="s">
        <v>913</v>
      </c>
      <c r="AN335" s="35"/>
      <c r="AO335" s="35"/>
      <c r="AP335" s="35"/>
      <c r="AQ335" s="35"/>
      <c r="AR335" s="35"/>
      <c r="AS335" s="35"/>
      <c r="AT335" s="35"/>
      <c r="AU335" s="35" t="s">
        <v>2546</v>
      </c>
      <c r="AV335" s="35"/>
      <c r="AW335" s="35" t="s">
        <v>302</v>
      </c>
      <c r="AX335" s="35" t="s">
        <v>328</v>
      </c>
      <c r="AY335" s="35" t="s">
        <v>329</v>
      </c>
      <c r="AZ335" s="35" t="s">
        <v>329</v>
      </c>
      <c r="BA335" s="35" t="s">
        <v>293</v>
      </c>
      <c r="BB335" s="33"/>
      <c r="BC335" s="36">
        <f>IF(COUNTIF($X$2:Table53[[#This Row],[MRCUID]],Table53[[#This Row],[MRCUID]])=1,1,0)</f>
        <v>0</v>
      </c>
    </row>
    <row r="336" spans="1:55" x14ac:dyDescent="0.25">
      <c r="A336" t="s">
        <v>277</v>
      </c>
      <c r="B336" s="33" t="s">
        <v>3044</v>
      </c>
      <c r="C336" s="33" t="s">
        <v>3045</v>
      </c>
      <c r="D336" s="33" t="s">
        <v>280</v>
      </c>
      <c r="E336" s="33" t="s">
        <v>281</v>
      </c>
      <c r="F336" s="34">
        <v>43101</v>
      </c>
      <c r="G336" s="34">
        <v>43465</v>
      </c>
      <c r="H336" s="35" t="s">
        <v>3046</v>
      </c>
      <c r="I336" s="35" t="s">
        <v>3047</v>
      </c>
      <c r="J336" s="35" t="s">
        <v>3048</v>
      </c>
      <c r="K336" s="35" t="s">
        <v>3049</v>
      </c>
      <c r="L336" s="35" t="s">
        <v>3307</v>
      </c>
      <c r="M336" s="35" t="s">
        <v>295</v>
      </c>
      <c r="N336" s="35" t="s">
        <v>3308</v>
      </c>
      <c r="O336" s="35" t="s">
        <v>3309</v>
      </c>
      <c r="P336" s="35" t="s">
        <v>3310</v>
      </c>
      <c r="Q336" s="35" t="s">
        <v>906</v>
      </c>
      <c r="R336" s="35" t="s">
        <v>907</v>
      </c>
      <c r="S336" s="35" t="s">
        <v>381</v>
      </c>
      <c r="T336" s="35" t="s">
        <v>3311</v>
      </c>
      <c r="U336" s="35" t="s">
        <v>383</v>
      </c>
      <c r="V336" s="35" t="s">
        <v>276</v>
      </c>
      <c r="W336" s="35"/>
      <c r="X336" s="35"/>
      <c r="Y336" s="35" t="s">
        <v>3312</v>
      </c>
      <c r="Z336" s="35" t="s">
        <v>3313</v>
      </c>
      <c r="AA336" s="35" t="s">
        <v>3314</v>
      </c>
      <c r="AB336" s="35"/>
      <c r="AC336" s="35"/>
      <c r="AD336" s="35"/>
      <c r="AE336" s="35"/>
      <c r="AF336" s="35"/>
      <c r="AG336" s="35"/>
      <c r="AH336" s="35"/>
      <c r="AI336" s="35"/>
      <c r="AJ336" s="35"/>
      <c r="AK336" s="35"/>
      <c r="AL336" s="35" t="s">
        <v>912</v>
      </c>
      <c r="AM336" s="35" t="s">
        <v>913</v>
      </c>
      <c r="AN336" s="35"/>
      <c r="AO336" s="35"/>
      <c r="AP336" s="35"/>
      <c r="AQ336" s="35"/>
      <c r="AR336" s="35"/>
      <c r="AS336" s="35"/>
      <c r="AT336" s="35"/>
      <c r="AU336" s="35" t="s">
        <v>3315</v>
      </c>
      <c r="AV336" s="35"/>
      <c r="AW336" s="35" t="s">
        <v>302</v>
      </c>
      <c r="AX336" s="35" t="s">
        <v>328</v>
      </c>
      <c r="AY336" s="35" t="s">
        <v>329</v>
      </c>
      <c r="AZ336" s="35" t="s">
        <v>328</v>
      </c>
      <c r="BA336" s="35" t="s">
        <v>293</v>
      </c>
      <c r="BB336" s="33"/>
      <c r="BC336" s="36">
        <f>IF(COUNTIF($X$2:Table53[[#This Row],[MRCUID]],Table53[[#This Row],[MRCUID]])=1,1,0)</f>
        <v>0</v>
      </c>
    </row>
    <row r="337" spans="1:55" x14ac:dyDescent="0.25">
      <c r="A337" t="s">
        <v>277</v>
      </c>
      <c r="B337" s="33" t="s">
        <v>3044</v>
      </c>
      <c r="C337" s="33" t="s">
        <v>3045</v>
      </c>
      <c r="D337" s="33" t="s">
        <v>280</v>
      </c>
      <c r="E337" s="33" t="s">
        <v>281</v>
      </c>
      <c r="F337" s="34">
        <v>43101</v>
      </c>
      <c r="G337" s="34">
        <v>43465</v>
      </c>
      <c r="H337" s="35" t="s">
        <v>3046</v>
      </c>
      <c r="I337" s="35" t="s">
        <v>3047</v>
      </c>
      <c r="J337" s="35" t="s">
        <v>3048</v>
      </c>
      <c r="K337" s="35" t="s">
        <v>3049</v>
      </c>
      <c r="L337" s="35" t="s">
        <v>3316</v>
      </c>
      <c r="M337" s="35" t="s">
        <v>295</v>
      </c>
      <c r="N337" s="35" t="s">
        <v>3317</v>
      </c>
      <c r="O337" s="35" t="s">
        <v>3318</v>
      </c>
      <c r="P337" s="35" t="s">
        <v>3319</v>
      </c>
      <c r="Q337" s="35" t="s">
        <v>3320</v>
      </c>
      <c r="R337" s="35"/>
      <c r="S337" s="35"/>
      <c r="T337" s="35"/>
      <c r="U337" s="35" t="s">
        <v>306</v>
      </c>
      <c r="V337" s="35" t="s">
        <v>276</v>
      </c>
      <c r="W337" s="35"/>
      <c r="X337" s="35"/>
      <c r="Y337" s="35"/>
      <c r="Z337" s="35" t="s">
        <v>3321</v>
      </c>
      <c r="AA337" s="35" t="s">
        <v>3322</v>
      </c>
      <c r="AB337" s="35"/>
      <c r="AC337" s="35"/>
      <c r="AD337" s="35"/>
      <c r="AE337" s="35"/>
      <c r="AF337" s="35"/>
      <c r="AG337" s="35"/>
      <c r="AH337" s="35"/>
      <c r="AI337" s="35"/>
      <c r="AJ337" s="35"/>
      <c r="AK337" s="35"/>
      <c r="AL337" s="35" t="s">
        <v>3323</v>
      </c>
      <c r="AM337" s="35" t="s">
        <v>3324</v>
      </c>
      <c r="AN337" s="35"/>
      <c r="AO337" s="35"/>
      <c r="AP337" s="35"/>
      <c r="AQ337" s="35"/>
      <c r="AR337" s="35"/>
      <c r="AS337" s="35"/>
      <c r="AT337" s="35"/>
      <c r="AU337" s="35"/>
      <c r="AV337" s="35"/>
      <c r="AW337" s="35"/>
      <c r="AX337" s="35" t="s">
        <v>329</v>
      </c>
      <c r="AY337" s="35" t="s">
        <v>329</v>
      </c>
      <c r="AZ337" s="35" t="s">
        <v>329</v>
      </c>
      <c r="BA337" s="35" t="s">
        <v>293</v>
      </c>
      <c r="BB337" s="33"/>
      <c r="BC337" s="36">
        <f>IF(COUNTIF($X$2:Table53[[#This Row],[MRCUID]],Table53[[#This Row],[MRCUID]])=1,1,0)</f>
        <v>0</v>
      </c>
    </row>
    <row r="338" spans="1:55" x14ac:dyDescent="0.25">
      <c r="A338" t="s">
        <v>277</v>
      </c>
      <c r="B338" s="33" t="s">
        <v>3044</v>
      </c>
      <c r="C338" s="33" t="s">
        <v>3045</v>
      </c>
      <c r="D338" s="33" t="s">
        <v>280</v>
      </c>
      <c r="E338" s="33" t="s">
        <v>281</v>
      </c>
      <c r="F338" s="34">
        <v>43101</v>
      </c>
      <c r="G338" s="34">
        <v>43465</v>
      </c>
      <c r="H338" s="35" t="s">
        <v>3046</v>
      </c>
      <c r="I338" s="35" t="s">
        <v>3047</v>
      </c>
      <c r="J338" s="35" t="s">
        <v>3048</v>
      </c>
      <c r="K338" s="35" t="s">
        <v>3049</v>
      </c>
      <c r="L338" s="35" t="s">
        <v>3325</v>
      </c>
      <c r="M338" s="35" t="s">
        <v>295</v>
      </c>
      <c r="N338" s="35" t="s">
        <v>3326</v>
      </c>
      <c r="O338" s="35" t="s">
        <v>3327</v>
      </c>
      <c r="P338" s="35" t="s">
        <v>3328</v>
      </c>
      <c r="Q338" s="35" t="s">
        <v>1530</v>
      </c>
      <c r="R338" s="35" t="s">
        <v>1531</v>
      </c>
      <c r="S338" s="35" t="s">
        <v>3329</v>
      </c>
      <c r="T338" s="35" t="s">
        <v>3330</v>
      </c>
      <c r="U338" s="35" t="s">
        <v>606</v>
      </c>
      <c r="V338" s="35" t="s">
        <v>276</v>
      </c>
      <c r="W338" s="35"/>
      <c r="X338" s="35"/>
      <c r="Y338" s="35"/>
      <c r="Z338" s="35" t="s">
        <v>3331</v>
      </c>
      <c r="AA338" s="35" t="s">
        <v>3332</v>
      </c>
      <c r="AB338" s="35"/>
      <c r="AC338" s="35"/>
      <c r="AD338" s="35"/>
      <c r="AE338" s="35"/>
      <c r="AF338" s="35"/>
      <c r="AG338" s="35"/>
      <c r="AH338" s="35"/>
      <c r="AI338" s="35"/>
      <c r="AJ338" s="35"/>
      <c r="AK338" s="35"/>
      <c r="AL338" s="35" t="s">
        <v>1536</v>
      </c>
      <c r="AM338" s="35" t="s">
        <v>1537</v>
      </c>
      <c r="AN338" s="35"/>
      <c r="AO338" s="35"/>
      <c r="AP338" s="35"/>
      <c r="AQ338" s="35"/>
      <c r="AR338" s="35"/>
      <c r="AS338" s="35"/>
      <c r="AT338" s="35"/>
      <c r="AU338" s="35"/>
      <c r="AV338" s="35"/>
      <c r="AW338" s="35"/>
      <c r="AX338" s="35" t="s">
        <v>329</v>
      </c>
      <c r="AY338" s="35" t="s">
        <v>329</v>
      </c>
      <c r="AZ338" s="35" t="s">
        <v>329</v>
      </c>
      <c r="BA338" s="35" t="s">
        <v>293</v>
      </c>
      <c r="BB338" s="33"/>
      <c r="BC338" s="36">
        <f>IF(COUNTIF($X$2:Table53[[#This Row],[MRCUID]],Table53[[#This Row],[MRCUID]])=1,1,0)</f>
        <v>0</v>
      </c>
    </row>
    <row r="339" spans="1:55" x14ac:dyDescent="0.25">
      <c r="A339" t="s">
        <v>277</v>
      </c>
      <c r="B339" s="33" t="s">
        <v>3044</v>
      </c>
      <c r="C339" s="33" t="s">
        <v>3045</v>
      </c>
      <c r="D339" s="33" t="s">
        <v>280</v>
      </c>
      <c r="E339" s="33" t="s">
        <v>281</v>
      </c>
      <c r="F339" s="34">
        <v>43101</v>
      </c>
      <c r="G339" s="34">
        <v>43465</v>
      </c>
      <c r="H339" s="35" t="s">
        <v>3046</v>
      </c>
      <c r="I339" s="35" t="s">
        <v>3047</v>
      </c>
      <c r="J339" s="35" t="s">
        <v>3048</v>
      </c>
      <c r="K339" s="35" t="s">
        <v>3049</v>
      </c>
      <c r="L339" s="35" t="s">
        <v>3333</v>
      </c>
      <c r="M339" s="35" t="s">
        <v>295</v>
      </c>
      <c r="N339" s="35"/>
      <c r="O339" s="35" t="s">
        <v>3334</v>
      </c>
      <c r="P339" s="35" t="s">
        <v>3335</v>
      </c>
      <c r="Q339" s="35" t="s">
        <v>3336</v>
      </c>
      <c r="R339" s="35"/>
      <c r="S339" s="35" t="s">
        <v>606</v>
      </c>
      <c r="T339" s="35"/>
      <c r="U339" s="35" t="s">
        <v>606</v>
      </c>
      <c r="V339" s="35" t="s">
        <v>276</v>
      </c>
      <c r="W339" s="35"/>
      <c r="X339" s="35"/>
      <c r="Y339" s="35"/>
      <c r="Z339" s="35" t="s">
        <v>3337</v>
      </c>
      <c r="AA339" s="35" t="s">
        <v>3338</v>
      </c>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t="s">
        <v>293</v>
      </c>
      <c r="BB339" s="33"/>
      <c r="BC339" s="36">
        <f>IF(COUNTIF($X$2:Table53[[#This Row],[MRCUID]],Table53[[#This Row],[MRCUID]])=1,1,0)</f>
        <v>0</v>
      </c>
    </row>
    <row r="340" spans="1:55" x14ac:dyDescent="0.25">
      <c r="A340" t="s">
        <v>277</v>
      </c>
      <c r="B340" s="33" t="s">
        <v>3044</v>
      </c>
      <c r="C340" s="33" t="s">
        <v>3045</v>
      </c>
      <c r="D340" s="33" t="s">
        <v>280</v>
      </c>
      <c r="E340" s="33" t="s">
        <v>281</v>
      </c>
      <c r="F340" s="34">
        <v>43101</v>
      </c>
      <c r="G340" s="34">
        <v>43465</v>
      </c>
      <c r="H340" s="35" t="s">
        <v>3046</v>
      </c>
      <c r="I340" s="35" t="s">
        <v>3047</v>
      </c>
      <c r="J340" s="35" t="s">
        <v>3048</v>
      </c>
      <c r="K340" s="35" t="s">
        <v>3049</v>
      </c>
      <c r="L340" s="35" t="s">
        <v>3339</v>
      </c>
      <c r="M340" s="35" t="s">
        <v>295</v>
      </c>
      <c r="N340" s="35" t="s">
        <v>904</v>
      </c>
      <c r="O340" s="35" t="s">
        <v>894</v>
      </c>
      <c r="P340" s="35" t="s">
        <v>905</v>
      </c>
      <c r="Q340" s="35" t="s">
        <v>906</v>
      </c>
      <c r="R340" s="35" t="s">
        <v>907</v>
      </c>
      <c r="S340" s="35" t="s">
        <v>381</v>
      </c>
      <c r="T340" s="35" t="s">
        <v>908</v>
      </c>
      <c r="U340" s="35" t="s">
        <v>383</v>
      </c>
      <c r="V340" s="35" t="s">
        <v>276</v>
      </c>
      <c r="W340" s="35"/>
      <c r="X340" s="35"/>
      <c r="Y340" s="35" t="s">
        <v>909</v>
      </c>
      <c r="Z340" s="35" t="s">
        <v>910</v>
      </c>
      <c r="AA340" s="35" t="s">
        <v>911</v>
      </c>
      <c r="AB340" s="35"/>
      <c r="AC340" s="35"/>
      <c r="AD340" s="35"/>
      <c r="AE340" s="35"/>
      <c r="AF340" s="35"/>
      <c r="AG340" s="35"/>
      <c r="AH340" s="35"/>
      <c r="AI340" s="35"/>
      <c r="AJ340" s="35"/>
      <c r="AK340" s="35"/>
      <c r="AL340" s="35" t="s">
        <v>912</v>
      </c>
      <c r="AM340" s="35" t="s">
        <v>913</v>
      </c>
      <c r="AN340" s="35"/>
      <c r="AO340" s="35"/>
      <c r="AP340" s="35"/>
      <c r="AQ340" s="35"/>
      <c r="AR340" s="35"/>
      <c r="AS340" s="35"/>
      <c r="AT340" s="35"/>
      <c r="AU340" s="35" t="s">
        <v>914</v>
      </c>
      <c r="AV340" s="35"/>
      <c r="AW340" s="35" t="s">
        <v>302</v>
      </c>
      <c r="AX340" s="35" t="s">
        <v>328</v>
      </c>
      <c r="AY340" s="35" t="s">
        <v>329</v>
      </c>
      <c r="AZ340" s="35" t="s">
        <v>329</v>
      </c>
      <c r="BA340" s="35" t="s">
        <v>293</v>
      </c>
      <c r="BB340" s="33"/>
      <c r="BC340" s="36">
        <f>IF(COUNTIF($X$2:Table53[[#This Row],[MRCUID]],Table53[[#This Row],[MRCUID]])=1,1,0)</f>
        <v>0</v>
      </c>
    </row>
    <row r="341" spans="1:55" x14ac:dyDescent="0.25">
      <c r="A341" t="s">
        <v>277</v>
      </c>
      <c r="B341" s="33" t="s">
        <v>3044</v>
      </c>
      <c r="C341" s="33" t="s">
        <v>3045</v>
      </c>
      <c r="D341" s="33" t="s">
        <v>280</v>
      </c>
      <c r="E341" s="33" t="s">
        <v>281</v>
      </c>
      <c r="F341" s="34">
        <v>43101</v>
      </c>
      <c r="G341" s="34">
        <v>43465</v>
      </c>
      <c r="H341" s="35" t="s">
        <v>3046</v>
      </c>
      <c r="I341" s="35" t="s">
        <v>3047</v>
      </c>
      <c r="J341" s="35" t="s">
        <v>3048</v>
      </c>
      <c r="K341" s="35" t="s">
        <v>3049</v>
      </c>
      <c r="L341" s="35" t="s">
        <v>3340</v>
      </c>
      <c r="M341" s="35" t="s">
        <v>295</v>
      </c>
      <c r="N341" s="35" t="s">
        <v>3341</v>
      </c>
      <c r="O341" s="35" t="s">
        <v>3342</v>
      </c>
      <c r="P341" s="35" t="s">
        <v>3343</v>
      </c>
      <c r="Q341" s="35" t="s">
        <v>3344</v>
      </c>
      <c r="R341" s="35" t="s">
        <v>3244</v>
      </c>
      <c r="S341" s="35" t="s">
        <v>342</v>
      </c>
      <c r="T341" s="35" t="s">
        <v>3345</v>
      </c>
      <c r="U341" s="35" t="s">
        <v>506</v>
      </c>
      <c r="V341" s="35" t="s">
        <v>507</v>
      </c>
      <c r="W341" s="35"/>
      <c r="X341" s="35"/>
      <c r="Y341" s="35"/>
      <c r="Z341" s="35" t="s">
        <v>3346</v>
      </c>
      <c r="AA341" s="35" t="s">
        <v>3347</v>
      </c>
      <c r="AB341" s="35"/>
      <c r="AC341" s="35"/>
      <c r="AD341" s="35"/>
      <c r="AE341" s="35"/>
      <c r="AF341" s="35"/>
      <c r="AG341" s="35"/>
      <c r="AH341" s="35"/>
      <c r="AI341" s="35"/>
      <c r="AJ341" s="35"/>
      <c r="AK341" s="35"/>
      <c r="AL341" s="35" t="s">
        <v>3348</v>
      </c>
      <c r="AM341" s="35" t="s">
        <v>3349</v>
      </c>
      <c r="AN341" s="35"/>
      <c r="AO341" s="35"/>
      <c r="AP341" s="35"/>
      <c r="AQ341" s="35"/>
      <c r="AR341" s="35"/>
      <c r="AS341" s="35"/>
      <c r="AT341" s="35"/>
      <c r="AU341" s="35"/>
      <c r="AV341" s="35"/>
      <c r="AW341" s="35"/>
      <c r="AX341" s="35" t="s">
        <v>329</v>
      </c>
      <c r="AY341" s="35" t="s">
        <v>329</v>
      </c>
      <c r="AZ341" s="35" t="s">
        <v>329</v>
      </c>
      <c r="BA341" s="35" t="s">
        <v>293</v>
      </c>
      <c r="BB341" s="33"/>
      <c r="BC341" s="36">
        <f>IF(COUNTIF($X$2:Table53[[#This Row],[MRCUID]],Table53[[#This Row],[MRCUID]])=1,1,0)</f>
        <v>0</v>
      </c>
    </row>
    <row r="342" spans="1:55" x14ac:dyDescent="0.25">
      <c r="A342" t="s">
        <v>277</v>
      </c>
      <c r="B342" s="33" t="s">
        <v>3044</v>
      </c>
      <c r="C342" s="33" t="s">
        <v>3045</v>
      </c>
      <c r="D342" s="33" t="s">
        <v>280</v>
      </c>
      <c r="E342" s="33" t="s">
        <v>281</v>
      </c>
      <c r="F342" s="34">
        <v>43101</v>
      </c>
      <c r="G342" s="34">
        <v>43465</v>
      </c>
      <c r="H342" s="35" t="s">
        <v>3046</v>
      </c>
      <c r="I342" s="35" t="s">
        <v>3047</v>
      </c>
      <c r="J342" s="35" t="s">
        <v>3048</v>
      </c>
      <c r="K342" s="35" t="s">
        <v>3049</v>
      </c>
      <c r="L342" s="35" t="s">
        <v>3350</v>
      </c>
      <c r="M342" s="35" t="s">
        <v>295</v>
      </c>
      <c r="N342" s="35" t="s">
        <v>3351</v>
      </c>
      <c r="O342" s="35" t="s">
        <v>3352</v>
      </c>
      <c r="P342" s="35" t="s">
        <v>3353</v>
      </c>
      <c r="Q342" s="35" t="s">
        <v>475</v>
      </c>
      <c r="R342" s="35" t="s">
        <v>2698</v>
      </c>
      <c r="S342" s="35" t="s">
        <v>407</v>
      </c>
      <c r="T342" s="35" t="s">
        <v>3354</v>
      </c>
      <c r="U342" s="35" t="s">
        <v>290</v>
      </c>
      <c r="V342" s="35" t="s">
        <v>276</v>
      </c>
      <c r="W342" s="35"/>
      <c r="X342" s="35"/>
      <c r="Y342" s="35"/>
      <c r="Z342" s="35" t="s">
        <v>3355</v>
      </c>
      <c r="AA342" s="35" t="s">
        <v>3356</v>
      </c>
      <c r="AB342" s="35"/>
      <c r="AC342" s="35"/>
      <c r="AD342" s="35"/>
      <c r="AE342" s="35"/>
      <c r="AF342" s="35"/>
      <c r="AG342" s="35"/>
      <c r="AH342" s="35"/>
      <c r="AI342" s="35"/>
      <c r="AJ342" s="35"/>
      <c r="AK342" s="35"/>
      <c r="AL342" s="35" t="s">
        <v>3357</v>
      </c>
      <c r="AM342" s="35" t="s">
        <v>3358</v>
      </c>
      <c r="AN342" s="35"/>
      <c r="AO342" s="35"/>
      <c r="AP342" s="35"/>
      <c r="AQ342" s="35"/>
      <c r="AR342" s="35"/>
      <c r="AS342" s="35"/>
      <c r="AT342" s="35"/>
      <c r="AU342" s="35"/>
      <c r="AV342" s="35"/>
      <c r="AW342" s="35"/>
      <c r="AX342" s="35" t="s">
        <v>329</v>
      </c>
      <c r="AY342" s="35" t="s">
        <v>329</v>
      </c>
      <c r="AZ342" s="35" t="s">
        <v>329</v>
      </c>
      <c r="BA342" s="35" t="s">
        <v>293</v>
      </c>
      <c r="BB342" s="33"/>
      <c r="BC342" s="36">
        <f>IF(COUNTIF($X$2:Table53[[#This Row],[MRCUID]],Table53[[#This Row],[MRCUID]])=1,1,0)</f>
        <v>0</v>
      </c>
    </row>
    <row r="343" spans="1:55" x14ac:dyDescent="0.25">
      <c r="A343" t="s">
        <v>277</v>
      </c>
      <c r="B343" s="33" t="s">
        <v>3044</v>
      </c>
      <c r="C343" s="33" t="s">
        <v>3045</v>
      </c>
      <c r="D343" s="33" t="s">
        <v>280</v>
      </c>
      <c r="E343" s="33" t="s">
        <v>281</v>
      </c>
      <c r="F343" s="34">
        <v>43101</v>
      </c>
      <c r="G343" s="34">
        <v>43465</v>
      </c>
      <c r="H343" s="35" t="s">
        <v>3046</v>
      </c>
      <c r="I343" s="35" t="s">
        <v>3047</v>
      </c>
      <c r="J343" s="35" t="s">
        <v>3048</v>
      </c>
      <c r="K343" s="35" t="s">
        <v>3049</v>
      </c>
      <c r="L343" s="35" t="s">
        <v>3359</v>
      </c>
      <c r="M343" s="35" t="s">
        <v>295</v>
      </c>
      <c r="N343" s="35" t="s">
        <v>3360</v>
      </c>
      <c r="O343" s="35" t="s">
        <v>3361</v>
      </c>
      <c r="P343" s="35" t="s">
        <v>3362</v>
      </c>
      <c r="Q343" s="35" t="s">
        <v>3363</v>
      </c>
      <c r="R343" s="35"/>
      <c r="S343" s="35"/>
      <c r="T343" s="35"/>
      <c r="U343" s="35" t="s">
        <v>606</v>
      </c>
      <c r="V343" s="35" t="s">
        <v>276</v>
      </c>
      <c r="W343" s="35"/>
      <c r="X343" s="35"/>
      <c r="Y343" s="35"/>
      <c r="Z343" s="35" t="s">
        <v>3364</v>
      </c>
      <c r="AA343" s="35" t="s">
        <v>3365</v>
      </c>
      <c r="AB343" s="35"/>
      <c r="AC343" s="35"/>
      <c r="AD343" s="35"/>
      <c r="AE343" s="35"/>
      <c r="AF343" s="35"/>
      <c r="AG343" s="35"/>
      <c r="AH343" s="35"/>
      <c r="AI343" s="35"/>
      <c r="AJ343" s="35"/>
      <c r="AK343" s="35"/>
      <c r="AL343" s="35" t="s">
        <v>3366</v>
      </c>
      <c r="AM343" s="35" t="s">
        <v>3367</v>
      </c>
      <c r="AN343" s="35"/>
      <c r="AO343" s="35"/>
      <c r="AP343" s="35"/>
      <c r="AQ343" s="35"/>
      <c r="AR343" s="35"/>
      <c r="AS343" s="35"/>
      <c r="AT343" s="35"/>
      <c r="AU343" s="35"/>
      <c r="AV343" s="35"/>
      <c r="AW343" s="35"/>
      <c r="AX343" s="35" t="s">
        <v>329</v>
      </c>
      <c r="AY343" s="35" t="s">
        <v>329</v>
      </c>
      <c r="AZ343" s="35" t="s">
        <v>329</v>
      </c>
      <c r="BA343" s="35" t="s">
        <v>293</v>
      </c>
      <c r="BB343" s="33"/>
      <c r="BC343" s="36">
        <f>IF(COUNTIF($X$2:Table53[[#This Row],[MRCUID]],Table53[[#This Row],[MRCUID]])=1,1,0)</f>
        <v>0</v>
      </c>
    </row>
    <row r="344" spans="1:55" x14ac:dyDescent="0.25">
      <c r="A344" t="s">
        <v>277</v>
      </c>
      <c r="B344" s="33" t="s">
        <v>3044</v>
      </c>
      <c r="C344" s="33" t="s">
        <v>3045</v>
      </c>
      <c r="D344" s="33" t="s">
        <v>280</v>
      </c>
      <c r="E344" s="33" t="s">
        <v>281</v>
      </c>
      <c r="F344" s="34">
        <v>43101</v>
      </c>
      <c r="G344" s="34">
        <v>43465</v>
      </c>
      <c r="H344" s="35" t="s">
        <v>3046</v>
      </c>
      <c r="I344" s="35" t="s">
        <v>3047</v>
      </c>
      <c r="J344" s="35" t="s">
        <v>3048</v>
      </c>
      <c r="K344" s="35" t="s">
        <v>3049</v>
      </c>
      <c r="L344" s="35" t="s">
        <v>3368</v>
      </c>
      <c r="M344" s="35" t="s">
        <v>295</v>
      </c>
      <c r="N344" s="35" t="s">
        <v>1978</v>
      </c>
      <c r="O344" s="35" t="s">
        <v>3369</v>
      </c>
      <c r="P344" s="35" t="s">
        <v>3370</v>
      </c>
      <c r="Q344" s="35" t="s">
        <v>3371</v>
      </c>
      <c r="R344" s="35"/>
      <c r="S344" s="35" t="s">
        <v>342</v>
      </c>
      <c r="T344" s="35"/>
      <c r="U344" s="35" t="s">
        <v>299</v>
      </c>
      <c r="V344" s="35" t="s">
        <v>276</v>
      </c>
      <c r="W344" s="35"/>
      <c r="X344" s="35"/>
      <c r="Y344" s="35" t="s">
        <v>1982</v>
      </c>
      <c r="Z344" s="35" t="s">
        <v>1983</v>
      </c>
      <c r="AA344" s="35" t="s">
        <v>1984</v>
      </c>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t="s">
        <v>302</v>
      </c>
      <c r="AX344" s="35" t="s">
        <v>328</v>
      </c>
      <c r="AY344" s="35" t="s">
        <v>329</v>
      </c>
      <c r="AZ344" s="35" t="s">
        <v>328</v>
      </c>
      <c r="BA344" s="35" t="s">
        <v>293</v>
      </c>
      <c r="BB344" s="33"/>
      <c r="BC344" s="36">
        <f>IF(COUNTIF($X$2:Table53[[#This Row],[MRCUID]],Table53[[#This Row],[MRCUID]])=1,1,0)</f>
        <v>0</v>
      </c>
    </row>
    <row r="345" spans="1:55" x14ac:dyDescent="0.25">
      <c r="A345" t="s">
        <v>277</v>
      </c>
      <c r="B345" s="33" t="s">
        <v>3044</v>
      </c>
      <c r="C345" s="33" t="s">
        <v>3045</v>
      </c>
      <c r="D345" s="33" t="s">
        <v>280</v>
      </c>
      <c r="E345" s="33" t="s">
        <v>281</v>
      </c>
      <c r="F345" s="34">
        <v>43101</v>
      </c>
      <c r="G345" s="34">
        <v>43465</v>
      </c>
      <c r="H345" s="35" t="s">
        <v>3046</v>
      </c>
      <c r="I345" s="35" t="s">
        <v>3047</v>
      </c>
      <c r="J345" s="35" t="s">
        <v>3048</v>
      </c>
      <c r="K345" s="35" t="s">
        <v>3049</v>
      </c>
      <c r="L345" s="35" t="s">
        <v>3372</v>
      </c>
      <c r="M345" s="35" t="s">
        <v>295</v>
      </c>
      <c r="N345" s="35" t="s">
        <v>3373</v>
      </c>
      <c r="O345" s="35" t="s">
        <v>3374</v>
      </c>
      <c r="P345" s="35" t="s">
        <v>3375</v>
      </c>
      <c r="Q345" s="35" t="s">
        <v>482</v>
      </c>
      <c r="R345" s="35" t="s">
        <v>2270</v>
      </c>
      <c r="S345" s="35"/>
      <c r="T345" s="35" t="s">
        <v>3376</v>
      </c>
      <c r="U345" s="35" t="s">
        <v>1201</v>
      </c>
      <c r="V345" s="35" t="s">
        <v>276</v>
      </c>
      <c r="W345" s="35"/>
      <c r="X345" s="35"/>
      <c r="Y345" s="35" t="s">
        <v>3377</v>
      </c>
      <c r="Z345" s="35" t="s">
        <v>3378</v>
      </c>
      <c r="AA345" s="35" t="s">
        <v>3379</v>
      </c>
      <c r="AB345" s="35"/>
      <c r="AC345" s="35"/>
      <c r="AD345" s="35"/>
      <c r="AE345" s="35"/>
      <c r="AF345" s="35"/>
      <c r="AG345" s="35"/>
      <c r="AH345" s="35"/>
      <c r="AI345" s="35"/>
      <c r="AJ345" s="35"/>
      <c r="AK345" s="35"/>
      <c r="AL345" s="35" t="s">
        <v>824</v>
      </c>
      <c r="AM345" s="35" t="s">
        <v>825</v>
      </c>
      <c r="AN345" s="35"/>
      <c r="AO345" s="35"/>
      <c r="AP345" s="35"/>
      <c r="AQ345" s="35"/>
      <c r="AR345" s="35"/>
      <c r="AS345" s="35"/>
      <c r="AT345" s="35"/>
      <c r="AU345" s="35"/>
      <c r="AV345" s="35"/>
      <c r="AW345" s="35" t="s">
        <v>302</v>
      </c>
      <c r="AX345" s="35" t="s">
        <v>328</v>
      </c>
      <c r="AY345" s="35" t="s">
        <v>329</v>
      </c>
      <c r="AZ345" s="35" t="s">
        <v>328</v>
      </c>
      <c r="BA345" s="35" t="s">
        <v>293</v>
      </c>
      <c r="BB345" s="33"/>
      <c r="BC345" s="36">
        <f>IF(COUNTIF($X$2:Table53[[#This Row],[MRCUID]],Table53[[#This Row],[MRCUID]])=1,1,0)</f>
        <v>0</v>
      </c>
    </row>
    <row r="346" spans="1:55" x14ac:dyDescent="0.25">
      <c r="A346" t="s">
        <v>277</v>
      </c>
      <c r="B346" s="33" t="s">
        <v>3044</v>
      </c>
      <c r="C346" s="33" t="s">
        <v>3045</v>
      </c>
      <c r="D346" s="33" t="s">
        <v>280</v>
      </c>
      <c r="E346" s="33" t="s">
        <v>281</v>
      </c>
      <c r="F346" s="34">
        <v>43101</v>
      </c>
      <c r="G346" s="34">
        <v>43465</v>
      </c>
      <c r="H346" s="35" t="s">
        <v>3046</v>
      </c>
      <c r="I346" s="35" t="s">
        <v>3047</v>
      </c>
      <c r="J346" s="35" t="s">
        <v>3048</v>
      </c>
      <c r="K346" s="35" t="s">
        <v>3049</v>
      </c>
      <c r="L346" s="35" t="s">
        <v>3380</v>
      </c>
      <c r="M346" s="35" t="s">
        <v>295</v>
      </c>
      <c r="N346" s="35" t="s">
        <v>3381</v>
      </c>
      <c r="O346" s="35" t="s">
        <v>3382</v>
      </c>
      <c r="P346" s="35" t="s">
        <v>3383</v>
      </c>
      <c r="Q346" s="35" t="s">
        <v>1614</v>
      </c>
      <c r="R346" s="35" t="s">
        <v>1615</v>
      </c>
      <c r="S346" s="35" t="s">
        <v>1171</v>
      </c>
      <c r="T346" s="35" t="s">
        <v>3384</v>
      </c>
      <c r="U346" s="35" t="s">
        <v>442</v>
      </c>
      <c r="V346" s="35" t="s">
        <v>276</v>
      </c>
      <c r="W346" s="35"/>
      <c r="X346" s="35"/>
      <c r="Y346" s="35"/>
      <c r="Z346" s="35" t="s">
        <v>3385</v>
      </c>
      <c r="AA346" s="35" t="s">
        <v>3386</v>
      </c>
      <c r="AB346" s="35"/>
      <c r="AC346" s="35"/>
      <c r="AD346" s="35"/>
      <c r="AE346" s="35"/>
      <c r="AF346" s="35"/>
      <c r="AG346" s="35"/>
      <c r="AH346" s="35"/>
      <c r="AI346" s="35"/>
      <c r="AJ346" s="35"/>
      <c r="AK346" s="35"/>
      <c r="AL346" s="35" t="s">
        <v>1619</v>
      </c>
      <c r="AM346" s="35" t="s">
        <v>1620</v>
      </c>
      <c r="AN346" s="35"/>
      <c r="AO346" s="35"/>
      <c r="AP346" s="35"/>
      <c r="AQ346" s="35"/>
      <c r="AR346" s="35"/>
      <c r="AS346" s="35"/>
      <c r="AT346" s="35"/>
      <c r="AU346" s="35"/>
      <c r="AV346" s="35"/>
      <c r="AW346" s="35"/>
      <c r="AX346" s="35"/>
      <c r="AY346" s="35"/>
      <c r="AZ346" s="35"/>
      <c r="BA346" s="35" t="s">
        <v>293</v>
      </c>
      <c r="BB346" s="33"/>
      <c r="BC346" s="36">
        <f>IF(COUNTIF($X$2:Table53[[#This Row],[MRCUID]],Table53[[#This Row],[MRCUID]])=1,1,0)</f>
        <v>0</v>
      </c>
    </row>
    <row r="347" spans="1:55" x14ac:dyDescent="0.25">
      <c r="A347" t="s">
        <v>277</v>
      </c>
      <c r="B347" s="33" t="s">
        <v>3044</v>
      </c>
      <c r="C347" s="33" t="s">
        <v>3045</v>
      </c>
      <c r="D347" s="33" t="s">
        <v>280</v>
      </c>
      <c r="E347" s="33" t="s">
        <v>281</v>
      </c>
      <c r="F347" s="34">
        <v>43101</v>
      </c>
      <c r="G347" s="34">
        <v>43465</v>
      </c>
      <c r="H347" s="35" t="s">
        <v>3046</v>
      </c>
      <c r="I347" s="35" t="s">
        <v>3047</v>
      </c>
      <c r="J347" s="35" t="s">
        <v>3048</v>
      </c>
      <c r="K347" s="35" t="s">
        <v>3049</v>
      </c>
      <c r="L347" s="35" t="s">
        <v>3387</v>
      </c>
      <c r="M347" s="35" t="s">
        <v>295</v>
      </c>
      <c r="N347" s="35" t="s">
        <v>3388</v>
      </c>
      <c r="O347" s="35" t="s">
        <v>3389</v>
      </c>
      <c r="P347" s="35" t="s">
        <v>3390</v>
      </c>
      <c r="Q347" s="35" t="s">
        <v>1707</v>
      </c>
      <c r="R347" s="35"/>
      <c r="S347" s="35"/>
      <c r="T347" s="35"/>
      <c r="U347" s="35" t="s">
        <v>299</v>
      </c>
      <c r="V347" s="35" t="s">
        <v>507</v>
      </c>
      <c r="W347" s="35"/>
      <c r="X347" s="35"/>
      <c r="Y347" s="35"/>
      <c r="Z347" s="35" t="s">
        <v>3391</v>
      </c>
      <c r="AA347" s="35" t="s">
        <v>3392</v>
      </c>
      <c r="AB347" s="35"/>
      <c r="AC347" s="35"/>
      <c r="AD347" s="35"/>
      <c r="AE347" s="35"/>
      <c r="AF347" s="35"/>
      <c r="AG347" s="35"/>
      <c r="AH347" s="35"/>
      <c r="AI347" s="35"/>
      <c r="AJ347" s="35"/>
      <c r="AK347" s="35"/>
      <c r="AL347" s="35" t="s">
        <v>1700</v>
      </c>
      <c r="AM347" s="35" t="s">
        <v>1701</v>
      </c>
      <c r="AN347" s="35"/>
      <c r="AO347" s="35"/>
      <c r="AP347" s="35"/>
      <c r="AQ347" s="35"/>
      <c r="AR347" s="35"/>
      <c r="AS347" s="35"/>
      <c r="AT347" s="35"/>
      <c r="AU347" s="35"/>
      <c r="AV347" s="35"/>
      <c r="AW347" s="35"/>
      <c r="AX347" s="35" t="s">
        <v>329</v>
      </c>
      <c r="AY347" s="35" t="s">
        <v>329</v>
      </c>
      <c r="AZ347" s="35" t="s">
        <v>329</v>
      </c>
      <c r="BA347" s="35" t="s">
        <v>293</v>
      </c>
      <c r="BB347" s="33"/>
      <c r="BC347" s="36">
        <f>IF(COUNTIF($X$2:Table53[[#This Row],[MRCUID]],Table53[[#This Row],[MRCUID]])=1,1,0)</f>
        <v>0</v>
      </c>
    </row>
    <row r="348" spans="1:55" x14ac:dyDescent="0.25">
      <c r="A348" t="s">
        <v>277</v>
      </c>
      <c r="B348" s="33" t="s">
        <v>3044</v>
      </c>
      <c r="C348" s="33" t="s">
        <v>3045</v>
      </c>
      <c r="D348" s="33" t="s">
        <v>280</v>
      </c>
      <c r="E348" s="33" t="s">
        <v>281</v>
      </c>
      <c r="F348" s="34">
        <v>43101</v>
      </c>
      <c r="G348" s="34">
        <v>43465</v>
      </c>
      <c r="H348" s="35" t="s">
        <v>3046</v>
      </c>
      <c r="I348" s="35" t="s">
        <v>3047</v>
      </c>
      <c r="J348" s="35" t="s">
        <v>3048</v>
      </c>
      <c r="K348" s="35" t="s">
        <v>3049</v>
      </c>
      <c r="L348" s="35" t="s">
        <v>3393</v>
      </c>
      <c r="M348" s="35" t="s">
        <v>295</v>
      </c>
      <c r="N348" s="35" t="s">
        <v>3394</v>
      </c>
      <c r="O348" s="35" t="s">
        <v>3395</v>
      </c>
      <c r="P348" s="35" t="s">
        <v>3396</v>
      </c>
      <c r="Q348" s="35" t="s">
        <v>3397</v>
      </c>
      <c r="R348" s="35" t="s">
        <v>426</v>
      </c>
      <c r="S348" s="35" t="s">
        <v>394</v>
      </c>
      <c r="T348" s="35" t="s">
        <v>3398</v>
      </c>
      <c r="U348" s="35" t="s">
        <v>598</v>
      </c>
      <c r="V348" s="35" t="s">
        <v>507</v>
      </c>
      <c r="W348" s="35"/>
      <c r="X348" s="35"/>
      <c r="Y348" s="35"/>
      <c r="Z348" s="35" t="s">
        <v>3399</v>
      </c>
      <c r="AA348" s="35" t="s">
        <v>3400</v>
      </c>
      <c r="AB348" s="35"/>
      <c r="AC348" s="35"/>
      <c r="AD348" s="35"/>
      <c r="AE348" s="35"/>
      <c r="AF348" s="35"/>
      <c r="AG348" s="35"/>
      <c r="AH348" s="35"/>
      <c r="AI348" s="35"/>
      <c r="AJ348" s="35"/>
      <c r="AK348" s="35"/>
      <c r="AL348" s="35" t="s">
        <v>3401</v>
      </c>
      <c r="AM348" s="35" t="s">
        <v>3402</v>
      </c>
      <c r="AN348" s="35"/>
      <c r="AO348" s="35"/>
      <c r="AP348" s="35"/>
      <c r="AQ348" s="35"/>
      <c r="AR348" s="35"/>
      <c r="AS348" s="35"/>
      <c r="AT348" s="35"/>
      <c r="AU348" s="35"/>
      <c r="AV348" s="35"/>
      <c r="AW348" s="35"/>
      <c r="AX348" s="35" t="s">
        <v>329</v>
      </c>
      <c r="AY348" s="35" t="s">
        <v>329</v>
      </c>
      <c r="AZ348" s="35" t="s">
        <v>329</v>
      </c>
      <c r="BA348" s="35" t="s">
        <v>293</v>
      </c>
      <c r="BB348" s="33"/>
      <c r="BC348" s="36">
        <f>IF(COUNTIF($X$2:Table53[[#This Row],[MRCUID]],Table53[[#This Row],[MRCUID]])=1,1,0)</f>
        <v>0</v>
      </c>
    </row>
    <row r="349" spans="1:55" x14ac:dyDescent="0.25">
      <c r="A349" t="s">
        <v>277</v>
      </c>
      <c r="B349" s="33" t="s">
        <v>3044</v>
      </c>
      <c r="C349" s="33" t="s">
        <v>3045</v>
      </c>
      <c r="D349" s="33" t="s">
        <v>280</v>
      </c>
      <c r="E349" s="33" t="s">
        <v>281</v>
      </c>
      <c r="F349" s="34">
        <v>43101</v>
      </c>
      <c r="G349" s="34">
        <v>43465</v>
      </c>
      <c r="H349" s="35" t="s">
        <v>3046</v>
      </c>
      <c r="I349" s="35" t="s">
        <v>3047</v>
      </c>
      <c r="J349" s="35" t="s">
        <v>3048</v>
      </c>
      <c r="K349" s="35" t="s">
        <v>3049</v>
      </c>
      <c r="L349" s="35" t="s">
        <v>3403</v>
      </c>
      <c r="M349" s="35" t="s">
        <v>295</v>
      </c>
      <c r="N349" s="35" t="s">
        <v>3404</v>
      </c>
      <c r="O349" s="35" t="s">
        <v>3405</v>
      </c>
      <c r="P349" s="35" t="s">
        <v>3406</v>
      </c>
      <c r="Q349" s="35" t="s">
        <v>3407</v>
      </c>
      <c r="R349" s="35" t="s">
        <v>427</v>
      </c>
      <c r="S349" s="35" t="s">
        <v>355</v>
      </c>
      <c r="T349" s="35" t="s">
        <v>3408</v>
      </c>
      <c r="U349" s="35" t="s">
        <v>344</v>
      </c>
      <c r="V349" s="35" t="s">
        <v>276</v>
      </c>
      <c r="W349" s="35"/>
      <c r="X349" s="35"/>
      <c r="Y349" s="35" t="s">
        <v>3409</v>
      </c>
      <c r="Z349" s="35" t="s">
        <v>3410</v>
      </c>
      <c r="AA349" s="35" t="s">
        <v>3411</v>
      </c>
      <c r="AB349" s="35"/>
      <c r="AC349" s="35"/>
      <c r="AD349" s="35"/>
      <c r="AE349" s="35"/>
      <c r="AF349" s="35"/>
      <c r="AG349" s="35"/>
      <c r="AH349" s="35"/>
      <c r="AI349" s="35"/>
      <c r="AJ349" s="35"/>
      <c r="AK349" s="35"/>
      <c r="AL349" s="35" t="s">
        <v>3412</v>
      </c>
      <c r="AM349" s="35" t="s">
        <v>3413</v>
      </c>
      <c r="AN349" s="35"/>
      <c r="AO349" s="35"/>
      <c r="AP349" s="35"/>
      <c r="AQ349" s="35"/>
      <c r="AR349" s="35"/>
      <c r="AS349" s="35"/>
      <c r="AT349" s="35"/>
      <c r="AU349" s="35"/>
      <c r="AV349" s="35"/>
      <c r="AW349" s="35" t="s">
        <v>302</v>
      </c>
      <c r="AX349" s="35" t="s">
        <v>328</v>
      </c>
      <c r="AY349" s="35" t="s">
        <v>329</v>
      </c>
      <c r="AZ349" s="35" t="s">
        <v>328</v>
      </c>
      <c r="BA349" s="35" t="s">
        <v>293</v>
      </c>
      <c r="BB349" s="33"/>
      <c r="BC349" s="36">
        <f>IF(COUNTIF($X$2:Table53[[#This Row],[MRCUID]],Table53[[#This Row],[MRCUID]])=1,1,0)</f>
        <v>0</v>
      </c>
    </row>
    <row r="350" spans="1:55" x14ac:dyDescent="0.25">
      <c r="A350" t="s">
        <v>277</v>
      </c>
      <c r="B350" s="33" t="s">
        <v>3044</v>
      </c>
      <c r="C350" s="33" t="s">
        <v>3045</v>
      </c>
      <c r="D350" s="33" t="s">
        <v>280</v>
      </c>
      <c r="E350" s="33" t="s">
        <v>281</v>
      </c>
      <c r="F350" s="34">
        <v>43101</v>
      </c>
      <c r="G350" s="34">
        <v>43465</v>
      </c>
      <c r="H350" s="35" t="s">
        <v>3046</v>
      </c>
      <c r="I350" s="35" t="s">
        <v>3047</v>
      </c>
      <c r="J350" s="35" t="s">
        <v>3048</v>
      </c>
      <c r="K350" s="35" t="s">
        <v>3049</v>
      </c>
      <c r="L350" s="35" t="s">
        <v>3414</v>
      </c>
      <c r="M350" s="35" t="s">
        <v>295</v>
      </c>
      <c r="N350" s="35" t="s">
        <v>3415</v>
      </c>
      <c r="O350" s="35" t="s">
        <v>3416</v>
      </c>
      <c r="P350" s="35" t="s">
        <v>3417</v>
      </c>
      <c r="Q350" s="35" t="s">
        <v>3418</v>
      </c>
      <c r="R350" s="35" t="s">
        <v>3419</v>
      </c>
      <c r="S350" s="35"/>
      <c r="T350" s="35" t="s">
        <v>3420</v>
      </c>
      <c r="U350" s="35" t="s">
        <v>1201</v>
      </c>
      <c r="V350" s="35" t="s">
        <v>276</v>
      </c>
      <c r="W350" s="35"/>
      <c r="X350" s="35"/>
      <c r="Y350" s="35"/>
      <c r="Z350" s="35" t="s">
        <v>3421</v>
      </c>
      <c r="AA350" s="35" t="s">
        <v>3422</v>
      </c>
      <c r="AB350" s="35"/>
      <c r="AC350" s="35"/>
      <c r="AD350" s="35"/>
      <c r="AE350" s="35"/>
      <c r="AF350" s="35"/>
      <c r="AG350" s="35"/>
      <c r="AH350" s="35"/>
      <c r="AI350" s="35"/>
      <c r="AJ350" s="35"/>
      <c r="AK350" s="35"/>
      <c r="AL350" s="35" t="s">
        <v>3423</v>
      </c>
      <c r="AM350" s="35" t="s">
        <v>3424</v>
      </c>
      <c r="AN350" s="35"/>
      <c r="AO350" s="35"/>
      <c r="AP350" s="35"/>
      <c r="AQ350" s="35"/>
      <c r="AR350" s="35"/>
      <c r="AS350" s="35"/>
      <c r="AT350" s="35"/>
      <c r="AU350" s="35"/>
      <c r="AV350" s="35"/>
      <c r="AW350" s="35" t="s">
        <v>302</v>
      </c>
      <c r="AX350" s="35" t="s">
        <v>329</v>
      </c>
      <c r="AY350" s="35" t="s">
        <v>329</v>
      </c>
      <c r="AZ350" s="35" t="s">
        <v>329</v>
      </c>
      <c r="BA350" s="35" t="s">
        <v>293</v>
      </c>
      <c r="BB350" s="33"/>
      <c r="BC350" s="36">
        <f>IF(COUNTIF($X$2:Table53[[#This Row],[MRCUID]],Table53[[#This Row],[MRCUID]])=1,1,0)</f>
        <v>0</v>
      </c>
    </row>
    <row r="351" spans="1:55" x14ac:dyDescent="0.25">
      <c r="A351" t="s">
        <v>277</v>
      </c>
      <c r="B351" s="33" t="s">
        <v>3044</v>
      </c>
      <c r="C351" s="33" t="s">
        <v>3045</v>
      </c>
      <c r="D351" s="33" t="s">
        <v>280</v>
      </c>
      <c r="E351" s="33" t="s">
        <v>281</v>
      </c>
      <c r="F351" s="34">
        <v>43101</v>
      </c>
      <c r="G351" s="34">
        <v>43465</v>
      </c>
      <c r="H351" s="35" t="s">
        <v>3046</v>
      </c>
      <c r="I351" s="35" t="s">
        <v>3047</v>
      </c>
      <c r="J351" s="35" t="s">
        <v>3048</v>
      </c>
      <c r="K351" s="35" t="s">
        <v>3049</v>
      </c>
      <c r="L351" s="35" t="s">
        <v>3425</v>
      </c>
      <c r="M351" s="35" t="s">
        <v>295</v>
      </c>
      <c r="N351" s="35" t="s">
        <v>3426</v>
      </c>
      <c r="O351" s="35" t="s">
        <v>3427</v>
      </c>
      <c r="P351" s="35" t="s">
        <v>3428</v>
      </c>
      <c r="Q351" s="35" t="s">
        <v>3429</v>
      </c>
      <c r="R351" s="35" t="s">
        <v>440</v>
      </c>
      <c r="S351" s="35" t="s">
        <v>342</v>
      </c>
      <c r="T351" s="35" t="s">
        <v>3430</v>
      </c>
      <c r="U351" s="35" t="s">
        <v>1201</v>
      </c>
      <c r="V351" s="35" t="s">
        <v>276</v>
      </c>
      <c r="W351" s="35"/>
      <c r="X351" s="35"/>
      <c r="Y351" s="35" t="s">
        <v>3431</v>
      </c>
      <c r="Z351" s="35" t="s">
        <v>3432</v>
      </c>
      <c r="AA351" s="35" t="s">
        <v>3433</v>
      </c>
      <c r="AB351" s="35"/>
      <c r="AC351" s="35"/>
      <c r="AD351" s="35"/>
      <c r="AE351" s="35"/>
      <c r="AF351" s="35"/>
      <c r="AG351" s="35"/>
      <c r="AH351" s="35"/>
      <c r="AI351" s="35"/>
      <c r="AJ351" s="35"/>
      <c r="AK351" s="35"/>
      <c r="AL351" s="35" t="s">
        <v>3434</v>
      </c>
      <c r="AM351" s="35" t="s">
        <v>3434</v>
      </c>
      <c r="AN351" s="35"/>
      <c r="AO351" s="35"/>
      <c r="AP351" s="35"/>
      <c r="AQ351" s="35"/>
      <c r="AR351" s="35"/>
      <c r="AS351" s="35"/>
      <c r="AT351" s="35"/>
      <c r="AU351" s="35"/>
      <c r="AV351" s="35"/>
      <c r="AW351" s="35" t="s">
        <v>302</v>
      </c>
      <c r="AX351" s="35" t="s">
        <v>328</v>
      </c>
      <c r="AY351" s="35" t="s">
        <v>329</v>
      </c>
      <c r="AZ351" s="35" t="s">
        <v>328</v>
      </c>
      <c r="BA351" s="35" t="s">
        <v>293</v>
      </c>
      <c r="BB351" s="33"/>
      <c r="BC351" s="36">
        <f>IF(COUNTIF($X$2:Table53[[#This Row],[MRCUID]],Table53[[#This Row],[MRCUID]])=1,1,0)</f>
        <v>0</v>
      </c>
    </row>
    <row r="352" spans="1:55" x14ac:dyDescent="0.25">
      <c r="A352" t="s">
        <v>277</v>
      </c>
      <c r="B352" s="33" t="s">
        <v>3044</v>
      </c>
      <c r="C352" s="33" t="s">
        <v>3045</v>
      </c>
      <c r="D352" s="33" t="s">
        <v>280</v>
      </c>
      <c r="E352" s="33" t="s">
        <v>281</v>
      </c>
      <c r="F352" s="34">
        <v>43101</v>
      </c>
      <c r="G352" s="34">
        <v>43465</v>
      </c>
      <c r="H352" s="35" t="s">
        <v>3046</v>
      </c>
      <c r="I352" s="35" t="s">
        <v>3047</v>
      </c>
      <c r="J352" s="35" t="s">
        <v>3048</v>
      </c>
      <c r="K352" s="35" t="s">
        <v>3049</v>
      </c>
      <c r="L352" s="35" t="s">
        <v>3435</v>
      </c>
      <c r="M352" s="35" t="s">
        <v>295</v>
      </c>
      <c r="N352" s="35" t="s">
        <v>3436</v>
      </c>
      <c r="O352" s="35" t="s">
        <v>3437</v>
      </c>
      <c r="P352" s="35" t="s">
        <v>3438</v>
      </c>
      <c r="Q352" s="35" t="s">
        <v>3439</v>
      </c>
      <c r="R352" s="35" t="s">
        <v>320</v>
      </c>
      <c r="S352" s="35"/>
      <c r="T352" s="35" t="s">
        <v>3440</v>
      </c>
      <c r="U352" s="35" t="s">
        <v>506</v>
      </c>
      <c r="V352" s="35" t="s">
        <v>276</v>
      </c>
      <c r="W352" s="35"/>
      <c r="X352" s="35"/>
      <c r="Y352" s="35" t="s">
        <v>3441</v>
      </c>
      <c r="Z352" s="35" t="s">
        <v>3442</v>
      </c>
      <c r="AA352" s="35" t="s">
        <v>3443</v>
      </c>
      <c r="AB352" s="35"/>
      <c r="AC352" s="35"/>
      <c r="AD352" s="35"/>
      <c r="AE352" s="35"/>
      <c r="AF352" s="35"/>
      <c r="AG352" s="35"/>
      <c r="AH352" s="35"/>
      <c r="AI352" s="35"/>
      <c r="AJ352" s="35"/>
      <c r="AK352" s="35"/>
      <c r="AL352" s="35" t="s">
        <v>3444</v>
      </c>
      <c r="AM352" s="35" t="s">
        <v>3444</v>
      </c>
      <c r="AN352" s="35"/>
      <c r="AO352" s="35"/>
      <c r="AP352" s="35"/>
      <c r="AQ352" s="35"/>
      <c r="AR352" s="35"/>
      <c r="AS352" s="35"/>
      <c r="AT352" s="35"/>
      <c r="AU352" s="35"/>
      <c r="AV352" s="35"/>
      <c r="AW352" s="35" t="s">
        <v>302</v>
      </c>
      <c r="AX352" s="35" t="s">
        <v>328</v>
      </c>
      <c r="AY352" s="35" t="s">
        <v>329</v>
      </c>
      <c r="AZ352" s="35" t="s">
        <v>328</v>
      </c>
      <c r="BA352" s="35" t="s">
        <v>293</v>
      </c>
      <c r="BB352" s="33"/>
      <c r="BC352" s="36">
        <f>IF(COUNTIF($X$2:Table53[[#This Row],[MRCUID]],Table53[[#This Row],[MRCUID]])=1,1,0)</f>
        <v>0</v>
      </c>
    </row>
    <row r="353" spans="1:55" x14ac:dyDescent="0.25">
      <c r="A353" t="s">
        <v>277</v>
      </c>
      <c r="B353" s="33" t="s">
        <v>3044</v>
      </c>
      <c r="C353" s="33" t="s">
        <v>3045</v>
      </c>
      <c r="D353" s="33" t="s">
        <v>280</v>
      </c>
      <c r="E353" s="33" t="s">
        <v>281</v>
      </c>
      <c r="F353" s="34">
        <v>43101</v>
      </c>
      <c r="G353" s="34">
        <v>43465</v>
      </c>
      <c r="H353" s="35" t="s">
        <v>3046</v>
      </c>
      <c r="I353" s="35" t="s">
        <v>3047</v>
      </c>
      <c r="J353" s="35" t="s">
        <v>3048</v>
      </c>
      <c r="K353" s="35" t="s">
        <v>3049</v>
      </c>
      <c r="L353" s="35" t="s">
        <v>3445</v>
      </c>
      <c r="M353" s="35" t="s">
        <v>295</v>
      </c>
      <c r="N353" s="35" t="s">
        <v>3446</v>
      </c>
      <c r="O353" s="35" t="s">
        <v>3447</v>
      </c>
      <c r="P353" s="35" t="s">
        <v>3448</v>
      </c>
      <c r="Q353" s="35" t="s">
        <v>3449</v>
      </c>
      <c r="R353" s="35" t="s">
        <v>3450</v>
      </c>
      <c r="S353" s="35" t="s">
        <v>380</v>
      </c>
      <c r="T353" s="35" t="s">
        <v>3451</v>
      </c>
      <c r="U353" s="35" t="s">
        <v>299</v>
      </c>
      <c r="V353" s="35" t="s">
        <v>507</v>
      </c>
      <c r="W353" s="35"/>
      <c r="X353" s="35"/>
      <c r="Y353" s="35"/>
      <c r="Z353" s="35" t="s">
        <v>3452</v>
      </c>
      <c r="AA353" s="35" t="s">
        <v>3453</v>
      </c>
      <c r="AB353" s="35"/>
      <c r="AC353" s="35"/>
      <c r="AD353" s="35"/>
      <c r="AE353" s="35"/>
      <c r="AF353" s="35"/>
      <c r="AG353" s="35"/>
      <c r="AH353" s="35"/>
      <c r="AI353" s="35"/>
      <c r="AJ353" s="35"/>
      <c r="AK353" s="35"/>
      <c r="AL353" s="35" t="s">
        <v>3454</v>
      </c>
      <c r="AM353" s="35" t="s">
        <v>3455</v>
      </c>
      <c r="AN353" s="35"/>
      <c r="AO353" s="35"/>
      <c r="AP353" s="35"/>
      <c r="AQ353" s="35"/>
      <c r="AR353" s="35"/>
      <c r="AS353" s="35"/>
      <c r="AT353" s="35"/>
      <c r="AU353" s="35"/>
      <c r="AV353" s="35"/>
      <c r="AW353" s="35"/>
      <c r="AX353" s="35" t="s">
        <v>329</v>
      </c>
      <c r="AY353" s="35" t="s">
        <v>329</v>
      </c>
      <c r="AZ353" s="35" t="s">
        <v>329</v>
      </c>
      <c r="BA353" s="35" t="s">
        <v>293</v>
      </c>
      <c r="BB353" s="33"/>
      <c r="BC353" s="36">
        <f>IF(COUNTIF($X$2:Table53[[#This Row],[MRCUID]],Table53[[#This Row],[MRCUID]])=1,1,0)</f>
        <v>0</v>
      </c>
    </row>
    <row r="354" spans="1:55" x14ac:dyDescent="0.25">
      <c r="A354" t="s">
        <v>277</v>
      </c>
      <c r="B354" s="33" t="s">
        <v>3044</v>
      </c>
      <c r="C354" s="33" t="s">
        <v>3045</v>
      </c>
      <c r="D354" s="33" t="s">
        <v>280</v>
      </c>
      <c r="E354" s="33" t="s">
        <v>281</v>
      </c>
      <c r="F354" s="34">
        <v>43101</v>
      </c>
      <c r="G354" s="34">
        <v>43465</v>
      </c>
      <c r="H354" s="35" t="s">
        <v>3046</v>
      </c>
      <c r="I354" s="35" t="s">
        <v>3047</v>
      </c>
      <c r="J354" s="35" t="s">
        <v>3048</v>
      </c>
      <c r="K354" s="35" t="s">
        <v>3049</v>
      </c>
      <c r="L354" s="35" t="s">
        <v>3456</v>
      </c>
      <c r="M354" s="35" t="s">
        <v>295</v>
      </c>
      <c r="N354" s="35" t="s">
        <v>3457</v>
      </c>
      <c r="O354" s="35" t="s">
        <v>3458</v>
      </c>
      <c r="P354" s="35" t="s">
        <v>3459</v>
      </c>
      <c r="Q354" s="35" t="s">
        <v>847</v>
      </c>
      <c r="R354" s="35" t="s">
        <v>1520</v>
      </c>
      <c r="S354" s="35" t="s">
        <v>1272</v>
      </c>
      <c r="T354" s="35" t="s">
        <v>3460</v>
      </c>
      <c r="U354" s="35" t="s">
        <v>306</v>
      </c>
      <c r="V354" s="35" t="s">
        <v>276</v>
      </c>
      <c r="W354" s="35"/>
      <c r="X354" s="35"/>
      <c r="Y354" s="35" t="s">
        <v>3461</v>
      </c>
      <c r="Z354" s="35" t="s">
        <v>3462</v>
      </c>
      <c r="AA354" s="35" t="s">
        <v>3463</v>
      </c>
      <c r="AB354" s="35"/>
      <c r="AC354" s="35"/>
      <c r="AD354" s="35"/>
      <c r="AE354" s="35"/>
      <c r="AF354" s="35"/>
      <c r="AG354" s="35"/>
      <c r="AH354" s="35"/>
      <c r="AI354" s="35"/>
      <c r="AJ354" s="35"/>
      <c r="AK354" s="35"/>
      <c r="AL354" s="35" t="s">
        <v>1524</v>
      </c>
      <c r="AM354" s="35" t="s">
        <v>1525</v>
      </c>
      <c r="AN354" s="35"/>
      <c r="AO354" s="35"/>
      <c r="AP354" s="35"/>
      <c r="AQ354" s="35"/>
      <c r="AR354" s="35"/>
      <c r="AS354" s="35"/>
      <c r="AT354" s="35"/>
      <c r="AU354" s="35"/>
      <c r="AV354" s="35"/>
      <c r="AW354" s="35" t="s">
        <v>302</v>
      </c>
      <c r="AX354" s="35" t="s">
        <v>329</v>
      </c>
      <c r="AY354" s="35" t="s">
        <v>329</v>
      </c>
      <c r="AZ354" s="35" t="s">
        <v>329</v>
      </c>
      <c r="BA354" s="35" t="s">
        <v>293</v>
      </c>
      <c r="BB354" s="33"/>
      <c r="BC354" s="36">
        <f>IF(COUNTIF($X$2:Table53[[#This Row],[MRCUID]],Table53[[#This Row],[MRCUID]])=1,1,0)</f>
        <v>0</v>
      </c>
    </row>
    <row r="355" spans="1:55" x14ac:dyDescent="0.25">
      <c r="A355" t="s">
        <v>277</v>
      </c>
      <c r="B355" s="33" t="s">
        <v>3044</v>
      </c>
      <c r="C355" s="33" t="s">
        <v>3045</v>
      </c>
      <c r="D355" s="33" t="s">
        <v>280</v>
      </c>
      <c r="E355" s="33" t="s">
        <v>281</v>
      </c>
      <c r="F355" s="34">
        <v>43101</v>
      </c>
      <c r="G355" s="34">
        <v>43465</v>
      </c>
      <c r="H355" s="35" t="s">
        <v>3046</v>
      </c>
      <c r="I355" s="35" t="s">
        <v>3047</v>
      </c>
      <c r="J355" s="35" t="s">
        <v>3048</v>
      </c>
      <c r="K355" s="35" t="s">
        <v>3049</v>
      </c>
      <c r="L355" s="35" t="s">
        <v>3464</v>
      </c>
      <c r="M355" s="35" t="s">
        <v>295</v>
      </c>
      <c r="N355" s="35" t="s">
        <v>3465</v>
      </c>
      <c r="O355" s="35" t="s">
        <v>3466</v>
      </c>
      <c r="P355" s="35" t="s">
        <v>3467</v>
      </c>
      <c r="Q355" s="35" t="s">
        <v>405</v>
      </c>
      <c r="R355" s="35" t="s">
        <v>406</v>
      </c>
      <c r="S355" s="35" t="s">
        <v>381</v>
      </c>
      <c r="T355" s="35" t="s">
        <v>3468</v>
      </c>
      <c r="U355" s="35"/>
      <c r="V355" s="35" t="s">
        <v>276</v>
      </c>
      <c r="W355" s="35"/>
      <c r="X355" s="35"/>
      <c r="Y355" s="35" t="s">
        <v>3469</v>
      </c>
      <c r="Z355" s="35" t="s">
        <v>3470</v>
      </c>
      <c r="AA355" s="35" t="s">
        <v>3471</v>
      </c>
      <c r="AB355" s="35"/>
      <c r="AC355" s="35"/>
      <c r="AD355" s="35"/>
      <c r="AE355" s="35"/>
      <c r="AF355" s="35"/>
      <c r="AG355" s="35"/>
      <c r="AH355" s="35"/>
      <c r="AI355" s="35"/>
      <c r="AJ355" s="35"/>
      <c r="AK355" s="35"/>
      <c r="AL355" s="35" t="s">
        <v>412</v>
      </c>
      <c r="AM355" s="35" t="s">
        <v>412</v>
      </c>
      <c r="AN355" s="35"/>
      <c r="AO355" s="35"/>
      <c r="AP355" s="35"/>
      <c r="AQ355" s="35"/>
      <c r="AR355" s="35"/>
      <c r="AS355" s="35"/>
      <c r="AT355" s="35"/>
      <c r="AU355" s="35"/>
      <c r="AV355" s="35"/>
      <c r="AW355" s="35" t="s">
        <v>302</v>
      </c>
      <c r="AX355" s="35" t="s">
        <v>328</v>
      </c>
      <c r="AY355" s="35" t="s">
        <v>329</v>
      </c>
      <c r="AZ355" s="35" t="s">
        <v>328</v>
      </c>
      <c r="BA355" s="35" t="s">
        <v>293</v>
      </c>
      <c r="BB355" s="33"/>
      <c r="BC355" s="36">
        <f>IF(COUNTIF($X$2:Table53[[#This Row],[MRCUID]],Table53[[#This Row],[MRCUID]])=1,1,0)</f>
        <v>0</v>
      </c>
    </row>
    <row r="356" spans="1:55" x14ac:dyDescent="0.25">
      <c r="A356" t="s">
        <v>277</v>
      </c>
      <c r="B356" s="33" t="s">
        <v>3044</v>
      </c>
      <c r="C356" s="33" t="s">
        <v>3045</v>
      </c>
      <c r="D356" s="33" t="s">
        <v>280</v>
      </c>
      <c r="E356" s="33" t="s">
        <v>281</v>
      </c>
      <c r="F356" s="34">
        <v>43101</v>
      </c>
      <c r="G356" s="34">
        <v>43465</v>
      </c>
      <c r="H356" s="35" t="s">
        <v>3046</v>
      </c>
      <c r="I356" s="35" t="s">
        <v>3047</v>
      </c>
      <c r="J356" s="35" t="s">
        <v>3048</v>
      </c>
      <c r="K356" s="35" t="s">
        <v>3049</v>
      </c>
      <c r="L356" s="35" t="s">
        <v>3472</v>
      </c>
      <c r="M356" s="35" t="s">
        <v>295</v>
      </c>
      <c r="N356" s="35"/>
      <c r="O356" s="35" t="s">
        <v>3473</v>
      </c>
      <c r="P356" s="35" t="s">
        <v>3474</v>
      </c>
      <c r="Q356" s="35" t="s">
        <v>919</v>
      </c>
      <c r="R356" s="35"/>
      <c r="S356" s="35" t="s">
        <v>442</v>
      </c>
      <c r="T356" s="35"/>
      <c r="U356" s="35" t="s">
        <v>442</v>
      </c>
      <c r="V356" s="35" t="s">
        <v>276</v>
      </c>
      <c r="W356" s="35"/>
      <c r="X356" s="35"/>
      <c r="Y356" s="35"/>
      <c r="Z356" s="35" t="s">
        <v>3475</v>
      </c>
      <c r="AA356" s="35" t="s">
        <v>3476</v>
      </c>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t="s">
        <v>293</v>
      </c>
      <c r="BB356" s="33"/>
      <c r="BC356" s="36">
        <f>IF(COUNTIF($X$2:Table53[[#This Row],[MRCUID]],Table53[[#This Row],[MRCUID]])=1,1,0)</f>
        <v>0</v>
      </c>
    </row>
    <row r="357" spans="1:55" x14ac:dyDescent="0.25">
      <c r="A357" t="s">
        <v>277</v>
      </c>
      <c r="B357" s="33" t="s">
        <v>3044</v>
      </c>
      <c r="C357" s="33" t="s">
        <v>3045</v>
      </c>
      <c r="D357" s="33" t="s">
        <v>280</v>
      </c>
      <c r="E357" s="33" t="s">
        <v>281</v>
      </c>
      <c r="F357" s="34">
        <v>43101</v>
      </c>
      <c r="G357" s="34">
        <v>43465</v>
      </c>
      <c r="H357" s="35" t="s">
        <v>3046</v>
      </c>
      <c r="I357" s="35" t="s">
        <v>3047</v>
      </c>
      <c r="J357" s="35" t="s">
        <v>3048</v>
      </c>
      <c r="K357" s="35" t="s">
        <v>3049</v>
      </c>
      <c r="L357" s="35" t="s">
        <v>3477</v>
      </c>
      <c r="M357" s="35" t="s">
        <v>295</v>
      </c>
      <c r="N357" s="35" t="s">
        <v>3478</v>
      </c>
      <c r="O357" s="35" t="s">
        <v>3479</v>
      </c>
      <c r="P357" s="35" t="s">
        <v>3480</v>
      </c>
      <c r="Q357" s="35" t="s">
        <v>1959</v>
      </c>
      <c r="R357" s="35" t="s">
        <v>3430</v>
      </c>
      <c r="S357" s="35" t="s">
        <v>342</v>
      </c>
      <c r="T357" s="35" t="s">
        <v>3481</v>
      </c>
      <c r="U357" s="35" t="s">
        <v>506</v>
      </c>
      <c r="V357" s="35" t="s">
        <v>507</v>
      </c>
      <c r="W357" s="35"/>
      <c r="X357" s="35"/>
      <c r="Y357" s="35" t="s">
        <v>3482</v>
      </c>
      <c r="Z357" s="35" t="s">
        <v>3483</v>
      </c>
      <c r="AA357" s="35" t="s">
        <v>3484</v>
      </c>
      <c r="AB357" s="35"/>
      <c r="AC357" s="35"/>
      <c r="AD357" s="35"/>
      <c r="AE357" s="35"/>
      <c r="AF357" s="35"/>
      <c r="AG357" s="35"/>
      <c r="AH357" s="35"/>
      <c r="AI357" s="35"/>
      <c r="AJ357" s="35"/>
      <c r="AK357" s="35"/>
      <c r="AL357" s="35" t="s">
        <v>1964</v>
      </c>
      <c r="AM357" s="35" t="s">
        <v>1965</v>
      </c>
      <c r="AN357" s="35"/>
      <c r="AO357" s="35"/>
      <c r="AP357" s="35"/>
      <c r="AQ357" s="35"/>
      <c r="AR357" s="35"/>
      <c r="AS357" s="35"/>
      <c r="AT357" s="35"/>
      <c r="AU357" s="35" t="s">
        <v>3485</v>
      </c>
      <c r="AV357" s="35"/>
      <c r="AW357" s="35"/>
      <c r="AX357" s="35" t="s">
        <v>328</v>
      </c>
      <c r="AY357" s="35" t="s">
        <v>329</v>
      </c>
      <c r="AZ357" s="35" t="s">
        <v>329</v>
      </c>
      <c r="BA357" s="35" t="s">
        <v>293</v>
      </c>
      <c r="BB357" s="33"/>
      <c r="BC357" s="36">
        <f>IF(COUNTIF($X$2:Table53[[#This Row],[MRCUID]],Table53[[#This Row],[MRCUID]])=1,1,0)</f>
        <v>0</v>
      </c>
    </row>
    <row r="358" spans="1:55" x14ac:dyDescent="0.25">
      <c r="A358" t="s">
        <v>277</v>
      </c>
      <c r="B358" s="33" t="s">
        <v>3044</v>
      </c>
      <c r="C358" s="33" t="s">
        <v>3045</v>
      </c>
      <c r="D358" s="33" t="s">
        <v>280</v>
      </c>
      <c r="E358" s="33" t="s">
        <v>281</v>
      </c>
      <c r="F358" s="34">
        <v>43101</v>
      </c>
      <c r="G358" s="34">
        <v>43465</v>
      </c>
      <c r="H358" s="35" t="s">
        <v>3046</v>
      </c>
      <c r="I358" s="35" t="s">
        <v>3047</v>
      </c>
      <c r="J358" s="35" t="s">
        <v>3048</v>
      </c>
      <c r="K358" s="35" t="s">
        <v>3049</v>
      </c>
      <c r="L358" s="35" t="s">
        <v>3486</v>
      </c>
      <c r="M358" s="35" t="s">
        <v>295</v>
      </c>
      <c r="N358" s="35" t="s">
        <v>3487</v>
      </c>
      <c r="O358" s="35" t="s">
        <v>3488</v>
      </c>
      <c r="P358" s="35" t="s">
        <v>3489</v>
      </c>
      <c r="Q358" s="35" t="s">
        <v>3490</v>
      </c>
      <c r="R358" s="35" t="s">
        <v>3491</v>
      </c>
      <c r="S358" s="35" t="s">
        <v>3492</v>
      </c>
      <c r="T358" s="35" t="s">
        <v>3493</v>
      </c>
      <c r="U358" s="35" t="s">
        <v>290</v>
      </c>
      <c r="V358" s="35" t="s">
        <v>276</v>
      </c>
      <c r="W358" s="35"/>
      <c r="X358" s="35"/>
      <c r="Y358" s="35"/>
      <c r="Z358" s="35" t="s">
        <v>3494</v>
      </c>
      <c r="AA358" s="35" t="s">
        <v>3495</v>
      </c>
      <c r="AB358" s="35"/>
      <c r="AC358" s="35"/>
      <c r="AD358" s="35"/>
      <c r="AE358" s="35"/>
      <c r="AF358" s="35"/>
      <c r="AG358" s="35"/>
      <c r="AH358" s="35"/>
      <c r="AI358" s="35"/>
      <c r="AJ358" s="35"/>
      <c r="AK358" s="35"/>
      <c r="AL358" s="35" t="s">
        <v>3496</v>
      </c>
      <c r="AM358" s="35" t="s">
        <v>3497</v>
      </c>
      <c r="AN358" s="35"/>
      <c r="AO358" s="35"/>
      <c r="AP358" s="35"/>
      <c r="AQ358" s="35"/>
      <c r="AR358" s="35"/>
      <c r="AS358" s="35"/>
      <c r="AT358" s="35"/>
      <c r="AU358" s="35"/>
      <c r="AV358" s="35"/>
      <c r="AW358" s="35"/>
      <c r="AX358" s="35"/>
      <c r="AY358" s="35"/>
      <c r="AZ358" s="35"/>
      <c r="BA358" s="35" t="s">
        <v>293</v>
      </c>
      <c r="BB358" s="33"/>
      <c r="BC358" s="36">
        <f>IF(COUNTIF($X$2:Table53[[#This Row],[MRCUID]],Table53[[#This Row],[MRCUID]])=1,1,0)</f>
        <v>0</v>
      </c>
    </row>
    <row r="359" spans="1:55" x14ac:dyDescent="0.25">
      <c r="A359" t="s">
        <v>277</v>
      </c>
      <c r="B359" s="33" t="s">
        <v>3044</v>
      </c>
      <c r="C359" s="33" t="s">
        <v>3045</v>
      </c>
      <c r="D359" s="33" t="s">
        <v>280</v>
      </c>
      <c r="E359" s="33" t="s">
        <v>281</v>
      </c>
      <c r="F359" s="34">
        <v>43101</v>
      </c>
      <c r="G359" s="34">
        <v>43465</v>
      </c>
      <c r="H359" s="35" t="s">
        <v>3046</v>
      </c>
      <c r="I359" s="35" t="s">
        <v>3047</v>
      </c>
      <c r="J359" s="35" t="s">
        <v>3048</v>
      </c>
      <c r="K359" s="35" t="s">
        <v>3049</v>
      </c>
      <c r="L359" s="35" t="s">
        <v>3498</v>
      </c>
      <c r="M359" s="35" t="s">
        <v>295</v>
      </c>
      <c r="N359" s="35" t="s">
        <v>3499</v>
      </c>
      <c r="O359" s="35" t="s">
        <v>3500</v>
      </c>
      <c r="P359" s="35" t="s">
        <v>3501</v>
      </c>
      <c r="Q359" s="35" t="s">
        <v>1672</v>
      </c>
      <c r="R359" s="35"/>
      <c r="S359" s="35"/>
      <c r="T359" s="35"/>
      <c r="U359" s="35" t="s">
        <v>442</v>
      </c>
      <c r="V359" s="35" t="s">
        <v>276</v>
      </c>
      <c r="W359" s="35"/>
      <c r="X359" s="35"/>
      <c r="Y359" s="35"/>
      <c r="Z359" s="35" t="s">
        <v>3502</v>
      </c>
      <c r="AA359" s="35" t="s">
        <v>3503</v>
      </c>
      <c r="AB359" s="35"/>
      <c r="AC359" s="35"/>
      <c r="AD359" s="35"/>
      <c r="AE359" s="35"/>
      <c r="AF359" s="35"/>
      <c r="AG359" s="35"/>
      <c r="AH359" s="35"/>
      <c r="AI359" s="35"/>
      <c r="AJ359" s="35"/>
      <c r="AK359" s="35"/>
      <c r="AL359" s="35" t="s">
        <v>1678</v>
      </c>
      <c r="AM359" s="35" t="s">
        <v>1679</v>
      </c>
      <c r="AN359" s="35"/>
      <c r="AO359" s="35"/>
      <c r="AP359" s="35"/>
      <c r="AQ359" s="35"/>
      <c r="AR359" s="35"/>
      <c r="AS359" s="35"/>
      <c r="AT359" s="35"/>
      <c r="AU359" s="35"/>
      <c r="AV359" s="35"/>
      <c r="AW359" s="35"/>
      <c r="AX359" s="35" t="s">
        <v>329</v>
      </c>
      <c r="AY359" s="35" t="s">
        <v>329</v>
      </c>
      <c r="AZ359" s="35" t="s">
        <v>329</v>
      </c>
      <c r="BA359" s="35" t="s">
        <v>293</v>
      </c>
      <c r="BB359" s="33"/>
      <c r="BC359" s="36">
        <f>IF(COUNTIF($X$2:Table53[[#This Row],[MRCUID]],Table53[[#This Row],[MRCUID]])=1,1,0)</f>
        <v>0</v>
      </c>
    </row>
    <row r="360" spans="1:55" x14ac:dyDescent="0.25">
      <c r="A360" t="s">
        <v>277</v>
      </c>
      <c r="B360" s="33" t="s">
        <v>3044</v>
      </c>
      <c r="C360" s="33" t="s">
        <v>3045</v>
      </c>
      <c r="D360" s="33" t="s">
        <v>280</v>
      </c>
      <c r="E360" s="33" t="s">
        <v>281</v>
      </c>
      <c r="F360" s="34">
        <v>43101</v>
      </c>
      <c r="G360" s="34">
        <v>43465</v>
      </c>
      <c r="H360" s="35" t="s">
        <v>3046</v>
      </c>
      <c r="I360" s="35" t="s">
        <v>3047</v>
      </c>
      <c r="J360" s="35" t="s">
        <v>3048</v>
      </c>
      <c r="K360" s="35" t="s">
        <v>3049</v>
      </c>
      <c r="L360" s="35" t="s">
        <v>3504</v>
      </c>
      <c r="M360" s="35" t="s">
        <v>295</v>
      </c>
      <c r="N360" s="35"/>
      <c r="O360" s="35" t="s">
        <v>3505</v>
      </c>
      <c r="P360" s="35" t="s">
        <v>3506</v>
      </c>
      <c r="Q360" s="35" t="s">
        <v>3490</v>
      </c>
      <c r="R360" s="35"/>
      <c r="S360" s="35" t="s">
        <v>3507</v>
      </c>
      <c r="T360" s="35"/>
      <c r="U360" s="35" t="s">
        <v>598</v>
      </c>
      <c r="V360" s="35" t="s">
        <v>276</v>
      </c>
      <c r="W360" s="35"/>
      <c r="X360" s="35"/>
      <c r="Y360" s="35"/>
      <c r="Z360" s="35" t="s">
        <v>3508</v>
      </c>
      <c r="AA360" s="35" t="s">
        <v>3509</v>
      </c>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t="s">
        <v>293</v>
      </c>
      <c r="BB360" s="33"/>
      <c r="BC360" s="36">
        <f>IF(COUNTIF($X$2:Table53[[#This Row],[MRCUID]],Table53[[#This Row],[MRCUID]])=1,1,0)</f>
        <v>0</v>
      </c>
    </row>
    <row r="361" spans="1:55" x14ac:dyDescent="0.25">
      <c r="A361" t="s">
        <v>277</v>
      </c>
      <c r="B361" s="33" t="s">
        <v>3044</v>
      </c>
      <c r="C361" s="33" t="s">
        <v>3045</v>
      </c>
      <c r="D361" s="33" t="s">
        <v>280</v>
      </c>
      <c r="E361" s="33" t="s">
        <v>281</v>
      </c>
      <c r="F361" s="34">
        <v>43101</v>
      </c>
      <c r="G361" s="34">
        <v>43465</v>
      </c>
      <c r="H361" s="35" t="s">
        <v>3046</v>
      </c>
      <c r="I361" s="35" t="s">
        <v>3047</v>
      </c>
      <c r="J361" s="35" t="s">
        <v>3048</v>
      </c>
      <c r="K361" s="35" t="s">
        <v>3049</v>
      </c>
      <c r="L361" s="35" t="s">
        <v>3510</v>
      </c>
      <c r="M361" s="35" t="s">
        <v>295</v>
      </c>
      <c r="N361" s="35" t="s">
        <v>3511</v>
      </c>
      <c r="O361" s="35" t="s">
        <v>3253</v>
      </c>
      <c r="P361" s="35" t="s">
        <v>3512</v>
      </c>
      <c r="Q361" s="35" t="s">
        <v>3513</v>
      </c>
      <c r="R361" s="35" t="s">
        <v>838</v>
      </c>
      <c r="S361" s="35"/>
      <c r="T361" s="35" t="s">
        <v>3514</v>
      </c>
      <c r="U361" s="35" t="s">
        <v>344</v>
      </c>
      <c r="V361" s="35" t="s">
        <v>276</v>
      </c>
      <c r="W361" s="35"/>
      <c r="X361" s="35"/>
      <c r="Y361" s="35"/>
      <c r="Z361" s="35" t="s">
        <v>3515</v>
      </c>
      <c r="AA361" s="35" t="s">
        <v>3516</v>
      </c>
      <c r="AB361" s="35"/>
      <c r="AC361" s="35"/>
      <c r="AD361" s="35"/>
      <c r="AE361" s="35"/>
      <c r="AF361" s="35"/>
      <c r="AG361" s="35"/>
      <c r="AH361" s="35"/>
      <c r="AI361" s="35"/>
      <c r="AJ361" s="35"/>
      <c r="AK361" s="35"/>
      <c r="AL361" s="35" t="s">
        <v>3517</v>
      </c>
      <c r="AM361" s="35" t="s">
        <v>3518</v>
      </c>
      <c r="AN361" s="35"/>
      <c r="AO361" s="35"/>
      <c r="AP361" s="35"/>
      <c r="AQ361" s="35"/>
      <c r="AR361" s="35"/>
      <c r="AS361" s="35"/>
      <c r="AT361" s="35"/>
      <c r="AU361" s="35"/>
      <c r="AV361" s="35"/>
      <c r="AW361" s="35"/>
      <c r="AX361" s="35" t="s">
        <v>329</v>
      </c>
      <c r="AY361" s="35" t="s">
        <v>329</v>
      </c>
      <c r="AZ361" s="35" t="s">
        <v>329</v>
      </c>
      <c r="BA361" s="35" t="s">
        <v>293</v>
      </c>
      <c r="BB361" s="33"/>
      <c r="BC361" s="36">
        <f>IF(COUNTIF($X$2:Table53[[#This Row],[MRCUID]],Table53[[#This Row],[MRCUID]])=1,1,0)</f>
        <v>0</v>
      </c>
    </row>
    <row r="362" spans="1:55" x14ac:dyDescent="0.25">
      <c r="A362" t="s">
        <v>277</v>
      </c>
      <c r="B362" s="33" t="s">
        <v>3044</v>
      </c>
      <c r="C362" s="33" t="s">
        <v>3045</v>
      </c>
      <c r="D362" s="33" t="s">
        <v>280</v>
      </c>
      <c r="E362" s="33" t="s">
        <v>281</v>
      </c>
      <c r="F362" s="34">
        <v>43101</v>
      </c>
      <c r="G362" s="34">
        <v>43465</v>
      </c>
      <c r="H362" s="35" t="s">
        <v>3046</v>
      </c>
      <c r="I362" s="35" t="s">
        <v>3047</v>
      </c>
      <c r="J362" s="35" t="s">
        <v>3048</v>
      </c>
      <c r="K362" s="35" t="s">
        <v>3049</v>
      </c>
      <c r="L362" s="35" t="s">
        <v>3519</v>
      </c>
      <c r="M362" s="35" t="s">
        <v>295</v>
      </c>
      <c r="N362" s="35" t="s">
        <v>3520</v>
      </c>
      <c r="O362" s="35" t="s">
        <v>3521</v>
      </c>
      <c r="P362" s="35" t="s">
        <v>3522</v>
      </c>
      <c r="Q362" s="35" t="s">
        <v>3523</v>
      </c>
      <c r="R362" s="35"/>
      <c r="S362" s="35" t="s">
        <v>354</v>
      </c>
      <c r="T362" s="35"/>
      <c r="U362" s="35" t="s">
        <v>606</v>
      </c>
      <c r="V362" s="35" t="s">
        <v>276</v>
      </c>
      <c r="W362" s="35"/>
      <c r="X362" s="35"/>
      <c r="Y362" s="35"/>
      <c r="Z362" s="35" t="s">
        <v>3524</v>
      </c>
      <c r="AA362" s="35" t="s">
        <v>3525</v>
      </c>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t="s">
        <v>302</v>
      </c>
      <c r="AX362" s="35"/>
      <c r="AY362" s="35"/>
      <c r="AZ362" s="35"/>
      <c r="BA362" s="35" t="s">
        <v>293</v>
      </c>
      <c r="BB362" s="33"/>
      <c r="BC362" s="36">
        <f>IF(COUNTIF($X$2:Table53[[#This Row],[MRCUID]],Table53[[#This Row],[MRCUID]])=1,1,0)</f>
        <v>0</v>
      </c>
    </row>
    <row r="363" spans="1:55" x14ac:dyDescent="0.25">
      <c r="A363" t="s">
        <v>277</v>
      </c>
      <c r="B363" s="33" t="s">
        <v>3044</v>
      </c>
      <c r="C363" s="33" t="s">
        <v>3045</v>
      </c>
      <c r="D363" s="33" t="s">
        <v>280</v>
      </c>
      <c r="E363" s="33" t="s">
        <v>281</v>
      </c>
      <c r="F363" s="34">
        <v>43101</v>
      </c>
      <c r="G363" s="34">
        <v>43465</v>
      </c>
      <c r="H363" s="35" t="s">
        <v>3046</v>
      </c>
      <c r="I363" s="35" t="s">
        <v>3047</v>
      </c>
      <c r="J363" s="35" t="s">
        <v>3048</v>
      </c>
      <c r="K363" s="35" t="s">
        <v>3049</v>
      </c>
      <c r="L363" s="35" t="s">
        <v>3526</v>
      </c>
      <c r="M363" s="35" t="s">
        <v>295</v>
      </c>
      <c r="N363" s="35"/>
      <c r="O363" s="35" t="s">
        <v>3527</v>
      </c>
      <c r="P363" s="35" t="s">
        <v>3528</v>
      </c>
      <c r="Q363" s="35" t="s">
        <v>3529</v>
      </c>
      <c r="R363" s="35"/>
      <c r="S363" s="35"/>
      <c r="T363" s="35"/>
      <c r="U363" s="35" t="s">
        <v>506</v>
      </c>
      <c r="V363" s="35" t="s">
        <v>507</v>
      </c>
      <c r="W363" s="35"/>
      <c r="X363" s="35"/>
      <c r="Y363" s="35"/>
      <c r="Z363" s="35" t="s">
        <v>3530</v>
      </c>
      <c r="AA363" s="35" t="s">
        <v>3531</v>
      </c>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t="s">
        <v>329</v>
      </c>
      <c r="AY363" s="35" t="s">
        <v>329</v>
      </c>
      <c r="AZ363" s="35" t="s">
        <v>329</v>
      </c>
      <c r="BA363" s="35" t="s">
        <v>293</v>
      </c>
      <c r="BB363" s="33"/>
      <c r="BC363" s="36">
        <f>IF(COUNTIF($X$2:Table53[[#This Row],[MRCUID]],Table53[[#This Row],[MRCUID]])=1,1,0)</f>
        <v>0</v>
      </c>
    </row>
    <row r="364" spans="1:55" x14ac:dyDescent="0.25">
      <c r="A364" t="s">
        <v>277</v>
      </c>
      <c r="B364" s="33" t="s">
        <v>3044</v>
      </c>
      <c r="C364" s="33" t="s">
        <v>3045</v>
      </c>
      <c r="D364" s="33" t="s">
        <v>280</v>
      </c>
      <c r="E364" s="33" t="s">
        <v>281</v>
      </c>
      <c r="F364" s="34">
        <v>43101</v>
      </c>
      <c r="G364" s="34">
        <v>43465</v>
      </c>
      <c r="H364" s="35" t="s">
        <v>3046</v>
      </c>
      <c r="I364" s="35" t="s">
        <v>3047</v>
      </c>
      <c r="J364" s="35" t="s">
        <v>3048</v>
      </c>
      <c r="K364" s="35" t="s">
        <v>3049</v>
      </c>
      <c r="L364" s="35" t="s">
        <v>3532</v>
      </c>
      <c r="M364" s="35" t="s">
        <v>295</v>
      </c>
      <c r="N364" s="35" t="s">
        <v>3533</v>
      </c>
      <c r="O364" s="35" t="s">
        <v>3534</v>
      </c>
      <c r="P364" s="35" t="s">
        <v>3535</v>
      </c>
      <c r="Q364" s="35" t="s">
        <v>3449</v>
      </c>
      <c r="R364" s="35" t="s">
        <v>3450</v>
      </c>
      <c r="S364" s="35" t="s">
        <v>320</v>
      </c>
      <c r="T364" s="35" t="s">
        <v>3536</v>
      </c>
      <c r="U364" s="35" t="s">
        <v>299</v>
      </c>
      <c r="V364" s="35" t="s">
        <v>507</v>
      </c>
      <c r="W364" s="35"/>
      <c r="X364" s="35"/>
      <c r="Y364" s="35"/>
      <c r="Z364" s="35" t="s">
        <v>3537</v>
      </c>
      <c r="AA364" s="35" t="s">
        <v>3538</v>
      </c>
      <c r="AB364" s="35"/>
      <c r="AC364" s="35"/>
      <c r="AD364" s="35"/>
      <c r="AE364" s="35"/>
      <c r="AF364" s="35"/>
      <c r="AG364" s="35"/>
      <c r="AH364" s="35"/>
      <c r="AI364" s="35"/>
      <c r="AJ364" s="35"/>
      <c r="AK364" s="35"/>
      <c r="AL364" s="35" t="s">
        <v>3454</v>
      </c>
      <c r="AM364" s="35" t="s">
        <v>3455</v>
      </c>
      <c r="AN364" s="35"/>
      <c r="AO364" s="35"/>
      <c r="AP364" s="35"/>
      <c r="AQ364" s="35"/>
      <c r="AR364" s="35"/>
      <c r="AS364" s="35"/>
      <c r="AT364" s="35"/>
      <c r="AU364" s="35"/>
      <c r="AV364" s="35"/>
      <c r="AW364" s="35" t="s">
        <v>302</v>
      </c>
      <c r="AX364" s="35" t="s">
        <v>329</v>
      </c>
      <c r="AY364" s="35" t="s">
        <v>329</v>
      </c>
      <c r="AZ364" s="35" t="s">
        <v>329</v>
      </c>
      <c r="BA364" s="35" t="s">
        <v>293</v>
      </c>
      <c r="BB364" s="33"/>
      <c r="BC364" s="36">
        <f>IF(COUNTIF($X$2:Table53[[#This Row],[MRCUID]],Table53[[#This Row],[MRCUID]])=1,1,0)</f>
        <v>0</v>
      </c>
    </row>
    <row r="365" spans="1:55" x14ac:dyDescent="0.25">
      <c r="A365" t="s">
        <v>277</v>
      </c>
      <c r="B365" s="33" t="s">
        <v>3044</v>
      </c>
      <c r="C365" s="33" t="s">
        <v>3045</v>
      </c>
      <c r="D365" s="33" t="s">
        <v>280</v>
      </c>
      <c r="E365" s="33" t="s">
        <v>281</v>
      </c>
      <c r="F365" s="34">
        <v>43101</v>
      </c>
      <c r="G365" s="34">
        <v>43465</v>
      </c>
      <c r="H365" s="35" t="s">
        <v>3046</v>
      </c>
      <c r="I365" s="35" t="s">
        <v>3047</v>
      </c>
      <c r="J365" s="35" t="s">
        <v>3048</v>
      </c>
      <c r="K365" s="35" t="s">
        <v>3049</v>
      </c>
      <c r="L365" s="35" t="s">
        <v>3539</v>
      </c>
      <c r="M365" s="35" t="s">
        <v>295</v>
      </c>
      <c r="N365" s="35"/>
      <c r="O365" s="35" t="s">
        <v>1015</v>
      </c>
      <c r="P365" s="35" t="s">
        <v>1016</v>
      </c>
      <c r="Q365" s="35" t="s">
        <v>1017</v>
      </c>
      <c r="R365" s="35"/>
      <c r="S365" s="35" t="s">
        <v>606</v>
      </c>
      <c r="T365" s="35"/>
      <c r="U365" s="35" t="s">
        <v>344</v>
      </c>
      <c r="V365" s="35" t="s">
        <v>276</v>
      </c>
      <c r="W365" s="35"/>
      <c r="X365" s="35"/>
      <c r="Y365" s="35"/>
      <c r="Z365" s="35" t="s">
        <v>1018</v>
      </c>
      <c r="AA365" s="35" t="s">
        <v>1019</v>
      </c>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t="s">
        <v>293</v>
      </c>
      <c r="BB365" s="33"/>
      <c r="BC365" s="36">
        <f>IF(COUNTIF($X$2:Table53[[#This Row],[MRCUID]],Table53[[#This Row],[MRCUID]])=1,1,0)</f>
        <v>0</v>
      </c>
    </row>
    <row r="366" spans="1:55" x14ac:dyDescent="0.25">
      <c r="A366" t="s">
        <v>277</v>
      </c>
      <c r="B366" s="33" t="s">
        <v>3044</v>
      </c>
      <c r="C366" s="33" t="s">
        <v>3045</v>
      </c>
      <c r="D366" s="33" t="s">
        <v>280</v>
      </c>
      <c r="E366" s="33" t="s">
        <v>281</v>
      </c>
      <c r="F366" s="34">
        <v>43101</v>
      </c>
      <c r="G366" s="34">
        <v>43465</v>
      </c>
      <c r="H366" s="35" t="s">
        <v>3046</v>
      </c>
      <c r="I366" s="35" t="s">
        <v>3047</v>
      </c>
      <c r="J366" s="35" t="s">
        <v>3048</v>
      </c>
      <c r="K366" s="35" t="s">
        <v>3049</v>
      </c>
      <c r="L366" s="35" t="s">
        <v>3540</v>
      </c>
      <c r="M366" s="35" t="s">
        <v>295</v>
      </c>
      <c r="N366" s="35" t="s">
        <v>3541</v>
      </c>
      <c r="O366" s="35" t="s">
        <v>3542</v>
      </c>
      <c r="P366" s="35" t="s">
        <v>3543</v>
      </c>
      <c r="Q366" s="35" t="s">
        <v>1530</v>
      </c>
      <c r="R366" s="35" t="s">
        <v>3544</v>
      </c>
      <c r="S366" s="35" t="s">
        <v>407</v>
      </c>
      <c r="T366" s="35" t="s">
        <v>3545</v>
      </c>
      <c r="U366" s="35" t="s">
        <v>598</v>
      </c>
      <c r="V366" s="35" t="s">
        <v>276</v>
      </c>
      <c r="W366" s="35"/>
      <c r="X366" s="35"/>
      <c r="Y366" s="35" t="s">
        <v>3546</v>
      </c>
      <c r="Z366" s="35" t="s">
        <v>3547</v>
      </c>
      <c r="AA366" s="35" t="s">
        <v>3548</v>
      </c>
      <c r="AB366" s="35"/>
      <c r="AC366" s="35"/>
      <c r="AD366" s="35"/>
      <c r="AE366" s="35"/>
      <c r="AF366" s="35"/>
      <c r="AG366" s="35"/>
      <c r="AH366" s="35"/>
      <c r="AI366" s="35"/>
      <c r="AJ366" s="35"/>
      <c r="AK366" s="35"/>
      <c r="AL366" s="35" t="s">
        <v>1536</v>
      </c>
      <c r="AM366" s="35" t="s">
        <v>1537</v>
      </c>
      <c r="AN366" s="35"/>
      <c r="AO366" s="35"/>
      <c r="AP366" s="35"/>
      <c r="AQ366" s="35"/>
      <c r="AR366" s="35"/>
      <c r="AS366" s="35"/>
      <c r="AT366" s="35"/>
      <c r="AU366" s="35"/>
      <c r="AV366" s="35"/>
      <c r="AW366" s="35" t="s">
        <v>302</v>
      </c>
      <c r="AX366" s="35" t="s">
        <v>328</v>
      </c>
      <c r="AY366" s="35" t="s">
        <v>329</v>
      </c>
      <c r="AZ366" s="35" t="s">
        <v>329</v>
      </c>
      <c r="BA366" s="35" t="s">
        <v>293</v>
      </c>
      <c r="BB366" s="33"/>
      <c r="BC366" s="36">
        <f>IF(COUNTIF($X$2:Table53[[#This Row],[MRCUID]],Table53[[#This Row],[MRCUID]])=1,1,0)</f>
        <v>0</v>
      </c>
    </row>
    <row r="367" spans="1:55" x14ac:dyDescent="0.25">
      <c r="A367" t="s">
        <v>277</v>
      </c>
      <c r="B367" s="33" t="s">
        <v>3044</v>
      </c>
      <c r="C367" s="33" t="s">
        <v>3045</v>
      </c>
      <c r="D367" s="33" t="s">
        <v>280</v>
      </c>
      <c r="E367" s="33" t="s">
        <v>281</v>
      </c>
      <c r="F367" s="34">
        <v>43101</v>
      </c>
      <c r="G367" s="34">
        <v>43465</v>
      </c>
      <c r="H367" s="35" t="s">
        <v>3046</v>
      </c>
      <c r="I367" s="35" t="s">
        <v>3047</v>
      </c>
      <c r="J367" s="35" t="s">
        <v>3048</v>
      </c>
      <c r="K367" s="35" t="s">
        <v>3049</v>
      </c>
      <c r="L367" s="35" t="s">
        <v>3549</v>
      </c>
      <c r="M367" s="35" t="s">
        <v>295</v>
      </c>
      <c r="N367" s="35" t="s">
        <v>3550</v>
      </c>
      <c r="O367" s="35" t="s">
        <v>3342</v>
      </c>
      <c r="P367" s="35" t="s">
        <v>3551</v>
      </c>
      <c r="Q367" s="35" t="s">
        <v>1707</v>
      </c>
      <c r="R367" s="35" t="s">
        <v>1131</v>
      </c>
      <c r="S367" s="35" t="s">
        <v>606</v>
      </c>
      <c r="T367" s="35" t="s">
        <v>3552</v>
      </c>
      <c r="U367" s="35" t="s">
        <v>606</v>
      </c>
      <c r="V367" s="35" t="s">
        <v>276</v>
      </c>
      <c r="W367" s="35"/>
      <c r="X367" s="35"/>
      <c r="Y367" s="35" t="s">
        <v>3553</v>
      </c>
      <c r="Z367" s="35" t="s">
        <v>3554</v>
      </c>
      <c r="AA367" s="35" t="s">
        <v>3555</v>
      </c>
      <c r="AB367" s="35"/>
      <c r="AC367" s="35"/>
      <c r="AD367" s="35"/>
      <c r="AE367" s="35"/>
      <c r="AF367" s="35"/>
      <c r="AG367" s="35"/>
      <c r="AH367" s="35"/>
      <c r="AI367" s="35"/>
      <c r="AJ367" s="35"/>
      <c r="AK367" s="35"/>
      <c r="AL367" s="35" t="s">
        <v>1700</v>
      </c>
      <c r="AM367" s="35" t="s">
        <v>1701</v>
      </c>
      <c r="AN367" s="35"/>
      <c r="AO367" s="35"/>
      <c r="AP367" s="35"/>
      <c r="AQ367" s="35"/>
      <c r="AR367" s="35"/>
      <c r="AS367" s="35"/>
      <c r="AT367" s="35"/>
      <c r="AU367" s="35"/>
      <c r="AV367" s="35"/>
      <c r="AW367" s="35"/>
      <c r="AX367" s="35" t="s">
        <v>329</v>
      </c>
      <c r="AY367" s="35" t="s">
        <v>329</v>
      </c>
      <c r="AZ367" s="35" t="s">
        <v>329</v>
      </c>
      <c r="BA367" s="35" t="s">
        <v>293</v>
      </c>
      <c r="BB367" s="33"/>
      <c r="BC367" s="36">
        <f>IF(COUNTIF($X$2:Table53[[#This Row],[MRCUID]],Table53[[#This Row],[MRCUID]])=1,1,0)</f>
        <v>0</v>
      </c>
    </row>
    <row r="368" spans="1:55" x14ac:dyDescent="0.25">
      <c r="A368" t="s">
        <v>277</v>
      </c>
      <c r="B368" s="33" t="s">
        <v>3044</v>
      </c>
      <c r="C368" s="33" t="s">
        <v>3045</v>
      </c>
      <c r="D368" s="33" t="s">
        <v>280</v>
      </c>
      <c r="E368" s="33" t="s">
        <v>281</v>
      </c>
      <c r="F368" s="34">
        <v>43101</v>
      </c>
      <c r="G368" s="34">
        <v>43465</v>
      </c>
      <c r="H368" s="35" t="s">
        <v>3046</v>
      </c>
      <c r="I368" s="35" t="s">
        <v>3047</v>
      </c>
      <c r="J368" s="35" t="s">
        <v>3048</v>
      </c>
      <c r="K368" s="35" t="s">
        <v>3049</v>
      </c>
      <c r="L368" s="35" t="s">
        <v>3556</v>
      </c>
      <c r="M368" s="35" t="s">
        <v>295</v>
      </c>
      <c r="N368" s="35" t="s">
        <v>3557</v>
      </c>
      <c r="O368" s="35" t="s">
        <v>3427</v>
      </c>
      <c r="P368" s="35" t="s">
        <v>3558</v>
      </c>
      <c r="Q368" s="35" t="s">
        <v>3320</v>
      </c>
      <c r="R368" s="35" t="s">
        <v>2429</v>
      </c>
      <c r="S368" s="35" t="s">
        <v>606</v>
      </c>
      <c r="T368" s="35" t="s">
        <v>3559</v>
      </c>
      <c r="U368" s="35" t="s">
        <v>606</v>
      </c>
      <c r="V368" s="35" t="s">
        <v>276</v>
      </c>
      <c r="W368" s="35"/>
      <c r="X368" s="35"/>
      <c r="Y368" s="35"/>
      <c r="Z368" s="35" t="s">
        <v>3560</v>
      </c>
      <c r="AA368" s="35" t="s">
        <v>3561</v>
      </c>
      <c r="AB368" s="35"/>
      <c r="AC368" s="35"/>
      <c r="AD368" s="35"/>
      <c r="AE368" s="35"/>
      <c r="AF368" s="35"/>
      <c r="AG368" s="35"/>
      <c r="AH368" s="35"/>
      <c r="AI368" s="35"/>
      <c r="AJ368" s="35"/>
      <c r="AK368" s="35"/>
      <c r="AL368" s="35" t="s">
        <v>3323</v>
      </c>
      <c r="AM368" s="35" t="s">
        <v>3324</v>
      </c>
      <c r="AN368" s="35"/>
      <c r="AO368" s="35"/>
      <c r="AP368" s="35"/>
      <c r="AQ368" s="35"/>
      <c r="AR368" s="35"/>
      <c r="AS368" s="35"/>
      <c r="AT368" s="35"/>
      <c r="AU368" s="35"/>
      <c r="AV368" s="35"/>
      <c r="AW368" s="35"/>
      <c r="AX368" s="35" t="s">
        <v>329</v>
      </c>
      <c r="AY368" s="35" t="s">
        <v>329</v>
      </c>
      <c r="AZ368" s="35" t="s">
        <v>329</v>
      </c>
      <c r="BA368" s="35" t="s">
        <v>293</v>
      </c>
      <c r="BB368" s="33"/>
      <c r="BC368" s="36">
        <f>IF(COUNTIF($X$2:Table53[[#This Row],[MRCUID]],Table53[[#This Row],[MRCUID]])=1,1,0)</f>
        <v>0</v>
      </c>
    </row>
    <row r="369" spans="1:55" x14ac:dyDescent="0.25">
      <c r="A369" t="s">
        <v>277</v>
      </c>
      <c r="B369" s="33" t="s">
        <v>3044</v>
      </c>
      <c r="C369" s="33" t="s">
        <v>3045</v>
      </c>
      <c r="D369" s="33" t="s">
        <v>280</v>
      </c>
      <c r="E369" s="33" t="s">
        <v>281</v>
      </c>
      <c r="F369" s="34">
        <v>43101</v>
      </c>
      <c r="G369" s="34">
        <v>43465</v>
      </c>
      <c r="H369" s="35" t="s">
        <v>3046</v>
      </c>
      <c r="I369" s="35" t="s">
        <v>3047</v>
      </c>
      <c r="J369" s="35" t="s">
        <v>3048</v>
      </c>
      <c r="K369" s="35" t="s">
        <v>3049</v>
      </c>
      <c r="L369" s="35" t="s">
        <v>3562</v>
      </c>
      <c r="M369" s="35" t="s">
        <v>295</v>
      </c>
      <c r="N369" s="35" t="s">
        <v>3563</v>
      </c>
      <c r="O369" s="35" t="s">
        <v>3564</v>
      </c>
      <c r="P369" s="35" t="s">
        <v>3565</v>
      </c>
      <c r="Q369" s="35" t="s">
        <v>3529</v>
      </c>
      <c r="R369" s="35" t="s">
        <v>855</v>
      </c>
      <c r="S369" s="35"/>
      <c r="T369" s="35"/>
      <c r="U369" s="35" t="s">
        <v>1201</v>
      </c>
      <c r="V369" s="35" t="s">
        <v>276</v>
      </c>
      <c r="W369" s="35"/>
      <c r="X369" s="35"/>
      <c r="Y369" s="35" t="s">
        <v>3566</v>
      </c>
      <c r="Z369" s="35" t="s">
        <v>3567</v>
      </c>
      <c r="AA369" s="35" t="s">
        <v>3568</v>
      </c>
      <c r="AB369" s="35"/>
      <c r="AC369" s="35"/>
      <c r="AD369" s="35"/>
      <c r="AE369" s="35"/>
      <c r="AF369" s="35"/>
      <c r="AG369" s="35"/>
      <c r="AH369" s="35"/>
      <c r="AI369" s="35"/>
      <c r="AJ369" s="35"/>
      <c r="AK369" s="35"/>
      <c r="AL369" s="35" t="s">
        <v>3569</v>
      </c>
      <c r="AM369" s="35" t="s">
        <v>3569</v>
      </c>
      <c r="AN369" s="35"/>
      <c r="AO369" s="35"/>
      <c r="AP369" s="35"/>
      <c r="AQ369" s="35"/>
      <c r="AR369" s="35"/>
      <c r="AS369" s="35"/>
      <c r="AT369" s="35"/>
      <c r="AU369" s="35"/>
      <c r="AV369" s="35"/>
      <c r="AW369" s="35" t="s">
        <v>302</v>
      </c>
      <c r="AX369" s="35" t="s">
        <v>328</v>
      </c>
      <c r="AY369" s="35" t="s">
        <v>329</v>
      </c>
      <c r="AZ369" s="35" t="s">
        <v>328</v>
      </c>
      <c r="BA369" s="35" t="s">
        <v>293</v>
      </c>
      <c r="BB369" s="33"/>
      <c r="BC369" s="36">
        <f>IF(COUNTIF($X$2:Table53[[#This Row],[MRCUID]],Table53[[#This Row],[MRCUID]])=1,1,0)</f>
        <v>0</v>
      </c>
    </row>
    <row r="370" spans="1:55" x14ac:dyDescent="0.25">
      <c r="A370" t="s">
        <v>277</v>
      </c>
      <c r="B370" s="33" t="s">
        <v>3044</v>
      </c>
      <c r="C370" s="33" t="s">
        <v>3045</v>
      </c>
      <c r="D370" s="33" t="s">
        <v>280</v>
      </c>
      <c r="E370" s="33" t="s">
        <v>281</v>
      </c>
      <c r="F370" s="34">
        <v>43101</v>
      </c>
      <c r="G370" s="34">
        <v>43465</v>
      </c>
      <c r="H370" s="35" t="s">
        <v>3046</v>
      </c>
      <c r="I370" s="35" t="s">
        <v>3047</v>
      </c>
      <c r="J370" s="35" t="s">
        <v>3048</v>
      </c>
      <c r="K370" s="35" t="s">
        <v>3049</v>
      </c>
      <c r="L370" s="35" t="s">
        <v>3570</v>
      </c>
      <c r="M370" s="35" t="s">
        <v>295</v>
      </c>
      <c r="N370" s="35" t="s">
        <v>3571</v>
      </c>
      <c r="O370" s="35" t="s">
        <v>3572</v>
      </c>
      <c r="P370" s="35" t="s">
        <v>3573</v>
      </c>
      <c r="Q370" s="35" t="s">
        <v>3490</v>
      </c>
      <c r="R370" s="35" t="s">
        <v>3574</v>
      </c>
      <c r="S370" s="35" t="s">
        <v>3575</v>
      </c>
      <c r="T370" s="35" t="s">
        <v>3576</v>
      </c>
      <c r="U370" s="35" t="s">
        <v>323</v>
      </c>
      <c r="V370" s="35" t="s">
        <v>276</v>
      </c>
      <c r="W370" s="35"/>
      <c r="X370" s="35"/>
      <c r="Y370" s="35"/>
      <c r="Z370" s="35" t="s">
        <v>3577</v>
      </c>
      <c r="AA370" s="35" t="s">
        <v>3578</v>
      </c>
      <c r="AB370" s="35"/>
      <c r="AC370" s="35"/>
      <c r="AD370" s="35"/>
      <c r="AE370" s="35"/>
      <c r="AF370" s="35"/>
      <c r="AG370" s="35"/>
      <c r="AH370" s="35"/>
      <c r="AI370" s="35"/>
      <c r="AJ370" s="35"/>
      <c r="AK370" s="35"/>
      <c r="AL370" s="35" t="s">
        <v>3496</v>
      </c>
      <c r="AM370" s="35" t="s">
        <v>3497</v>
      </c>
      <c r="AN370" s="35"/>
      <c r="AO370" s="35"/>
      <c r="AP370" s="35"/>
      <c r="AQ370" s="35"/>
      <c r="AR370" s="35"/>
      <c r="AS370" s="35"/>
      <c r="AT370" s="35"/>
      <c r="AU370" s="35"/>
      <c r="AV370" s="35"/>
      <c r="AW370" s="35" t="s">
        <v>302</v>
      </c>
      <c r="AX370" s="35" t="s">
        <v>329</v>
      </c>
      <c r="AY370" s="35" t="s">
        <v>329</v>
      </c>
      <c r="AZ370" s="35" t="s">
        <v>329</v>
      </c>
      <c r="BA370" s="35" t="s">
        <v>293</v>
      </c>
      <c r="BB370" s="33"/>
      <c r="BC370" s="36">
        <f>IF(COUNTIF($X$2:Table53[[#This Row],[MRCUID]],Table53[[#This Row],[MRCUID]])=1,1,0)</f>
        <v>0</v>
      </c>
    </row>
    <row r="371" spans="1:55" x14ac:dyDescent="0.25">
      <c r="A371" t="s">
        <v>277</v>
      </c>
      <c r="B371" s="33" t="s">
        <v>3044</v>
      </c>
      <c r="C371" s="33" t="s">
        <v>3045</v>
      </c>
      <c r="D371" s="33" t="s">
        <v>280</v>
      </c>
      <c r="E371" s="33" t="s">
        <v>281</v>
      </c>
      <c r="F371" s="34">
        <v>43101</v>
      </c>
      <c r="G371" s="34">
        <v>43465</v>
      </c>
      <c r="H371" s="35" t="s">
        <v>3046</v>
      </c>
      <c r="I371" s="35" t="s">
        <v>3047</v>
      </c>
      <c r="J371" s="35" t="s">
        <v>3048</v>
      </c>
      <c r="K371" s="35" t="s">
        <v>3049</v>
      </c>
      <c r="L371" s="35" t="s">
        <v>3579</v>
      </c>
      <c r="M371" s="35" t="s">
        <v>295</v>
      </c>
      <c r="N371" s="35" t="s">
        <v>3580</v>
      </c>
      <c r="O371" s="35" t="s">
        <v>3342</v>
      </c>
      <c r="P371" s="35" t="s">
        <v>3581</v>
      </c>
      <c r="Q371" s="35" t="s">
        <v>1707</v>
      </c>
      <c r="R371" s="35" t="s">
        <v>3221</v>
      </c>
      <c r="S371" s="35" t="s">
        <v>380</v>
      </c>
      <c r="T371" s="35" t="s">
        <v>3582</v>
      </c>
      <c r="U371" s="35" t="s">
        <v>598</v>
      </c>
      <c r="V371" s="35" t="s">
        <v>507</v>
      </c>
      <c r="W371" s="35"/>
      <c r="X371" s="35"/>
      <c r="Y371" s="35"/>
      <c r="Z371" s="35" t="s">
        <v>3583</v>
      </c>
      <c r="AA371" s="35" t="s">
        <v>3584</v>
      </c>
      <c r="AB371" s="35"/>
      <c r="AC371" s="35"/>
      <c r="AD371" s="35"/>
      <c r="AE371" s="35"/>
      <c r="AF371" s="35"/>
      <c r="AG371" s="35"/>
      <c r="AH371" s="35"/>
      <c r="AI371" s="35"/>
      <c r="AJ371" s="35"/>
      <c r="AK371" s="35"/>
      <c r="AL371" s="35" t="s">
        <v>1700</v>
      </c>
      <c r="AM371" s="35" t="s">
        <v>1701</v>
      </c>
      <c r="AN371" s="35"/>
      <c r="AO371" s="35"/>
      <c r="AP371" s="35"/>
      <c r="AQ371" s="35"/>
      <c r="AR371" s="35"/>
      <c r="AS371" s="35"/>
      <c r="AT371" s="35"/>
      <c r="AU371" s="35"/>
      <c r="AV371" s="35"/>
      <c r="AW371" s="35"/>
      <c r="AX371" s="35" t="s">
        <v>329</v>
      </c>
      <c r="AY371" s="35" t="s">
        <v>329</v>
      </c>
      <c r="AZ371" s="35" t="s">
        <v>329</v>
      </c>
      <c r="BA371" s="35" t="s">
        <v>293</v>
      </c>
      <c r="BB371" s="33"/>
      <c r="BC371" s="36">
        <f>IF(COUNTIF($X$2:Table53[[#This Row],[MRCUID]],Table53[[#This Row],[MRCUID]])=1,1,0)</f>
        <v>0</v>
      </c>
    </row>
    <row r="372" spans="1:55" x14ac:dyDescent="0.25">
      <c r="A372" t="s">
        <v>277</v>
      </c>
      <c r="B372" s="33" t="s">
        <v>3044</v>
      </c>
      <c r="C372" s="33" t="s">
        <v>3045</v>
      </c>
      <c r="D372" s="33" t="s">
        <v>280</v>
      </c>
      <c r="E372" s="33" t="s">
        <v>281</v>
      </c>
      <c r="F372" s="34">
        <v>43101</v>
      </c>
      <c r="G372" s="34">
        <v>43465</v>
      </c>
      <c r="H372" s="35" t="s">
        <v>3046</v>
      </c>
      <c r="I372" s="35" t="s">
        <v>3047</v>
      </c>
      <c r="J372" s="35" t="s">
        <v>3048</v>
      </c>
      <c r="K372" s="35" t="s">
        <v>3049</v>
      </c>
      <c r="L372" s="35" t="s">
        <v>3585</v>
      </c>
      <c r="M372" s="35" t="s">
        <v>287</v>
      </c>
      <c r="N372" s="35"/>
      <c r="O372" s="35" t="s">
        <v>3586</v>
      </c>
      <c r="P372" s="35" t="s">
        <v>3587</v>
      </c>
      <c r="Q372" s="35"/>
      <c r="R372" s="35"/>
      <c r="S372" s="35"/>
      <c r="T372" s="35"/>
      <c r="U372" s="35" t="s">
        <v>323</v>
      </c>
      <c r="V372" s="35" t="s">
        <v>276</v>
      </c>
      <c r="W372" s="35"/>
      <c r="X372" s="35"/>
      <c r="Y372" s="35"/>
      <c r="Z372" s="35" t="s">
        <v>3588</v>
      </c>
      <c r="AA372" s="35" t="s">
        <v>3589</v>
      </c>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t="s">
        <v>293</v>
      </c>
      <c r="BB372" s="33"/>
      <c r="BC372" s="36">
        <f>IF(COUNTIF($X$2:Table53[[#This Row],[MRCUID]],Table53[[#This Row],[MRCUID]])=1,1,0)</f>
        <v>0</v>
      </c>
    </row>
    <row r="373" spans="1:55" x14ac:dyDescent="0.25">
      <c r="A373" t="s">
        <v>277</v>
      </c>
      <c r="B373" s="33" t="s">
        <v>3044</v>
      </c>
      <c r="C373" s="33" t="s">
        <v>3045</v>
      </c>
      <c r="D373" s="33" t="s">
        <v>280</v>
      </c>
      <c r="E373" s="33" t="s">
        <v>281</v>
      </c>
      <c r="F373" s="34">
        <v>43101</v>
      </c>
      <c r="G373" s="34">
        <v>43465</v>
      </c>
      <c r="H373" s="35" t="s">
        <v>3046</v>
      </c>
      <c r="I373" s="35" t="s">
        <v>3047</v>
      </c>
      <c r="J373" s="35" t="s">
        <v>3048</v>
      </c>
      <c r="K373" s="35" t="s">
        <v>3049</v>
      </c>
      <c r="L373" s="35" t="s">
        <v>3590</v>
      </c>
      <c r="M373" s="35" t="s">
        <v>295</v>
      </c>
      <c r="N373" s="35" t="s">
        <v>3591</v>
      </c>
      <c r="O373" s="35" t="s">
        <v>3592</v>
      </c>
      <c r="P373" s="35" t="s">
        <v>3593</v>
      </c>
      <c r="Q373" s="35" t="s">
        <v>3594</v>
      </c>
      <c r="R373" s="35" t="s">
        <v>306</v>
      </c>
      <c r="S373" s="35" t="s">
        <v>321</v>
      </c>
      <c r="T373" s="35" t="s">
        <v>3595</v>
      </c>
      <c r="U373" s="35" t="s">
        <v>323</v>
      </c>
      <c r="V373" s="35" t="s">
        <v>276</v>
      </c>
      <c r="W373" s="35"/>
      <c r="X373" s="35"/>
      <c r="Y373" s="35"/>
      <c r="Z373" s="35" t="s">
        <v>3596</v>
      </c>
      <c r="AA373" s="35" t="s">
        <v>3597</v>
      </c>
      <c r="AB373" s="35"/>
      <c r="AC373" s="35"/>
      <c r="AD373" s="35"/>
      <c r="AE373" s="35"/>
      <c r="AF373" s="35"/>
      <c r="AG373" s="35"/>
      <c r="AH373" s="35"/>
      <c r="AI373" s="35"/>
      <c r="AJ373" s="35"/>
      <c r="AK373" s="35"/>
      <c r="AL373" s="35" t="s">
        <v>3598</v>
      </c>
      <c r="AM373" s="35" t="s">
        <v>3598</v>
      </c>
      <c r="AN373" s="35"/>
      <c r="AO373" s="35"/>
      <c r="AP373" s="35"/>
      <c r="AQ373" s="35"/>
      <c r="AR373" s="35"/>
      <c r="AS373" s="35"/>
      <c r="AT373" s="35"/>
      <c r="AU373" s="35"/>
      <c r="AV373" s="35"/>
      <c r="AW373" s="35" t="s">
        <v>302</v>
      </c>
      <c r="AX373" s="35" t="s">
        <v>329</v>
      </c>
      <c r="AY373" s="35" t="s">
        <v>329</v>
      </c>
      <c r="AZ373" s="35" t="s">
        <v>329</v>
      </c>
      <c r="BA373" s="35" t="s">
        <v>293</v>
      </c>
      <c r="BB373" s="33"/>
      <c r="BC373" s="36">
        <f>IF(COUNTIF($X$2:Table53[[#This Row],[MRCUID]],Table53[[#This Row],[MRCUID]])=1,1,0)</f>
        <v>0</v>
      </c>
    </row>
    <row r="374" spans="1:55" x14ac:dyDescent="0.25">
      <c r="A374" t="s">
        <v>277</v>
      </c>
      <c r="B374" s="33" t="s">
        <v>3044</v>
      </c>
      <c r="C374" s="33" t="s">
        <v>3045</v>
      </c>
      <c r="D374" s="33" t="s">
        <v>280</v>
      </c>
      <c r="E374" s="33" t="s">
        <v>281</v>
      </c>
      <c r="F374" s="34">
        <v>43101</v>
      </c>
      <c r="G374" s="34">
        <v>43465</v>
      </c>
      <c r="H374" s="35" t="s">
        <v>3046</v>
      </c>
      <c r="I374" s="35" t="s">
        <v>3047</v>
      </c>
      <c r="J374" s="35" t="s">
        <v>3048</v>
      </c>
      <c r="K374" s="35" t="s">
        <v>3049</v>
      </c>
      <c r="L374" s="35" t="s">
        <v>3599</v>
      </c>
      <c r="M374" s="35" t="s">
        <v>295</v>
      </c>
      <c r="N374" s="35"/>
      <c r="O374" s="35" t="s">
        <v>3600</v>
      </c>
      <c r="P374" s="35" t="s">
        <v>3601</v>
      </c>
      <c r="Q374" s="35" t="s">
        <v>3602</v>
      </c>
      <c r="R374" s="35"/>
      <c r="S374" s="35"/>
      <c r="T374" s="35"/>
      <c r="U374" s="35" t="s">
        <v>606</v>
      </c>
      <c r="V374" s="35" t="s">
        <v>276</v>
      </c>
      <c r="W374" s="35"/>
      <c r="X374" s="35"/>
      <c r="Y374" s="35"/>
      <c r="Z374" s="35" t="s">
        <v>3603</v>
      </c>
      <c r="AA374" s="35" t="s">
        <v>3604</v>
      </c>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t="s">
        <v>329</v>
      </c>
      <c r="AY374" s="35" t="s">
        <v>329</v>
      </c>
      <c r="AZ374" s="35" t="s">
        <v>329</v>
      </c>
      <c r="BA374" s="35" t="s">
        <v>293</v>
      </c>
      <c r="BB374" s="33"/>
      <c r="BC374" s="36">
        <f>IF(COUNTIF($X$2:Table53[[#This Row],[MRCUID]],Table53[[#This Row],[MRCUID]])=1,1,0)</f>
        <v>0</v>
      </c>
    </row>
    <row r="375" spans="1:55" x14ac:dyDescent="0.25">
      <c r="A375" t="s">
        <v>277</v>
      </c>
      <c r="B375" s="33" t="s">
        <v>3044</v>
      </c>
      <c r="C375" s="33" t="s">
        <v>3045</v>
      </c>
      <c r="D375" s="33" t="s">
        <v>280</v>
      </c>
      <c r="E375" s="33" t="s">
        <v>281</v>
      </c>
      <c r="F375" s="34">
        <v>43101</v>
      </c>
      <c r="G375" s="34">
        <v>43465</v>
      </c>
      <c r="H375" s="35" t="s">
        <v>3046</v>
      </c>
      <c r="I375" s="35" t="s">
        <v>3047</v>
      </c>
      <c r="J375" s="35" t="s">
        <v>3048</v>
      </c>
      <c r="K375" s="35" t="s">
        <v>3049</v>
      </c>
      <c r="L375" s="35" t="s">
        <v>3605</v>
      </c>
      <c r="M375" s="35" t="s">
        <v>295</v>
      </c>
      <c r="N375" s="35" t="s">
        <v>3606</v>
      </c>
      <c r="O375" s="35" t="s">
        <v>3607</v>
      </c>
      <c r="P375" s="35" t="s">
        <v>3608</v>
      </c>
      <c r="Q375" s="35" t="s">
        <v>3609</v>
      </c>
      <c r="R375" s="35" t="s">
        <v>3610</v>
      </c>
      <c r="S375" s="35" t="s">
        <v>442</v>
      </c>
      <c r="T375" s="35" t="s">
        <v>3611</v>
      </c>
      <c r="U375" s="35" t="s">
        <v>429</v>
      </c>
      <c r="V375" s="35" t="s">
        <v>276</v>
      </c>
      <c r="W375" s="35"/>
      <c r="X375" s="35"/>
      <c r="Y375" s="35" t="s">
        <v>3612</v>
      </c>
      <c r="Z375" s="35" t="s">
        <v>3613</v>
      </c>
      <c r="AA375" s="35" t="s">
        <v>3614</v>
      </c>
      <c r="AB375" s="35"/>
      <c r="AC375" s="35"/>
      <c r="AD375" s="35"/>
      <c r="AE375" s="35"/>
      <c r="AF375" s="35"/>
      <c r="AG375" s="35"/>
      <c r="AH375" s="35"/>
      <c r="AI375" s="35"/>
      <c r="AJ375" s="35"/>
      <c r="AK375" s="35"/>
      <c r="AL375" s="35" t="s">
        <v>3615</v>
      </c>
      <c r="AM375" s="35" t="s">
        <v>3616</v>
      </c>
      <c r="AN375" s="35"/>
      <c r="AO375" s="35"/>
      <c r="AP375" s="35"/>
      <c r="AQ375" s="35"/>
      <c r="AR375" s="35"/>
      <c r="AS375" s="35"/>
      <c r="AT375" s="35"/>
      <c r="AU375" s="35"/>
      <c r="AV375" s="35"/>
      <c r="AW375" s="35" t="s">
        <v>302</v>
      </c>
      <c r="AX375" s="35" t="s">
        <v>328</v>
      </c>
      <c r="AY375" s="35" t="s">
        <v>329</v>
      </c>
      <c r="AZ375" s="35" t="s">
        <v>328</v>
      </c>
      <c r="BA375" s="35" t="s">
        <v>293</v>
      </c>
      <c r="BB375" s="33"/>
      <c r="BC375" s="36">
        <f>IF(COUNTIF($X$2:Table53[[#This Row],[MRCUID]],Table53[[#This Row],[MRCUID]])=1,1,0)</f>
        <v>0</v>
      </c>
    </row>
    <row r="376" spans="1:55" x14ac:dyDescent="0.25">
      <c r="A376" t="s">
        <v>277</v>
      </c>
      <c r="B376" s="33" t="s">
        <v>3044</v>
      </c>
      <c r="C376" s="33" t="s">
        <v>3045</v>
      </c>
      <c r="D376" s="33" t="s">
        <v>280</v>
      </c>
      <c r="E376" s="33" t="s">
        <v>281</v>
      </c>
      <c r="F376" s="34">
        <v>43101</v>
      </c>
      <c r="G376" s="34">
        <v>43465</v>
      </c>
      <c r="H376" s="35" t="s">
        <v>3046</v>
      </c>
      <c r="I376" s="35" t="s">
        <v>3047</v>
      </c>
      <c r="J376" s="35" t="s">
        <v>3048</v>
      </c>
      <c r="K376" s="35" t="s">
        <v>3049</v>
      </c>
      <c r="L376" s="35" t="s">
        <v>3617</v>
      </c>
      <c r="M376" s="35" t="s">
        <v>295</v>
      </c>
      <c r="N376" s="35" t="s">
        <v>3618</v>
      </c>
      <c r="O376" s="35" t="s">
        <v>3619</v>
      </c>
      <c r="P376" s="35" t="s">
        <v>3620</v>
      </c>
      <c r="Q376" s="35" t="s">
        <v>3621</v>
      </c>
      <c r="R376" s="35" t="s">
        <v>3329</v>
      </c>
      <c r="S376" s="35" t="s">
        <v>381</v>
      </c>
      <c r="T376" s="35"/>
      <c r="U376" s="35" t="s">
        <v>506</v>
      </c>
      <c r="V376" s="35" t="s">
        <v>507</v>
      </c>
      <c r="W376" s="35"/>
      <c r="X376" s="35"/>
      <c r="Y376" s="35" t="s">
        <v>3622</v>
      </c>
      <c r="Z376" s="35" t="s">
        <v>3623</v>
      </c>
      <c r="AA376" s="35" t="s">
        <v>3624</v>
      </c>
      <c r="AB376" s="35"/>
      <c r="AC376" s="35"/>
      <c r="AD376" s="35"/>
      <c r="AE376" s="35"/>
      <c r="AF376" s="35"/>
      <c r="AG376" s="35"/>
      <c r="AH376" s="35"/>
      <c r="AI376" s="35"/>
      <c r="AJ376" s="35"/>
      <c r="AK376" s="35"/>
      <c r="AL376" s="35" t="s">
        <v>3625</v>
      </c>
      <c r="AM376" s="35" t="s">
        <v>3626</v>
      </c>
      <c r="AN376" s="35"/>
      <c r="AO376" s="35"/>
      <c r="AP376" s="35"/>
      <c r="AQ376" s="35"/>
      <c r="AR376" s="35"/>
      <c r="AS376" s="35"/>
      <c r="AT376" s="35"/>
      <c r="AU376" s="35"/>
      <c r="AV376" s="35"/>
      <c r="AW376" s="35"/>
      <c r="AX376" s="35" t="s">
        <v>329</v>
      </c>
      <c r="AY376" s="35" t="s">
        <v>329</v>
      </c>
      <c r="AZ376" s="35" t="s">
        <v>329</v>
      </c>
      <c r="BA376" s="35" t="s">
        <v>293</v>
      </c>
      <c r="BB376" s="33"/>
      <c r="BC376" s="36">
        <f>IF(COUNTIF($X$2:Table53[[#This Row],[MRCUID]],Table53[[#This Row],[MRCUID]])=1,1,0)</f>
        <v>0</v>
      </c>
    </row>
    <row r="377" spans="1:55" x14ac:dyDescent="0.25">
      <c r="A377" t="s">
        <v>277</v>
      </c>
      <c r="B377" s="33" t="s">
        <v>3044</v>
      </c>
      <c r="C377" s="33" t="s">
        <v>3045</v>
      </c>
      <c r="D377" s="33" t="s">
        <v>280</v>
      </c>
      <c r="E377" s="33" t="s">
        <v>281</v>
      </c>
      <c r="F377" s="34">
        <v>43101</v>
      </c>
      <c r="G377" s="34">
        <v>43465</v>
      </c>
      <c r="H377" s="35" t="s">
        <v>3046</v>
      </c>
      <c r="I377" s="35" t="s">
        <v>3047</v>
      </c>
      <c r="J377" s="35" t="s">
        <v>3048</v>
      </c>
      <c r="K377" s="35" t="s">
        <v>3049</v>
      </c>
      <c r="L377" s="35" t="s">
        <v>3627</v>
      </c>
      <c r="M377" s="35" t="s">
        <v>295</v>
      </c>
      <c r="N377" s="35" t="s">
        <v>3628</v>
      </c>
      <c r="O377" s="35" t="s">
        <v>3629</v>
      </c>
      <c r="P377" s="35" t="s">
        <v>3630</v>
      </c>
      <c r="Q377" s="35" t="s">
        <v>3169</v>
      </c>
      <c r="R377" s="35" t="s">
        <v>1563</v>
      </c>
      <c r="S377" s="35" t="s">
        <v>381</v>
      </c>
      <c r="T377" s="35" t="s">
        <v>3631</v>
      </c>
      <c r="U377" s="35" t="s">
        <v>290</v>
      </c>
      <c r="V377" s="35" t="s">
        <v>276</v>
      </c>
      <c r="W377" s="35"/>
      <c r="X377" s="35"/>
      <c r="Y377" s="35"/>
      <c r="Z377" s="35" t="s">
        <v>3632</v>
      </c>
      <c r="AA377" s="35" t="s">
        <v>3633</v>
      </c>
      <c r="AB377" s="35"/>
      <c r="AC377" s="35"/>
      <c r="AD377" s="35"/>
      <c r="AE377" s="35"/>
      <c r="AF377" s="35"/>
      <c r="AG377" s="35"/>
      <c r="AH377" s="35"/>
      <c r="AI377" s="35"/>
      <c r="AJ377" s="35"/>
      <c r="AK377" s="35"/>
      <c r="AL377" s="35" t="s">
        <v>3175</v>
      </c>
      <c r="AM377" s="35" t="s">
        <v>3176</v>
      </c>
      <c r="AN377" s="35"/>
      <c r="AO377" s="35"/>
      <c r="AP377" s="35"/>
      <c r="AQ377" s="35"/>
      <c r="AR377" s="35"/>
      <c r="AS377" s="35"/>
      <c r="AT377" s="35"/>
      <c r="AU377" s="35"/>
      <c r="AV377" s="35"/>
      <c r="AW377" s="35"/>
      <c r="AX377" s="35" t="s">
        <v>329</v>
      </c>
      <c r="AY377" s="35" t="s">
        <v>329</v>
      </c>
      <c r="AZ377" s="35" t="s">
        <v>329</v>
      </c>
      <c r="BA377" s="35" t="s">
        <v>293</v>
      </c>
      <c r="BB377" s="33"/>
      <c r="BC377" s="36">
        <f>IF(COUNTIF($X$2:Table53[[#This Row],[MRCUID]],Table53[[#This Row],[MRCUID]])=1,1,0)</f>
        <v>0</v>
      </c>
    </row>
    <row r="378" spans="1:55" x14ac:dyDescent="0.25">
      <c r="A378" t="s">
        <v>277</v>
      </c>
      <c r="B378" s="33" t="s">
        <v>3044</v>
      </c>
      <c r="C378" s="33" t="s">
        <v>3045</v>
      </c>
      <c r="D378" s="33" t="s">
        <v>280</v>
      </c>
      <c r="E378" s="33" t="s">
        <v>281</v>
      </c>
      <c r="F378" s="34">
        <v>43101</v>
      </c>
      <c r="G378" s="34">
        <v>43465</v>
      </c>
      <c r="H378" s="35" t="s">
        <v>3046</v>
      </c>
      <c r="I378" s="35" t="s">
        <v>3047</v>
      </c>
      <c r="J378" s="35" t="s">
        <v>3048</v>
      </c>
      <c r="K378" s="35" t="s">
        <v>3049</v>
      </c>
      <c r="L378" s="35" t="s">
        <v>3634</v>
      </c>
      <c r="M378" s="35" t="s">
        <v>295</v>
      </c>
      <c r="N378" s="35" t="s">
        <v>3635</v>
      </c>
      <c r="O378" s="35" t="s">
        <v>3636</v>
      </c>
      <c r="P378" s="35" t="s">
        <v>3637</v>
      </c>
      <c r="Q378" s="35" t="s">
        <v>3638</v>
      </c>
      <c r="R378" s="35" t="s">
        <v>3187</v>
      </c>
      <c r="S378" s="35" t="s">
        <v>342</v>
      </c>
      <c r="T378" s="35" t="s">
        <v>3639</v>
      </c>
      <c r="U378" s="35" t="s">
        <v>506</v>
      </c>
      <c r="V378" s="35" t="s">
        <v>507</v>
      </c>
      <c r="W378" s="35"/>
      <c r="X378" s="35"/>
      <c r="Y378" s="35"/>
      <c r="Z378" s="35" t="s">
        <v>3640</v>
      </c>
      <c r="AA378" s="35" t="s">
        <v>3641</v>
      </c>
      <c r="AB378" s="35"/>
      <c r="AC378" s="35"/>
      <c r="AD378" s="35"/>
      <c r="AE378" s="35"/>
      <c r="AF378" s="35"/>
      <c r="AG378" s="35"/>
      <c r="AH378" s="35"/>
      <c r="AI378" s="35"/>
      <c r="AJ378" s="35"/>
      <c r="AK378" s="35"/>
      <c r="AL378" s="35" t="s">
        <v>3642</v>
      </c>
      <c r="AM378" s="35" t="s">
        <v>3643</v>
      </c>
      <c r="AN378" s="35"/>
      <c r="AO378" s="35"/>
      <c r="AP378" s="35"/>
      <c r="AQ378" s="35"/>
      <c r="AR378" s="35"/>
      <c r="AS378" s="35"/>
      <c r="AT378" s="35"/>
      <c r="AU378" s="35"/>
      <c r="AV378" s="35"/>
      <c r="AW378" s="35"/>
      <c r="AX378" s="35" t="s">
        <v>329</v>
      </c>
      <c r="AY378" s="35" t="s">
        <v>329</v>
      </c>
      <c r="AZ378" s="35" t="s">
        <v>329</v>
      </c>
      <c r="BA378" s="35" t="s">
        <v>293</v>
      </c>
      <c r="BB378" s="33"/>
      <c r="BC378" s="36">
        <f>IF(COUNTIF($X$2:Table53[[#This Row],[MRCUID]],Table53[[#This Row],[MRCUID]])=1,1,0)</f>
        <v>0</v>
      </c>
    </row>
    <row r="379" spans="1:55" x14ac:dyDescent="0.25">
      <c r="A379" t="s">
        <v>277</v>
      </c>
      <c r="B379" s="33" t="s">
        <v>3044</v>
      </c>
      <c r="C379" s="33" t="s">
        <v>3045</v>
      </c>
      <c r="D379" s="33" t="s">
        <v>280</v>
      </c>
      <c r="E379" s="33" t="s">
        <v>281</v>
      </c>
      <c r="F379" s="34">
        <v>43101</v>
      </c>
      <c r="G379" s="34">
        <v>43465</v>
      </c>
      <c r="H379" s="35" t="s">
        <v>3046</v>
      </c>
      <c r="I379" s="35" t="s">
        <v>3047</v>
      </c>
      <c r="J379" s="35" t="s">
        <v>3048</v>
      </c>
      <c r="K379" s="35" t="s">
        <v>3049</v>
      </c>
      <c r="L379" s="35" t="s">
        <v>3644</v>
      </c>
      <c r="M379" s="35" t="s">
        <v>295</v>
      </c>
      <c r="N379" s="35" t="s">
        <v>3645</v>
      </c>
      <c r="O379" s="35" t="s">
        <v>3646</v>
      </c>
      <c r="P379" s="35" t="s">
        <v>3647</v>
      </c>
      <c r="Q379" s="35" t="s">
        <v>3648</v>
      </c>
      <c r="R379" s="35" t="s">
        <v>407</v>
      </c>
      <c r="S379" s="35" t="s">
        <v>321</v>
      </c>
      <c r="T379" s="35" t="s">
        <v>3649</v>
      </c>
      <c r="U379" s="35" t="s">
        <v>306</v>
      </c>
      <c r="V379" s="35" t="s">
        <v>276</v>
      </c>
      <c r="W379" s="35"/>
      <c r="X379" s="35"/>
      <c r="Y379" s="35" t="s">
        <v>3650</v>
      </c>
      <c r="Z379" s="35" t="s">
        <v>3651</v>
      </c>
      <c r="AA379" s="35" t="s">
        <v>3652</v>
      </c>
      <c r="AB379" s="35"/>
      <c r="AC379" s="35"/>
      <c r="AD379" s="35"/>
      <c r="AE379" s="35"/>
      <c r="AF379" s="35"/>
      <c r="AG379" s="35"/>
      <c r="AH379" s="35"/>
      <c r="AI379" s="35"/>
      <c r="AJ379" s="35"/>
      <c r="AK379" s="35"/>
      <c r="AL379" s="35" t="s">
        <v>3653</v>
      </c>
      <c r="AM379" s="35" t="s">
        <v>3654</v>
      </c>
      <c r="AN379" s="35"/>
      <c r="AO379" s="35"/>
      <c r="AP379" s="35"/>
      <c r="AQ379" s="35"/>
      <c r="AR379" s="35"/>
      <c r="AS379" s="35"/>
      <c r="AT379" s="35"/>
      <c r="AU379" s="35"/>
      <c r="AV379" s="35"/>
      <c r="AW379" s="35"/>
      <c r="AX379" s="35" t="s">
        <v>329</v>
      </c>
      <c r="AY379" s="35" t="s">
        <v>329</v>
      </c>
      <c r="AZ379" s="35" t="s">
        <v>329</v>
      </c>
      <c r="BA379" s="35" t="s">
        <v>293</v>
      </c>
      <c r="BB379" s="33"/>
      <c r="BC379" s="36">
        <f>IF(COUNTIF($X$2:Table53[[#This Row],[MRCUID]],Table53[[#This Row],[MRCUID]])=1,1,0)</f>
        <v>0</v>
      </c>
    </row>
    <row r="380" spans="1:55" x14ac:dyDescent="0.25">
      <c r="A380" t="s">
        <v>277</v>
      </c>
      <c r="B380" s="33" t="s">
        <v>3044</v>
      </c>
      <c r="C380" s="33" t="s">
        <v>3045</v>
      </c>
      <c r="D380" s="33" t="s">
        <v>280</v>
      </c>
      <c r="E380" s="33" t="s">
        <v>281</v>
      </c>
      <c r="F380" s="34">
        <v>43101</v>
      </c>
      <c r="G380" s="34">
        <v>43465</v>
      </c>
      <c r="H380" s="35" t="s">
        <v>3046</v>
      </c>
      <c r="I380" s="35" t="s">
        <v>3047</v>
      </c>
      <c r="J380" s="35" t="s">
        <v>3048</v>
      </c>
      <c r="K380" s="35" t="s">
        <v>3049</v>
      </c>
      <c r="L380" s="35" t="s">
        <v>3655</v>
      </c>
      <c r="M380" s="35" t="s">
        <v>295</v>
      </c>
      <c r="N380" s="35"/>
      <c r="O380" s="35" t="s">
        <v>3656</v>
      </c>
      <c r="P380" s="35" t="s">
        <v>3657</v>
      </c>
      <c r="Q380" s="35" t="s">
        <v>3658</v>
      </c>
      <c r="R380" s="35"/>
      <c r="S380" s="35" t="s">
        <v>321</v>
      </c>
      <c r="T380" s="35"/>
      <c r="U380" s="35" t="s">
        <v>323</v>
      </c>
      <c r="V380" s="35" t="s">
        <v>276</v>
      </c>
      <c r="W380" s="35"/>
      <c r="X380" s="35"/>
      <c r="Y380" s="35"/>
      <c r="Z380" s="35" t="s">
        <v>3659</v>
      </c>
      <c r="AA380" s="35" t="s">
        <v>3660</v>
      </c>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t="s">
        <v>293</v>
      </c>
      <c r="BB380" s="33"/>
      <c r="BC380" s="36">
        <f>IF(COUNTIF($X$2:Table53[[#This Row],[MRCUID]],Table53[[#This Row],[MRCUID]])=1,1,0)</f>
        <v>0</v>
      </c>
    </row>
    <row r="381" spans="1:55" x14ac:dyDescent="0.25">
      <c r="A381" t="s">
        <v>277</v>
      </c>
      <c r="B381" s="33" t="s">
        <v>3044</v>
      </c>
      <c r="C381" s="33" t="s">
        <v>3045</v>
      </c>
      <c r="D381" s="33" t="s">
        <v>280</v>
      </c>
      <c r="E381" s="33" t="s">
        <v>281</v>
      </c>
      <c r="F381" s="34">
        <v>43101</v>
      </c>
      <c r="G381" s="34">
        <v>43465</v>
      </c>
      <c r="H381" s="35" t="s">
        <v>3046</v>
      </c>
      <c r="I381" s="35" t="s">
        <v>3047</v>
      </c>
      <c r="J381" s="35" t="s">
        <v>3048</v>
      </c>
      <c r="K381" s="35" t="s">
        <v>3049</v>
      </c>
      <c r="L381" s="35" t="s">
        <v>3661</v>
      </c>
      <c r="M381" s="35" t="s">
        <v>295</v>
      </c>
      <c r="N381" s="35" t="s">
        <v>3662</v>
      </c>
      <c r="O381" s="35" t="s">
        <v>3663</v>
      </c>
      <c r="P381" s="35" t="s">
        <v>3664</v>
      </c>
      <c r="Q381" s="35" t="s">
        <v>906</v>
      </c>
      <c r="R381" s="35" t="s">
        <v>907</v>
      </c>
      <c r="S381" s="35" t="s">
        <v>321</v>
      </c>
      <c r="T381" s="35" t="s">
        <v>3665</v>
      </c>
      <c r="U381" s="35" t="s">
        <v>323</v>
      </c>
      <c r="V381" s="35" t="s">
        <v>276</v>
      </c>
      <c r="W381" s="35"/>
      <c r="X381" s="35"/>
      <c r="Y381" s="35" t="s">
        <v>3666</v>
      </c>
      <c r="Z381" s="35" t="s">
        <v>3667</v>
      </c>
      <c r="AA381" s="35" t="s">
        <v>3668</v>
      </c>
      <c r="AB381" s="35"/>
      <c r="AC381" s="35"/>
      <c r="AD381" s="35"/>
      <c r="AE381" s="35"/>
      <c r="AF381" s="35"/>
      <c r="AG381" s="35"/>
      <c r="AH381" s="35"/>
      <c r="AI381" s="35"/>
      <c r="AJ381" s="35"/>
      <c r="AK381" s="35"/>
      <c r="AL381" s="35" t="s">
        <v>912</v>
      </c>
      <c r="AM381" s="35" t="s">
        <v>913</v>
      </c>
      <c r="AN381" s="35"/>
      <c r="AO381" s="35"/>
      <c r="AP381" s="35"/>
      <c r="AQ381" s="35"/>
      <c r="AR381" s="35"/>
      <c r="AS381" s="35"/>
      <c r="AT381" s="35"/>
      <c r="AU381" s="35" t="s">
        <v>3669</v>
      </c>
      <c r="AV381" s="35"/>
      <c r="AW381" s="35" t="s">
        <v>302</v>
      </c>
      <c r="AX381" s="35" t="s">
        <v>328</v>
      </c>
      <c r="AY381" s="35" t="s">
        <v>329</v>
      </c>
      <c r="AZ381" s="35" t="s">
        <v>328</v>
      </c>
      <c r="BA381" s="35" t="s">
        <v>293</v>
      </c>
      <c r="BB381" s="33"/>
      <c r="BC381" s="36">
        <f>IF(COUNTIF($X$2:Table53[[#This Row],[MRCUID]],Table53[[#This Row],[MRCUID]])=1,1,0)</f>
        <v>0</v>
      </c>
    </row>
    <row r="382" spans="1:55" x14ac:dyDescent="0.25">
      <c r="A382" t="s">
        <v>277</v>
      </c>
      <c r="B382" s="33" t="s">
        <v>3044</v>
      </c>
      <c r="C382" s="33" t="s">
        <v>3045</v>
      </c>
      <c r="D382" s="33" t="s">
        <v>280</v>
      </c>
      <c r="E382" s="33" t="s">
        <v>281</v>
      </c>
      <c r="F382" s="34">
        <v>43101</v>
      </c>
      <c r="G382" s="34">
        <v>43465</v>
      </c>
      <c r="H382" s="35" t="s">
        <v>3046</v>
      </c>
      <c r="I382" s="35" t="s">
        <v>3047</v>
      </c>
      <c r="J382" s="35" t="s">
        <v>3048</v>
      </c>
      <c r="K382" s="35" t="s">
        <v>3049</v>
      </c>
      <c r="L382" s="35" t="s">
        <v>3670</v>
      </c>
      <c r="M382" s="35" t="s">
        <v>295</v>
      </c>
      <c r="N382" s="35"/>
      <c r="O382" s="35" t="s">
        <v>3671</v>
      </c>
      <c r="P382" s="35" t="s">
        <v>3672</v>
      </c>
      <c r="Q382" s="35" t="s">
        <v>3116</v>
      </c>
      <c r="R382" s="35"/>
      <c r="S382" s="35" t="s">
        <v>3673</v>
      </c>
      <c r="T382" s="35"/>
      <c r="U382" s="35" t="s">
        <v>383</v>
      </c>
      <c r="V382" s="35" t="s">
        <v>276</v>
      </c>
      <c r="W382" s="35"/>
      <c r="X382" s="35"/>
      <c r="Y382" s="35"/>
      <c r="Z382" s="35" t="s">
        <v>3674</v>
      </c>
      <c r="AA382" s="35" t="s">
        <v>3675</v>
      </c>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t="s">
        <v>302</v>
      </c>
      <c r="AX382" s="35"/>
      <c r="AY382" s="35"/>
      <c r="AZ382" s="35"/>
      <c r="BA382" s="35" t="s">
        <v>293</v>
      </c>
      <c r="BB382" s="33"/>
      <c r="BC382" s="36">
        <f>IF(COUNTIF($X$2:Table53[[#This Row],[MRCUID]],Table53[[#This Row],[MRCUID]])=1,1,0)</f>
        <v>0</v>
      </c>
    </row>
    <row r="383" spans="1:55" x14ac:dyDescent="0.25">
      <c r="A383" t="s">
        <v>277</v>
      </c>
      <c r="B383" s="33" t="s">
        <v>3044</v>
      </c>
      <c r="C383" s="33" t="s">
        <v>3045</v>
      </c>
      <c r="D383" s="33" t="s">
        <v>280</v>
      </c>
      <c r="E383" s="33" t="s">
        <v>281</v>
      </c>
      <c r="F383" s="34">
        <v>43101</v>
      </c>
      <c r="G383" s="34">
        <v>43465</v>
      </c>
      <c r="H383" s="35" t="s">
        <v>3046</v>
      </c>
      <c r="I383" s="35" t="s">
        <v>3047</v>
      </c>
      <c r="J383" s="35" t="s">
        <v>3048</v>
      </c>
      <c r="K383" s="35" t="s">
        <v>3049</v>
      </c>
      <c r="L383" s="35" t="s">
        <v>3676</v>
      </c>
      <c r="M383" s="35" t="s">
        <v>295</v>
      </c>
      <c r="N383" s="35" t="s">
        <v>3677</v>
      </c>
      <c r="O383" s="35" t="s">
        <v>3678</v>
      </c>
      <c r="P383" s="35" t="s">
        <v>3679</v>
      </c>
      <c r="Q383" s="35" t="s">
        <v>896</v>
      </c>
      <c r="R383" s="35" t="s">
        <v>897</v>
      </c>
      <c r="S383" s="35" t="s">
        <v>394</v>
      </c>
      <c r="T383" s="35" t="s">
        <v>3680</v>
      </c>
      <c r="U383" s="35" t="s">
        <v>344</v>
      </c>
      <c r="V383" s="35" t="s">
        <v>276</v>
      </c>
      <c r="W383" s="35"/>
      <c r="X383" s="35"/>
      <c r="Y383" s="35"/>
      <c r="Z383" s="35" t="s">
        <v>3681</v>
      </c>
      <c r="AA383" s="35" t="s">
        <v>3682</v>
      </c>
      <c r="AB383" s="35"/>
      <c r="AC383" s="35"/>
      <c r="AD383" s="35"/>
      <c r="AE383" s="35"/>
      <c r="AF383" s="35"/>
      <c r="AG383" s="35"/>
      <c r="AH383" s="35"/>
      <c r="AI383" s="35"/>
      <c r="AJ383" s="35"/>
      <c r="AK383" s="35"/>
      <c r="AL383" s="35" t="s">
        <v>901</v>
      </c>
      <c r="AM383" s="35" t="s">
        <v>902</v>
      </c>
      <c r="AN383" s="35"/>
      <c r="AO383" s="35"/>
      <c r="AP383" s="35"/>
      <c r="AQ383" s="35"/>
      <c r="AR383" s="35"/>
      <c r="AS383" s="35"/>
      <c r="AT383" s="35"/>
      <c r="AU383" s="35"/>
      <c r="AV383" s="35"/>
      <c r="AW383" s="35" t="s">
        <v>302</v>
      </c>
      <c r="AX383" s="35" t="s">
        <v>329</v>
      </c>
      <c r="AY383" s="35" t="s">
        <v>329</v>
      </c>
      <c r="AZ383" s="35" t="s">
        <v>329</v>
      </c>
      <c r="BA383" s="35" t="s">
        <v>293</v>
      </c>
      <c r="BB383" s="33"/>
      <c r="BC383" s="36">
        <f>IF(COUNTIF($X$2:Table53[[#This Row],[MRCUID]],Table53[[#This Row],[MRCUID]])=1,1,0)</f>
        <v>0</v>
      </c>
    </row>
    <row r="384" spans="1:55" x14ac:dyDescent="0.25">
      <c r="A384" t="s">
        <v>277</v>
      </c>
      <c r="B384" s="33" t="s">
        <v>3044</v>
      </c>
      <c r="C384" s="33" t="s">
        <v>3045</v>
      </c>
      <c r="D384" s="33" t="s">
        <v>280</v>
      </c>
      <c r="E384" s="33" t="s">
        <v>281</v>
      </c>
      <c r="F384" s="34">
        <v>43101</v>
      </c>
      <c r="G384" s="34">
        <v>43465</v>
      </c>
      <c r="H384" s="35" t="s">
        <v>3046</v>
      </c>
      <c r="I384" s="35" t="s">
        <v>3047</v>
      </c>
      <c r="J384" s="35" t="s">
        <v>3048</v>
      </c>
      <c r="K384" s="35" t="s">
        <v>3049</v>
      </c>
      <c r="L384" s="35" t="s">
        <v>3683</v>
      </c>
      <c r="M384" s="35" t="s">
        <v>295</v>
      </c>
      <c r="N384" s="35" t="s">
        <v>3684</v>
      </c>
      <c r="O384" s="35" t="s">
        <v>3685</v>
      </c>
      <c r="P384" s="35" t="s">
        <v>3686</v>
      </c>
      <c r="Q384" s="35" t="s">
        <v>3609</v>
      </c>
      <c r="R384" s="35" t="s">
        <v>3610</v>
      </c>
      <c r="S384" s="35" t="s">
        <v>407</v>
      </c>
      <c r="T384" s="35" t="s">
        <v>3687</v>
      </c>
      <c r="U384" s="35" t="s">
        <v>344</v>
      </c>
      <c r="V384" s="35" t="s">
        <v>276</v>
      </c>
      <c r="W384" s="35"/>
      <c r="X384" s="35"/>
      <c r="Y384" s="35" t="s">
        <v>3688</v>
      </c>
      <c r="Z384" s="35" t="s">
        <v>3689</v>
      </c>
      <c r="AA384" s="35" t="s">
        <v>3690</v>
      </c>
      <c r="AB384" s="35"/>
      <c r="AC384" s="35"/>
      <c r="AD384" s="35"/>
      <c r="AE384" s="35"/>
      <c r="AF384" s="35"/>
      <c r="AG384" s="35"/>
      <c r="AH384" s="35"/>
      <c r="AI384" s="35"/>
      <c r="AJ384" s="35"/>
      <c r="AK384" s="35"/>
      <c r="AL384" s="35" t="s">
        <v>3615</v>
      </c>
      <c r="AM384" s="35" t="s">
        <v>3616</v>
      </c>
      <c r="AN384" s="35"/>
      <c r="AO384" s="35"/>
      <c r="AP384" s="35"/>
      <c r="AQ384" s="35"/>
      <c r="AR384" s="35"/>
      <c r="AS384" s="35"/>
      <c r="AT384" s="35"/>
      <c r="AU384" s="35"/>
      <c r="AV384" s="35"/>
      <c r="AW384" s="35" t="s">
        <v>302</v>
      </c>
      <c r="AX384" s="35" t="s">
        <v>328</v>
      </c>
      <c r="AY384" s="35" t="s">
        <v>329</v>
      </c>
      <c r="AZ384" s="35" t="s">
        <v>328</v>
      </c>
      <c r="BA384" s="35" t="s">
        <v>293</v>
      </c>
      <c r="BB384" s="33"/>
      <c r="BC384" s="36">
        <f>IF(COUNTIF($X$2:Table53[[#This Row],[MRCUID]],Table53[[#This Row],[MRCUID]])=1,1,0)</f>
        <v>0</v>
      </c>
    </row>
    <row r="385" spans="1:55" x14ac:dyDescent="0.25">
      <c r="A385" t="s">
        <v>277</v>
      </c>
      <c r="B385" s="33" t="s">
        <v>3044</v>
      </c>
      <c r="C385" s="33" t="s">
        <v>3045</v>
      </c>
      <c r="D385" s="33" t="s">
        <v>280</v>
      </c>
      <c r="E385" s="33" t="s">
        <v>281</v>
      </c>
      <c r="F385" s="34">
        <v>43101</v>
      </c>
      <c r="G385" s="34">
        <v>43465</v>
      </c>
      <c r="H385" s="35" t="s">
        <v>3046</v>
      </c>
      <c r="I385" s="35" t="s">
        <v>3047</v>
      </c>
      <c r="J385" s="35" t="s">
        <v>3048</v>
      </c>
      <c r="K385" s="35" t="s">
        <v>3049</v>
      </c>
      <c r="L385" s="35" t="s">
        <v>3691</v>
      </c>
      <c r="M385" s="35" t="s">
        <v>295</v>
      </c>
      <c r="N385" s="35" t="s">
        <v>3692</v>
      </c>
      <c r="O385" s="35" t="s">
        <v>3253</v>
      </c>
      <c r="P385" s="35" t="s">
        <v>3693</v>
      </c>
      <c r="Q385" s="35" t="s">
        <v>3694</v>
      </c>
      <c r="R385" s="35"/>
      <c r="S385" s="35"/>
      <c r="T385" s="35"/>
      <c r="U385" s="35" t="s">
        <v>323</v>
      </c>
      <c r="V385" s="35" t="s">
        <v>276</v>
      </c>
      <c r="W385" s="35"/>
      <c r="X385" s="35"/>
      <c r="Y385" s="35"/>
      <c r="Z385" s="35" t="s">
        <v>3695</v>
      </c>
      <c r="AA385" s="35" t="s">
        <v>3696</v>
      </c>
      <c r="AB385" s="35"/>
      <c r="AC385" s="35"/>
      <c r="AD385" s="35"/>
      <c r="AE385" s="35"/>
      <c r="AF385" s="35"/>
      <c r="AG385" s="35"/>
      <c r="AH385" s="35"/>
      <c r="AI385" s="35"/>
      <c r="AJ385" s="35"/>
      <c r="AK385" s="35"/>
      <c r="AL385" s="35" t="s">
        <v>3697</v>
      </c>
      <c r="AM385" s="35" t="s">
        <v>3698</v>
      </c>
      <c r="AN385" s="35"/>
      <c r="AO385" s="35"/>
      <c r="AP385" s="35"/>
      <c r="AQ385" s="35"/>
      <c r="AR385" s="35"/>
      <c r="AS385" s="35"/>
      <c r="AT385" s="35"/>
      <c r="AU385" s="35"/>
      <c r="AV385" s="35"/>
      <c r="AW385" s="35"/>
      <c r="AX385" s="35" t="s">
        <v>329</v>
      </c>
      <c r="AY385" s="35" t="s">
        <v>329</v>
      </c>
      <c r="AZ385" s="35" t="s">
        <v>329</v>
      </c>
      <c r="BA385" s="35" t="s">
        <v>293</v>
      </c>
      <c r="BB385" s="33"/>
      <c r="BC385" s="36">
        <f>IF(COUNTIF($X$2:Table53[[#This Row],[MRCUID]],Table53[[#This Row],[MRCUID]])=1,1,0)</f>
        <v>0</v>
      </c>
    </row>
    <row r="386" spans="1:55" x14ac:dyDescent="0.25">
      <c r="A386" t="s">
        <v>277</v>
      </c>
      <c r="B386" s="33" t="s">
        <v>3044</v>
      </c>
      <c r="C386" s="33" t="s">
        <v>3045</v>
      </c>
      <c r="D386" s="33" t="s">
        <v>280</v>
      </c>
      <c r="E386" s="33" t="s">
        <v>281</v>
      </c>
      <c r="F386" s="34">
        <v>43101</v>
      </c>
      <c r="G386" s="34">
        <v>43465</v>
      </c>
      <c r="H386" s="35" t="s">
        <v>3046</v>
      </c>
      <c r="I386" s="35" t="s">
        <v>3047</v>
      </c>
      <c r="J386" s="35" t="s">
        <v>3048</v>
      </c>
      <c r="K386" s="35" t="s">
        <v>3049</v>
      </c>
      <c r="L386" s="35" t="s">
        <v>3699</v>
      </c>
      <c r="M386" s="35" t="s">
        <v>295</v>
      </c>
      <c r="N386" s="35" t="s">
        <v>3700</v>
      </c>
      <c r="O386" s="35" t="s">
        <v>3701</v>
      </c>
      <c r="P386" s="35" t="s">
        <v>3702</v>
      </c>
      <c r="Q386" s="35" t="s">
        <v>1333</v>
      </c>
      <c r="R386" s="35" t="s">
        <v>1334</v>
      </c>
      <c r="S386" s="35" t="s">
        <v>381</v>
      </c>
      <c r="T386" s="35" t="s">
        <v>3703</v>
      </c>
      <c r="U386" s="35" t="s">
        <v>344</v>
      </c>
      <c r="V386" s="35" t="s">
        <v>276</v>
      </c>
      <c r="W386" s="35"/>
      <c r="X386" s="35"/>
      <c r="Y386" s="35"/>
      <c r="Z386" s="35" t="s">
        <v>3704</v>
      </c>
      <c r="AA386" s="35" t="s">
        <v>3705</v>
      </c>
      <c r="AB386" s="35"/>
      <c r="AC386" s="35"/>
      <c r="AD386" s="35"/>
      <c r="AE386" s="35"/>
      <c r="AF386" s="35"/>
      <c r="AG386" s="35"/>
      <c r="AH386" s="35"/>
      <c r="AI386" s="35"/>
      <c r="AJ386" s="35"/>
      <c r="AK386" s="35"/>
      <c r="AL386" s="35" t="s">
        <v>1338</v>
      </c>
      <c r="AM386" s="35" t="s">
        <v>1339</v>
      </c>
      <c r="AN386" s="35"/>
      <c r="AO386" s="35"/>
      <c r="AP386" s="35"/>
      <c r="AQ386" s="35"/>
      <c r="AR386" s="35"/>
      <c r="AS386" s="35"/>
      <c r="AT386" s="35"/>
      <c r="AU386" s="35"/>
      <c r="AV386" s="35"/>
      <c r="AW386" s="35"/>
      <c r="AX386" s="35" t="s">
        <v>329</v>
      </c>
      <c r="AY386" s="35" t="s">
        <v>329</v>
      </c>
      <c r="AZ386" s="35" t="s">
        <v>329</v>
      </c>
      <c r="BA386" s="35" t="s">
        <v>293</v>
      </c>
      <c r="BB386" s="33"/>
      <c r="BC386" s="36">
        <f>IF(COUNTIF($X$2:Table53[[#This Row],[MRCUID]],Table53[[#This Row],[MRCUID]])=1,1,0)</f>
        <v>0</v>
      </c>
    </row>
    <row r="387" spans="1:55" x14ac:dyDescent="0.25">
      <c r="A387" t="s">
        <v>277</v>
      </c>
      <c r="B387" s="33" t="s">
        <v>3044</v>
      </c>
      <c r="C387" s="33" t="s">
        <v>3045</v>
      </c>
      <c r="D387" s="33" t="s">
        <v>280</v>
      </c>
      <c r="E387" s="33" t="s">
        <v>281</v>
      </c>
      <c r="F387" s="34">
        <v>43101</v>
      </c>
      <c r="G387" s="34">
        <v>43465</v>
      </c>
      <c r="H387" s="35" t="s">
        <v>3046</v>
      </c>
      <c r="I387" s="35" t="s">
        <v>3047</v>
      </c>
      <c r="J387" s="35" t="s">
        <v>3048</v>
      </c>
      <c r="K387" s="35" t="s">
        <v>3049</v>
      </c>
      <c r="L387" s="35" t="s">
        <v>3706</v>
      </c>
      <c r="M387" s="35" t="s">
        <v>295</v>
      </c>
      <c r="N387" s="35" t="s">
        <v>3707</v>
      </c>
      <c r="O387" s="35" t="s">
        <v>3708</v>
      </c>
      <c r="P387" s="35" t="s">
        <v>3709</v>
      </c>
      <c r="Q387" s="35" t="s">
        <v>809</v>
      </c>
      <c r="R387" s="35" t="s">
        <v>407</v>
      </c>
      <c r="S387" s="35" t="s">
        <v>342</v>
      </c>
      <c r="T387" s="35" t="s">
        <v>3710</v>
      </c>
      <c r="U387" s="35" t="s">
        <v>344</v>
      </c>
      <c r="V387" s="35" t="s">
        <v>276</v>
      </c>
      <c r="W387" s="35"/>
      <c r="X387" s="35"/>
      <c r="Y387" s="35" t="s">
        <v>3711</v>
      </c>
      <c r="Z387" s="35" t="s">
        <v>3712</v>
      </c>
      <c r="AA387" s="35" t="s">
        <v>3713</v>
      </c>
      <c r="AB387" s="35"/>
      <c r="AC387" s="35"/>
      <c r="AD387" s="35"/>
      <c r="AE387" s="35"/>
      <c r="AF387" s="35"/>
      <c r="AG387" s="35"/>
      <c r="AH387" s="35"/>
      <c r="AI387" s="35"/>
      <c r="AJ387" s="35"/>
      <c r="AK387" s="35"/>
      <c r="AL387" s="35" t="s">
        <v>814</v>
      </c>
      <c r="AM387" s="35" t="s">
        <v>814</v>
      </c>
      <c r="AN387" s="35"/>
      <c r="AO387" s="35"/>
      <c r="AP387" s="35"/>
      <c r="AQ387" s="35"/>
      <c r="AR387" s="35"/>
      <c r="AS387" s="35"/>
      <c r="AT387" s="35"/>
      <c r="AU387" s="35"/>
      <c r="AV387" s="35"/>
      <c r="AW387" s="35" t="s">
        <v>302</v>
      </c>
      <c r="AX387" s="35" t="s">
        <v>328</v>
      </c>
      <c r="AY387" s="35" t="s">
        <v>329</v>
      </c>
      <c r="AZ387" s="35" t="s">
        <v>328</v>
      </c>
      <c r="BA387" s="35" t="s">
        <v>293</v>
      </c>
      <c r="BB387" s="33"/>
      <c r="BC387" s="36">
        <f>IF(COUNTIF($X$2:Table53[[#This Row],[MRCUID]],Table53[[#This Row],[MRCUID]])=1,1,0)</f>
        <v>0</v>
      </c>
    </row>
    <row r="388" spans="1:55" x14ac:dyDescent="0.25">
      <c r="A388" t="s">
        <v>277</v>
      </c>
      <c r="B388" s="33" t="s">
        <v>3044</v>
      </c>
      <c r="C388" s="33" t="s">
        <v>3045</v>
      </c>
      <c r="D388" s="33" t="s">
        <v>280</v>
      </c>
      <c r="E388" s="33" t="s">
        <v>281</v>
      </c>
      <c r="F388" s="34">
        <v>43101</v>
      </c>
      <c r="G388" s="34">
        <v>43465</v>
      </c>
      <c r="H388" s="35" t="s">
        <v>3046</v>
      </c>
      <c r="I388" s="35" t="s">
        <v>3047</v>
      </c>
      <c r="J388" s="35" t="s">
        <v>3048</v>
      </c>
      <c r="K388" s="35" t="s">
        <v>3049</v>
      </c>
      <c r="L388" s="35" t="s">
        <v>3714</v>
      </c>
      <c r="M388" s="35" t="s">
        <v>295</v>
      </c>
      <c r="N388" s="35"/>
      <c r="O388" s="35" t="s">
        <v>3715</v>
      </c>
      <c r="P388" s="35" t="s">
        <v>3716</v>
      </c>
      <c r="Q388" s="35" t="s">
        <v>3116</v>
      </c>
      <c r="R388" s="35"/>
      <c r="S388" s="35" t="s">
        <v>3717</v>
      </c>
      <c r="T388" s="35"/>
      <c r="U388" s="35" t="s">
        <v>344</v>
      </c>
      <c r="V388" s="35" t="s">
        <v>276</v>
      </c>
      <c r="W388" s="35"/>
      <c r="X388" s="35"/>
      <c r="Y388" s="35"/>
      <c r="Z388" s="35" t="s">
        <v>3718</v>
      </c>
      <c r="AA388" s="35" t="s">
        <v>3719</v>
      </c>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t="s">
        <v>302</v>
      </c>
      <c r="AX388" s="35"/>
      <c r="AY388" s="35"/>
      <c r="AZ388" s="35"/>
      <c r="BA388" s="35" t="s">
        <v>293</v>
      </c>
      <c r="BB388" s="33"/>
      <c r="BC388" s="36">
        <f>IF(COUNTIF($X$2:Table53[[#This Row],[MRCUID]],Table53[[#This Row],[MRCUID]])=1,1,0)</f>
        <v>0</v>
      </c>
    </row>
    <row r="389" spans="1:55" x14ac:dyDescent="0.25">
      <c r="A389" t="s">
        <v>277</v>
      </c>
      <c r="B389" s="33" t="s">
        <v>3044</v>
      </c>
      <c r="C389" s="33" t="s">
        <v>3045</v>
      </c>
      <c r="D389" s="33" t="s">
        <v>280</v>
      </c>
      <c r="E389" s="33" t="s">
        <v>281</v>
      </c>
      <c r="F389" s="34">
        <v>43101</v>
      </c>
      <c r="G389" s="34">
        <v>43465</v>
      </c>
      <c r="H389" s="35" t="s">
        <v>3046</v>
      </c>
      <c r="I389" s="35" t="s">
        <v>3047</v>
      </c>
      <c r="J389" s="35" t="s">
        <v>3048</v>
      </c>
      <c r="K389" s="35" t="s">
        <v>3049</v>
      </c>
      <c r="L389" s="35" t="s">
        <v>3720</v>
      </c>
      <c r="M389" s="35" t="s">
        <v>295</v>
      </c>
      <c r="N389" s="35" t="s">
        <v>3721</v>
      </c>
      <c r="O389" s="35" t="s">
        <v>3722</v>
      </c>
      <c r="P389" s="35" t="s">
        <v>3723</v>
      </c>
      <c r="Q389" s="35" t="s">
        <v>3149</v>
      </c>
      <c r="R389" s="35" t="s">
        <v>3150</v>
      </c>
      <c r="S389" s="35" t="s">
        <v>320</v>
      </c>
      <c r="T389" s="35" t="s">
        <v>3724</v>
      </c>
      <c r="U389" s="35" t="s">
        <v>1201</v>
      </c>
      <c r="V389" s="35" t="s">
        <v>276</v>
      </c>
      <c r="W389" s="35"/>
      <c r="X389" s="35"/>
      <c r="Y389" s="35"/>
      <c r="Z389" s="35" t="s">
        <v>3725</v>
      </c>
      <c r="AA389" s="35" t="s">
        <v>3726</v>
      </c>
      <c r="AB389" s="35"/>
      <c r="AC389" s="35"/>
      <c r="AD389" s="35"/>
      <c r="AE389" s="35"/>
      <c r="AF389" s="35"/>
      <c r="AG389" s="35"/>
      <c r="AH389" s="35"/>
      <c r="AI389" s="35"/>
      <c r="AJ389" s="35"/>
      <c r="AK389" s="35"/>
      <c r="AL389" s="35" t="s">
        <v>3154</v>
      </c>
      <c r="AM389" s="35" t="s">
        <v>3154</v>
      </c>
      <c r="AN389" s="35"/>
      <c r="AO389" s="35"/>
      <c r="AP389" s="35"/>
      <c r="AQ389" s="35"/>
      <c r="AR389" s="35"/>
      <c r="AS389" s="35"/>
      <c r="AT389" s="35"/>
      <c r="AU389" s="35"/>
      <c r="AV389" s="35"/>
      <c r="AW389" s="35"/>
      <c r="AX389" s="35" t="s">
        <v>329</v>
      </c>
      <c r="AY389" s="35" t="s">
        <v>329</v>
      </c>
      <c r="AZ389" s="35" t="s">
        <v>329</v>
      </c>
      <c r="BA389" s="35" t="s">
        <v>293</v>
      </c>
      <c r="BB389" s="33"/>
      <c r="BC389" s="36">
        <f>IF(COUNTIF($X$2:Table53[[#This Row],[MRCUID]],Table53[[#This Row],[MRCUID]])=1,1,0)</f>
        <v>0</v>
      </c>
    </row>
    <row r="390" spans="1:55" x14ac:dyDescent="0.25">
      <c r="A390" t="s">
        <v>277</v>
      </c>
      <c r="B390" s="33" t="s">
        <v>3044</v>
      </c>
      <c r="C390" s="33" t="s">
        <v>3045</v>
      </c>
      <c r="D390" s="33" t="s">
        <v>280</v>
      </c>
      <c r="E390" s="33" t="s">
        <v>281</v>
      </c>
      <c r="F390" s="34">
        <v>43101</v>
      </c>
      <c r="G390" s="34">
        <v>43465</v>
      </c>
      <c r="H390" s="35" t="s">
        <v>3046</v>
      </c>
      <c r="I390" s="35" t="s">
        <v>3047</v>
      </c>
      <c r="J390" s="35" t="s">
        <v>3048</v>
      </c>
      <c r="K390" s="35" t="s">
        <v>3049</v>
      </c>
      <c r="L390" s="35" t="s">
        <v>3727</v>
      </c>
      <c r="M390" s="35" t="s">
        <v>295</v>
      </c>
      <c r="N390" s="35" t="s">
        <v>3728</v>
      </c>
      <c r="O390" s="35" t="s">
        <v>3253</v>
      </c>
      <c r="P390" s="35" t="s">
        <v>3729</v>
      </c>
      <c r="Q390" s="35" t="s">
        <v>3730</v>
      </c>
      <c r="R390" s="35" t="s">
        <v>380</v>
      </c>
      <c r="S390" s="35" t="s">
        <v>855</v>
      </c>
      <c r="T390" s="35" t="s">
        <v>3731</v>
      </c>
      <c r="U390" s="35" t="s">
        <v>290</v>
      </c>
      <c r="V390" s="35" t="s">
        <v>276</v>
      </c>
      <c r="W390" s="35"/>
      <c r="X390" s="35"/>
      <c r="Y390" s="35"/>
      <c r="Z390" s="35" t="s">
        <v>3732</v>
      </c>
      <c r="AA390" s="35" t="s">
        <v>3733</v>
      </c>
      <c r="AB390" s="35"/>
      <c r="AC390" s="35"/>
      <c r="AD390" s="35"/>
      <c r="AE390" s="35"/>
      <c r="AF390" s="35"/>
      <c r="AG390" s="35"/>
      <c r="AH390" s="35"/>
      <c r="AI390" s="35"/>
      <c r="AJ390" s="35"/>
      <c r="AK390" s="35"/>
      <c r="AL390" s="35" t="s">
        <v>3734</v>
      </c>
      <c r="AM390" s="35"/>
      <c r="AN390" s="35"/>
      <c r="AO390" s="35"/>
      <c r="AP390" s="35"/>
      <c r="AQ390" s="35"/>
      <c r="AR390" s="35"/>
      <c r="AS390" s="35"/>
      <c r="AT390" s="35"/>
      <c r="AU390" s="35"/>
      <c r="AV390" s="35"/>
      <c r="AW390" s="35" t="s">
        <v>302</v>
      </c>
      <c r="AX390" s="35" t="s">
        <v>329</v>
      </c>
      <c r="AY390" s="35" t="s">
        <v>329</v>
      </c>
      <c r="AZ390" s="35" t="s">
        <v>329</v>
      </c>
      <c r="BA390" s="35" t="s">
        <v>293</v>
      </c>
      <c r="BB390" s="33"/>
      <c r="BC390" s="36">
        <f>IF(COUNTIF($X$2:Table53[[#This Row],[MRCUID]],Table53[[#This Row],[MRCUID]])=1,1,0)</f>
        <v>0</v>
      </c>
    </row>
    <row r="391" spans="1:55" x14ac:dyDescent="0.25">
      <c r="A391" t="s">
        <v>277</v>
      </c>
      <c r="B391" s="33" t="s">
        <v>3044</v>
      </c>
      <c r="C391" s="33" t="s">
        <v>3045</v>
      </c>
      <c r="D391" s="33" t="s">
        <v>280</v>
      </c>
      <c r="E391" s="33" t="s">
        <v>281</v>
      </c>
      <c r="F391" s="34">
        <v>43101</v>
      </c>
      <c r="G391" s="34">
        <v>43465</v>
      </c>
      <c r="H391" s="35" t="s">
        <v>3046</v>
      </c>
      <c r="I391" s="35" t="s">
        <v>3047</v>
      </c>
      <c r="J391" s="35" t="s">
        <v>3048</v>
      </c>
      <c r="K391" s="35" t="s">
        <v>3049</v>
      </c>
      <c r="L391" s="35" t="s">
        <v>3735</v>
      </c>
      <c r="M391" s="35" t="s">
        <v>295</v>
      </c>
      <c r="N391" s="35" t="s">
        <v>3736</v>
      </c>
      <c r="O391" s="35" t="s">
        <v>3737</v>
      </c>
      <c r="P391" s="35" t="s">
        <v>3738</v>
      </c>
      <c r="Q391" s="35" t="s">
        <v>3739</v>
      </c>
      <c r="R391" s="35" t="s">
        <v>606</v>
      </c>
      <c r="S391" s="35" t="s">
        <v>321</v>
      </c>
      <c r="T391" s="35" t="s">
        <v>3740</v>
      </c>
      <c r="U391" s="35" t="s">
        <v>323</v>
      </c>
      <c r="V391" s="35" t="s">
        <v>276</v>
      </c>
      <c r="W391" s="35"/>
      <c r="X391" s="35"/>
      <c r="Y391" s="35" t="s">
        <v>3741</v>
      </c>
      <c r="Z391" s="35" t="s">
        <v>3742</v>
      </c>
      <c r="AA391" s="35" t="s">
        <v>3743</v>
      </c>
      <c r="AB391" s="35"/>
      <c r="AC391" s="35"/>
      <c r="AD391" s="35"/>
      <c r="AE391" s="35"/>
      <c r="AF391" s="35"/>
      <c r="AG391" s="35"/>
      <c r="AH391" s="35"/>
      <c r="AI391" s="35"/>
      <c r="AJ391" s="35"/>
      <c r="AK391" s="35"/>
      <c r="AL391" s="35" t="s">
        <v>3744</v>
      </c>
      <c r="AM391" s="35" t="s">
        <v>3745</v>
      </c>
      <c r="AN391" s="35"/>
      <c r="AO391" s="35"/>
      <c r="AP391" s="35"/>
      <c r="AQ391" s="35"/>
      <c r="AR391" s="35"/>
      <c r="AS391" s="35"/>
      <c r="AT391" s="35"/>
      <c r="AU391" s="35"/>
      <c r="AV391" s="35"/>
      <c r="AW391" s="35" t="s">
        <v>302</v>
      </c>
      <c r="AX391" s="35" t="s">
        <v>328</v>
      </c>
      <c r="AY391" s="35" t="s">
        <v>329</v>
      </c>
      <c r="AZ391" s="35" t="s">
        <v>328</v>
      </c>
      <c r="BA391" s="35" t="s">
        <v>293</v>
      </c>
      <c r="BB391" s="33"/>
      <c r="BC391" s="36">
        <f>IF(COUNTIF($X$2:Table53[[#This Row],[MRCUID]],Table53[[#This Row],[MRCUID]])=1,1,0)</f>
        <v>0</v>
      </c>
    </row>
    <row r="392" spans="1:55" x14ac:dyDescent="0.25">
      <c r="A392" t="s">
        <v>277</v>
      </c>
      <c r="B392" s="33" t="s">
        <v>3044</v>
      </c>
      <c r="C392" s="33" t="s">
        <v>3045</v>
      </c>
      <c r="D392" s="33" t="s">
        <v>280</v>
      </c>
      <c r="E392" s="33" t="s">
        <v>281</v>
      </c>
      <c r="F392" s="34">
        <v>43101</v>
      </c>
      <c r="G392" s="34">
        <v>43465</v>
      </c>
      <c r="H392" s="35" t="s">
        <v>3046</v>
      </c>
      <c r="I392" s="35" t="s">
        <v>3047</v>
      </c>
      <c r="J392" s="35" t="s">
        <v>3048</v>
      </c>
      <c r="K392" s="35" t="s">
        <v>3049</v>
      </c>
      <c r="L392" s="35" t="s">
        <v>3746</v>
      </c>
      <c r="M392" s="35" t="s">
        <v>295</v>
      </c>
      <c r="N392" s="35" t="s">
        <v>3747</v>
      </c>
      <c r="O392" s="35" t="s">
        <v>3748</v>
      </c>
      <c r="P392" s="35" t="s">
        <v>3749</v>
      </c>
      <c r="Q392" s="35" t="s">
        <v>3231</v>
      </c>
      <c r="R392" s="35" t="s">
        <v>1272</v>
      </c>
      <c r="S392" s="35" t="s">
        <v>320</v>
      </c>
      <c r="T392" s="35" t="s">
        <v>3750</v>
      </c>
      <c r="U392" s="35" t="s">
        <v>506</v>
      </c>
      <c r="V392" s="35" t="s">
        <v>276</v>
      </c>
      <c r="W392" s="35"/>
      <c r="X392" s="35"/>
      <c r="Y392" s="35" t="s">
        <v>3751</v>
      </c>
      <c r="Z392" s="35" t="s">
        <v>3752</v>
      </c>
      <c r="AA392" s="35" t="s">
        <v>3753</v>
      </c>
      <c r="AB392" s="35"/>
      <c r="AC392" s="35"/>
      <c r="AD392" s="35"/>
      <c r="AE392" s="35"/>
      <c r="AF392" s="35"/>
      <c r="AG392" s="35"/>
      <c r="AH392" s="35"/>
      <c r="AI392" s="35"/>
      <c r="AJ392" s="35"/>
      <c r="AK392" s="35"/>
      <c r="AL392" s="35" t="s">
        <v>3237</v>
      </c>
      <c r="AM392" s="35" t="s">
        <v>3238</v>
      </c>
      <c r="AN392" s="35"/>
      <c r="AO392" s="35"/>
      <c r="AP392" s="35"/>
      <c r="AQ392" s="35"/>
      <c r="AR392" s="35"/>
      <c r="AS392" s="35"/>
      <c r="AT392" s="35"/>
      <c r="AU392" s="35"/>
      <c r="AV392" s="35"/>
      <c r="AW392" s="35" t="s">
        <v>302</v>
      </c>
      <c r="AX392" s="35" t="s">
        <v>329</v>
      </c>
      <c r="AY392" s="35" t="s">
        <v>329</v>
      </c>
      <c r="AZ392" s="35" t="s">
        <v>328</v>
      </c>
      <c r="BA392" s="35" t="s">
        <v>293</v>
      </c>
      <c r="BB392" s="33"/>
      <c r="BC392" s="36">
        <f>IF(COUNTIF($X$2:Table53[[#This Row],[MRCUID]],Table53[[#This Row],[MRCUID]])=1,1,0)</f>
        <v>0</v>
      </c>
    </row>
    <row r="393" spans="1:55" x14ac:dyDescent="0.25">
      <c r="A393" t="s">
        <v>277</v>
      </c>
      <c r="B393" s="33" t="s">
        <v>3044</v>
      </c>
      <c r="C393" s="33" t="s">
        <v>3045</v>
      </c>
      <c r="D393" s="33" t="s">
        <v>280</v>
      </c>
      <c r="E393" s="33" t="s">
        <v>281</v>
      </c>
      <c r="F393" s="34">
        <v>43101</v>
      </c>
      <c r="G393" s="34">
        <v>43465</v>
      </c>
      <c r="H393" s="35" t="s">
        <v>3046</v>
      </c>
      <c r="I393" s="35" t="s">
        <v>3047</v>
      </c>
      <c r="J393" s="35" t="s">
        <v>3048</v>
      </c>
      <c r="K393" s="35" t="s">
        <v>3049</v>
      </c>
      <c r="L393" s="35" t="s">
        <v>3754</v>
      </c>
      <c r="M393" s="35" t="s">
        <v>295</v>
      </c>
      <c r="N393" s="35" t="s">
        <v>3755</v>
      </c>
      <c r="O393" s="35" t="s">
        <v>3756</v>
      </c>
      <c r="P393" s="35" t="s">
        <v>3757</v>
      </c>
      <c r="Q393" s="35" t="s">
        <v>3758</v>
      </c>
      <c r="R393" s="35" t="s">
        <v>3759</v>
      </c>
      <c r="S393" s="35"/>
      <c r="T393" s="35" t="s">
        <v>3760</v>
      </c>
      <c r="U393" s="35" t="s">
        <v>323</v>
      </c>
      <c r="V393" s="35" t="s">
        <v>276</v>
      </c>
      <c r="W393" s="35"/>
      <c r="X393" s="35"/>
      <c r="Y393" s="35" t="s">
        <v>3761</v>
      </c>
      <c r="Z393" s="35" t="s">
        <v>3762</v>
      </c>
      <c r="AA393" s="35" t="s">
        <v>3763</v>
      </c>
      <c r="AB393" s="35"/>
      <c r="AC393" s="35"/>
      <c r="AD393" s="35"/>
      <c r="AE393" s="35"/>
      <c r="AF393" s="35"/>
      <c r="AG393" s="35"/>
      <c r="AH393" s="35"/>
      <c r="AI393" s="35"/>
      <c r="AJ393" s="35"/>
      <c r="AK393" s="35"/>
      <c r="AL393" s="35" t="s">
        <v>3764</v>
      </c>
      <c r="AM393" s="35" t="s">
        <v>3765</v>
      </c>
      <c r="AN393" s="35"/>
      <c r="AO393" s="35"/>
      <c r="AP393" s="35"/>
      <c r="AQ393" s="35"/>
      <c r="AR393" s="35"/>
      <c r="AS393" s="35"/>
      <c r="AT393" s="35"/>
      <c r="AU393" s="35" t="s">
        <v>3766</v>
      </c>
      <c r="AV393" s="35"/>
      <c r="AW393" s="35" t="s">
        <v>302</v>
      </c>
      <c r="AX393" s="35" t="s">
        <v>328</v>
      </c>
      <c r="AY393" s="35" t="s">
        <v>329</v>
      </c>
      <c r="AZ393" s="35" t="s">
        <v>328</v>
      </c>
      <c r="BA393" s="35" t="s">
        <v>293</v>
      </c>
      <c r="BB393" s="33"/>
      <c r="BC393" s="36">
        <f>IF(COUNTIF($X$2:Table53[[#This Row],[MRCUID]],Table53[[#This Row],[MRCUID]])=1,1,0)</f>
        <v>0</v>
      </c>
    </row>
    <row r="394" spans="1:55" x14ac:dyDescent="0.25">
      <c r="A394" t="s">
        <v>277</v>
      </c>
      <c r="B394" s="33" t="s">
        <v>3044</v>
      </c>
      <c r="C394" s="33" t="s">
        <v>3045</v>
      </c>
      <c r="D394" s="33" t="s">
        <v>280</v>
      </c>
      <c r="E394" s="33" t="s">
        <v>281</v>
      </c>
      <c r="F394" s="34">
        <v>43101</v>
      </c>
      <c r="G394" s="34">
        <v>43465</v>
      </c>
      <c r="H394" s="35" t="s">
        <v>3046</v>
      </c>
      <c r="I394" s="35" t="s">
        <v>3047</v>
      </c>
      <c r="J394" s="35" t="s">
        <v>3048</v>
      </c>
      <c r="K394" s="35" t="s">
        <v>3049</v>
      </c>
      <c r="L394" s="35" t="s">
        <v>3767</v>
      </c>
      <c r="M394" s="35" t="s">
        <v>295</v>
      </c>
      <c r="N394" s="35" t="s">
        <v>3768</v>
      </c>
      <c r="O394" s="35" t="s">
        <v>3327</v>
      </c>
      <c r="P394" s="35" t="s">
        <v>3769</v>
      </c>
      <c r="Q394" s="35" t="s">
        <v>3730</v>
      </c>
      <c r="R394" s="35" t="s">
        <v>380</v>
      </c>
      <c r="S394" s="35" t="s">
        <v>442</v>
      </c>
      <c r="T394" s="35" t="s">
        <v>3770</v>
      </c>
      <c r="U394" s="35" t="s">
        <v>442</v>
      </c>
      <c r="V394" s="35" t="s">
        <v>276</v>
      </c>
      <c r="W394" s="35"/>
      <c r="X394" s="35"/>
      <c r="Y394" s="35" t="s">
        <v>3771</v>
      </c>
      <c r="Z394" s="35" t="s">
        <v>3772</v>
      </c>
      <c r="AA394" s="35" t="s">
        <v>3773</v>
      </c>
      <c r="AB394" s="35"/>
      <c r="AC394" s="35"/>
      <c r="AD394" s="35"/>
      <c r="AE394" s="35"/>
      <c r="AF394" s="35"/>
      <c r="AG394" s="35"/>
      <c r="AH394" s="35"/>
      <c r="AI394" s="35"/>
      <c r="AJ394" s="35"/>
      <c r="AK394" s="35"/>
      <c r="AL394" s="35" t="s">
        <v>3734</v>
      </c>
      <c r="AM394" s="35"/>
      <c r="AN394" s="35"/>
      <c r="AO394" s="35"/>
      <c r="AP394" s="35"/>
      <c r="AQ394" s="35"/>
      <c r="AR394" s="35"/>
      <c r="AS394" s="35"/>
      <c r="AT394" s="35"/>
      <c r="AU394" s="35" t="s">
        <v>3774</v>
      </c>
      <c r="AV394" s="35"/>
      <c r="AW394" s="35" t="s">
        <v>302</v>
      </c>
      <c r="AX394" s="35" t="s">
        <v>328</v>
      </c>
      <c r="AY394" s="35" t="s">
        <v>329</v>
      </c>
      <c r="AZ394" s="35" t="s">
        <v>328</v>
      </c>
      <c r="BA394" s="35" t="s">
        <v>293</v>
      </c>
      <c r="BB394" s="33"/>
      <c r="BC394" s="36">
        <f>IF(COUNTIF($X$2:Table53[[#This Row],[MRCUID]],Table53[[#This Row],[MRCUID]])=1,1,0)</f>
        <v>0</v>
      </c>
    </row>
    <row r="395" spans="1:55" x14ac:dyDescent="0.25">
      <c r="A395" t="s">
        <v>277</v>
      </c>
      <c r="B395" s="33" t="s">
        <v>3044</v>
      </c>
      <c r="C395" s="33" t="s">
        <v>3045</v>
      </c>
      <c r="D395" s="33" t="s">
        <v>280</v>
      </c>
      <c r="E395" s="33" t="s">
        <v>281</v>
      </c>
      <c r="F395" s="34">
        <v>43101</v>
      </c>
      <c r="G395" s="34">
        <v>43465</v>
      </c>
      <c r="H395" s="35" t="s">
        <v>3046</v>
      </c>
      <c r="I395" s="35" t="s">
        <v>3047</v>
      </c>
      <c r="J395" s="35" t="s">
        <v>3048</v>
      </c>
      <c r="K395" s="35" t="s">
        <v>3049</v>
      </c>
      <c r="L395" s="35" t="s">
        <v>3775</v>
      </c>
      <c r="M395" s="35" t="s">
        <v>295</v>
      </c>
      <c r="N395" s="35" t="s">
        <v>3776</v>
      </c>
      <c r="O395" s="35" t="s">
        <v>3777</v>
      </c>
      <c r="P395" s="35" t="s">
        <v>3778</v>
      </c>
      <c r="Q395" s="35" t="s">
        <v>3779</v>
      </c>
      <c r="R395" s="35" t="s">
        <v>306</v>
      </c>
      <c r="S395" s="35" t="s">
        <v>394</v>
      </c>
      <c r="T395" s="35" t="s">
        <v>3780</v>
      </c>
      <c r="U395" s="35" t="s">
        <v>598</v>
      </c>
      <c r="V395" s="35" t="s">
        <v>276</v>
      </c>
      <c r="W395" s="35"/>
      <c r="X395" s="35"/>
      <c r="Y395" s="35" t="s">
        <v>3781</v>
      </c>
      <c r="Z395" s="35" t="s">
        <v>3782</v>
      </c>
      <c r="AA395" s="35" t="s">
        <v>3783</v>
      </c>
      <c r="AB395" s="35"/>
      <c r="AC395" s="35"/>
      <c r="AD395" s="35"/>
      <c r="AE395" s="35"/>
      <c r="AF395" s="35"/>
      <c r="AG395" s="35"/>
      <c r="AH395" s="35"/>
      <c r="AI395" s="35"/>
      <c r="AJ395" s="35"/>
      <c r="AK395" s="35"/>
      <c r="AL395" s="35" t="s">
        <v>3784</v>
      </c>
      <c r="AM395" s="35" t="s">
        <v>3785</v>
      </c>
      <c r="AN395" s="35"/>
      <c r="AO395" s="35"/>
      <c r="AP395" s="35"/>
      <c r="AQ395" s="35"/>
      <c r="AR395" s="35"/>
      <c r="AS395" s="35"/>
      <c r="AT395" s="35"/>
      <c r="AU395" s="35" t="s">
        <v>3786</v>
      </c>
      <c r="AV395" s="35"/>
      <c r="AW395" s="35" t="s">
        <v>302</v>
      </c>
      <c r="AX395" s="35" t="s">
        <v>328</v>
      </c>
      <c r="AY395" s="35" t="s">
        <v>329</v>
      </c>
      <c r="AZ395" s="35" t="s">
        <v>328</v>
      </c>
      <c r="BA395" s="35" t="s">
        <v>293</v>
      </c>
      <c r="BB395" s="33"/>
      <c r="BC395" s="36">
        <f>IF(COUNTIF($X$2:Table53[[#This Row],[MRCUID]],Table53[[#This Row],[MRCUID]])=1,1,0)</f>
        <v>0</v>
      </c>
    </row>
    <row r="396" spans="1:55" x14ac:dyDescent="0.25">
      <c r="A396" t="s">
        <v>277</v>
      </c>
      <c r="B396" s="33" t="s">
        <v>3044</v>
      </c>
      <c r="C396" s="33" t="s">
        <v>3045</v>
      </c>
      <c r="D396" s="33" t="s">
        <v>280</v>
      </c>
      <c r="E396" s="33" t="s">
        <v>281</v>
      </c>
      <c r="F396" s="34">
        <v>43101</v>
      </c>
      <c r="G396" s="34">
        <v>43465</v>
      </c>
      <c r="H396" s="35" t="s">
        <v>3046</v>
      </c>
      <c r="I396" s="35" t="s">
        <v>3047</v>
      </c>
      <c r="J396" s="35" t="s">
        <v>3048</v>
      </c>
      <c r="K396" s="35" t="s">
        <v>3049</v>
      </c>
      <c r="L396" s="35" t="s">
        <v>3787</v>
      </c>
      <c r="M396" s="35" t="s">
        <v>295</v>
      </c>
      <c r="N396" s="35"/>
      <c r="O396" s="35" t="s">
        <v>3788</v>
      </c>
      <c r="P396" s="35" t="s">
        <v>3789</v>
      </c>
      <c r="Q396" s="35" t="s">
        <v>3790</v>
      </c>
      <c r="R396" s="35"/>
      <c r="S396" s="35" t="s">
        <v>381</v>
      </c>
      <c r="T396" s="35"/>
      <c r="U396" s="35" t="s">
        <v>383</v>
      </c>
      <c r="V396" s="35" t="s">
        <v>276</v>
      </c>
      <c r="W396" s="35"/>
      <c r="X396" s="35"/>
      <c r="Y396" s="35"/>
      <c r="Z396" s="35" t="s">
        <v>3791</v>
      </c>
      <c r="AA396" s="35" t="s">
        <v>3792</v>
      </c>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t="s">
        <v>302</v>
      </c>
      <c r="AX396" s="35"/>
      <c r="AY396" s="35"/>
      <c r="AZ396" s="35"/>
      <c r="BA396" s="35" t="s">
        <v>293</v>
      </c>
      <c r="BB396" s="33"/>
      <c r="BC396" s="36">
        <f>IF(COUNTIF($X$2:Table53[[#This Row],[MRCUID]],Table53[[#This Row],[MRCUID]])=1,1,0)</f>
        <v>0</v>
      </c>
    </row>
    <row r="397" spans="1:55" x14ac:dyDescent="0.25">
      <c r="A397" t="s">
        <v>277</v>
      </c>
      <c r="B397" s="33" t="s">
        <v>3044</v>
      </c>
      <c r="C397" s="33" t="s">
        <v>3045</v>
      </c>
      <c r="D397" s="33" t="s">
        <v>280</v>
      </c>
      <c r="E397" s="33" t="s">
        <v>281</v>
      </c>
      <c r="F397" s="34">
        <v>43101</v>
      </c>
      <c r="G397" s="34">
        <v>43465</v>
      </c>
      <c r="H397" s="35" t="s">
        <v>3046</v>
      </c>
      <c r="I397" s="35" t="s">
        <v>3047</v>
      </c>
      <c r="J397" s="35" t="s">
        <v>3048</v>
      </c>
      <c r="K397" s="35" t="s">
        <v>3049</v>
      </c>
      <c r="L397" s="35" t="s">
        <v>3793</v>
      </c>
      <c r="M397" s="35" t="s">
        <v>295</v>
      </c>
      <c r="N397" s="35" t="s">
        <v>3794</v>
      </c>
      <c r="O397" s="35" t="s">
        <v>3795</v>
      </c>
      <c r="P397" s="35" t="s">
        <v>3796</v>
      </c>
      <c r="Q397" s="35" t="s">
        <v>3529</v>
      </c>
      <c r="R397" s="35" t="s">
        <v>855</v>
      </c>
      <c r="S397" s="35"/>
      <c r="T397" s="35"/>
      <c r="U397" s="35" t="s">
        <v>442</v>
      </c>
      <c r="V397" s="35" t="s">
        <v>276</v>
      </c>
      <c r="W397" s="35"/>
      <c r="X397" s="35"/>
      <c r="Y397" s="35" t="s">
        <v>3797</v>
      </c>
      <c r="Z397" s="35" t="s">
        <v>3798</v>
      </c>
      <c r="AA397" s="35" t="s">
        <v>3799</v>
      </c>
      <c r="AB397" s="35"/>
      <c r="AC397" s="35"/>
      <c r="AD397" s="35"/>
      <c r="AE397" s="35"/>
      <c r="AF397" s="35"/>
      <c r="AG397" s="35"/>
      <c r="AH397" s="35"/>
      <c r="AI397" s="35"/>
      <c r="AJ397" s="35"/>
      <c r="AK397" s="35"/>
      <c r="AL397" s="35" t="s">
        <v>3569</v>
      </c>
      <c r="AM397" s="35" t="s">
        <v>3569</v>
      </c>
      <c r="AN397" s="35"/>
      <c r="AO397" s="35"/>
      <c r="AP397" s="35"/>
      <c r="AQ397" s="35"/>
      <c r="AR397" s="35"/>
      <c r="AS397" s="35"/>
      <c r="AT397" s="35"/>
      <c r="AU397" s="35"/>
      <c r="AV397" s="35"/>
      <c r="AW397" s="35" t="s">
        <v>302</v>
      </c>
      <c r="AX397" s="35" t="s">
        <v>328</v>
      </c>
      <c r="AY397" s="35" t="s">
        <v>329</v>
      </c>
      <c r="AZ397" s="35" t="s">
        <v>328</v>
      </c>
      <c r="BA397" s="35" t="s">
        <v>293</v>
      </c>
      <c r="BB397" s="33"/>
      <c r="BC397" s="36">
        <f>IF(COUNTIF($X$2:Table53[[#This Row],[MRCUID]],Table53[[#This Row],[MRCUID]])=1,1,0)</f>
        <v>0</v>
      </c>
    </row>
    <row r="398" spans="1:55" x14ac:dyDescent="0.25">
      <c r="A398" t="s">
        <v>277</v>
      </c>
      <c r="B398" s="33" t="s">
        <v>3044</v>
      </c>
      <c r="C398" s="33" t="s">
        <v>3045</v>
      </c>
      <c r="D398" s="33" t="s">
        <v>280</v>
      </c>
      <c r="E398" s="33" t="s">
        <v>281</v>
      </c>
      <c r="F398" s="34">
        <v>43101</v>
      </c>
      <c r="G398" s="34">
        <v>43465</v>
      </c>
      <c r="H398" s="35" t="s">
        <v>3046</v>
      </c>
      <c r="I398" s="35" t="s">
        <v>3047</v>
      </c>
      <c r="J398" s="35" t="s">
        <v>3048</v>
      </c>
      <c r="K398" s="35" t="s">
        <v>3049</v>
      </c>
      <c r="L398" s="35" t="s">
        <v>3800</v>
      </c>
      <c r="M398" s="35" t="s">
        <v>295</v>
      </c>
      <c r="N398" s="35" t="s">
        <v>3801</v>
      </c>
      <c r="O398" s="35" t="s">
        <v>3802</v>
      </c>
      <c r="P398" s="35" t="s">
        <v>3803</v>
      </c>
      <c r="Q398" s="35" t="s">
        <v>482</v>
      </c>
      <c r="R398" s="35" t="s">
        <v>3804</v>
      </c>
      <c r="S398" s="35"/>
      <c r="T398" s="35" t="s">
        <v>3805</v>
      </c>
      <c r="U398" s="35" t="s">
        <v>344</v>
      </c>
      <c r="V398" s="35" t="s">
        <v>276</v>
      </c>
      <c r="W398" s="35"/>
      <c r="X398" s="35"/>
      <c r="Y398" s="35" t="s">
        <v>3806</v>
      </c>
      <c r="Z398" s="35" t="s">
        <v>3807</v>
      </c>
      <c r="AA398" s="35" t="s">
        <v>3808</v>
      </c>
      <c r="AB398" s="35"/>
      <c r="AC398" s="35"/>
      <c r="AD398" s="35"/>
      <c r="AE398" s="35"/>
      <c r="AF398" s="35"/>
      <c r="AG398" s="35"/>
      <c r="AH398" s="35"/>
      <c r="AI398" s="35"/>
      <c r="AJ398" s="35"/>
      <c r="AK398" s="35"/>
      <c r="AL398" s="35" t="s">
        <v>824</v>
      </c>
      <c r="AM398" s="35" t="s">
        <v>825</v>
      </c>
      <c r="AN398" s="35"/>
      <c r="AO398" s="35"/>
      <c r="AP398" s="35"/>
      <c r="AQ398" s="35"/>
      <c r="AR398" s="35"/>
      <c r="AS398" s="35"/>
      <c r="AT398" s="35"/>
      <c r="AU398" s="35"/>
      <c r="AV398" s="35"/>
      <c r="AW398" s="35" t="s">
        <v>302</v>
      </c>
      <c r="AX398" s="35" t="s">
        <v>328</v>
      </c>
      <c r="AY398" s="35" t="s">
        <v>329</v>
      </c>
      <c r="AZ398" s="35" t="s">
        <v>328</v>
      </c>
      <c r="BA398" s="35" t="s">
        <v>293</v>
      </c>
      <c r="BB398" s="33"/>
      <c r="BC398" s="36">
        <f>IF(COUNTIF($X$2:Table53[[#This Row],[MRCUID]],Table53[[#This Row],[MRCUID]])=1,1,0)</f>
        <v>0</v>
      </c>
    </row>
    <row r="399" spans="1:55" x14ac:dyDescent="0.25">
      <c r="A399" t="s">
        <v>277</v>
      </c>
      <c r="B399" s="33" t="s">
        <v>3044</v>
      </c>
      <c r="C399" s="33" t="s">
        <v>3045</v>
      </c>
      <c r="D399" s="33" t="s">
        <v>280</v>
      </c>
      <c r="E399" s="33" t="s">
        <v>281</v>
      </c>
      <c r="F399" s="34">
        <v>43101</v>
      </c>
      <c r="G399" s="34">
        <v>43465</v>
      </c>
      <c r="H399" s="35" t="s">
        <v>3046</v>
      </c>
      <c r="I399" s="35" t="s">
        <v>3047</v>
      </c>
      <c r="J399" s="35" t="s">
        <v>3048</v>
      </c>
      <c r="K399" s="35" t="s">
        <v>3049</v>
      </c>
      <c r="L399" s="35" t="s">
        <v>3809</v>
      </c>
      <c r="M399" s="35" t="s">
        <v>295</v>
      </c>
      <c r="N399" s="35" t="s">
        <v>3810</v>
      </c>
      <c r="O399" s="35" t="s">
        <v>3427</v>
      </c>
      <c r="P399" s="35" t="s">
        <v>3811</v>
      </c>
      <c r="Q399" s="35" t="s">
        <v>3812</v>
      </c>
      <c r="R399" s="35"/>
      <c r="S399" s="35"/>
      <c r="T399" s="35"/>
      <c r="U399" s="35" t="s">
        <v>442</v>
      </c>
      <c r="V399" s="35" t="s">
        <v>276</v>
      </c>
      <c r="W399" s="35"/>
      <c r="X399" s="35"/>
      <c r="Y399" s="35"/>
      <c r="Z399" s="35" t="s">
        <v>3813</v>
      </c>
      <c r="AA399" s="35" t="s">
        <v>3814</v>
      </c>
      <c r="AB399" s="35"/>
      <c r="AC399" s="35"/>
      <c r="AD399" s="35"/>
      <c r="AE399" s="35"/>
      <c r="AF399" s="35"/>
      <c r="AG399" s="35"/>
      <c r="AH399" s="35"/>
      <c r="AI399" s="35"/>
      <c r="AJ399" s="35"/>
      <c r="AK399" s="35"/>
      <c r="AL399" s="35" t="s">
        <v>3815</v>
      </c>
      <c r="AM399" s="35" t="s">
        <v>3815</v>
      </c>
      <c r="AN399" s="35"/>
      <c r="AO399" s="35"/>
      <c r="AP399" s="35"/>
      <c r="AQ399" s="35"/>
      <c r="AR399" s="35"/>
      <c r="AS399" s="35"/>
      <c r="AT399" s="35"/>
      <c r="AU399" s="35"/>
      <c r="AV399" s="35"/>
      <c r="AW399" s="35"/>
      <c r="AX399" s="35" t="s">
        <v>329</v>
      </c>
      <c r="AY399" s="35" t="s">
        <v>329</v>
      </c>
      <c r="AZ399" s="35" t="s">
        <v>329</v>
      </c>
      <c r="BA399" s="35" t="s">
        <v>293</v>
      </c>
      <c r="BB399" s="33"/>
      <c r="BC399" s="36">
        <f>IF(COUNTIF($X$2:Table53[[#This Row],[MRCUID]],Table53[[#This Row],[MRCUID]])=1,1,0)</f>
        <v>0</v>
      </c>
    </row>
    <row r="400" spans="1:55" x14ac:dyDescent="0.25">
      <c r="A400" t="s">
        <v>277</v>
      </c>
      <c r="B400" s="33" t="s">
        <v>3044</v>
      </c>
      <c r="C400" s="33" t="s">
        <v>3045</v>
      </c>
      <c r="D400" s="33" t="s">
        <v>280</v>
      </c>
      <c r="E400" s="33" t="s">
        <v>281</v>
      </c>
      <c r="F400" s="34">
        <v>43101</v>
      </c>
      <c r="G400" s="34">
        <v>43465</v>
      </c>
      <c r="H400" s="35" t="s">
        <v>3046</v>
      </c>
      <c r="I400" s="35" t="s">
        <v>3047</v>
      </c>
      <c r="J400" s="35" t="s">
        <v>3048</v>
      </c>
      <c r="K400" s="35" t="s">
        <v>3049</v>
      </c>
      <c r="L400" s="35" t="s">
        <v>3816</v>
      </c>
      <c r="M400" s="35" t="s">
        <v>295</v>
      </c>
      <c r="N400" s="35" t="s">
        <v>3817</v>
      </c>
      <c r="O400" s="35" t="s">
        <v>3818</v>
      </c>
      <c r="P400" s="35" t="s">
        <v>3819</v>
      </c>
      <c r="Q400" s="35" t="s">
        <v>3820</v>
      </c>
      <c r="R400" s="35" t="s">
        <v>394</v>
      </c>
      <c r="S400" s="35" t="s">
        <v>407</v>
      </c>
      <c r="T400" s="35" t="s">
        <v>3821</v>
      </c>
      <c r="U400" s="35" t="s">
        <v>429</v>
      </c>
      <c r="V400" s="35" t="s">
        <v>276</v>
      </c>
      <c r="W400" s="35"/>
      <c r="X400" s="35"/>
      <c r="Y400" s="35"/>
      <c r="Z400" s="35" t="s">
        <v>3822</v>
      </c>
      <c r="AA400" s="35" t="s">
        <v>3823</v>
      </c>
      <c r="AB400" s="35"/>
      <c r="AC400" s="35"/>
      <c r="AD400" s="35"/>
      <c r="AE400" s="35"/>
      <c r="AF400" s="35"/>
      <c r="AG400" s="35"/>
      <c r="AH400" s="35"/>
      <c r="AI400" s="35"/>
      <c r="AJ400" s="35"/>
      <c r="AK400" s="35"/>
      <c r="AL400" s="35" t="s">
        <v>3824</v>
      </c>
      <c r="AM400" s="35" t="s">
        <v>3824</v>
      </c>
      <c r="AN400" s="35"/>
      <c r="AO400" s="35"/>
      <c r="AP400" s="35"/>
      <c r="AQ400" s="35"/>
      <c r="AR400" s="35"/>
      <c r="AS400" s="35"/>
      <c r="AT400" s="35"/>
      <c r="AU400" s="35"/>
      <c r="AV400" s="35"/>
      <c r="AW400" s="35" t="s">
        <v>302</v>
      </c>
      <c r="AX400" s="35" t="s">
        <v>329</v>
      </c>
      <c r="AY400" s="35" t="s">
        <v>329</v>
      </c>
      <c r="AZ400" s="35" t="s">
        <v>329</v>
      </c>
      <c r="BA400" s="35" t="s">
        <v>293</v>
      </c>
      <c r="BB400" s="33"/>
      <c r="BC400" s="36">
        <f>IF(COUNTIF($X$2:Table53[[#This Row],[MRCUID]],Table53[[#This Row],[MRCUID]])=1,1,0)</f>
        <v>0</v>
      </c>
    </row>
    <row r="401" spans="1:55" x14ac:dyDescent="0.25">
      <c r="A401" t="s">
        <v>277</v>
      </c>
      <c r="B401" s="33" t="s">
        <v>3044</v>
      </c>
      <c r="C401" s="33" t="s">
        <v>3045</v>
      </c>
      <c r="D401" s="33" t="s">
        <v>280</v>
      </c>
      <c r="E401" s="33" t="s">
        <v>281</v>
      </c>
      <c r="F401" s="34">
        <v>43101</v>
      </c>
      <c r="G401" s="34">
        <v>43465</v>
      </c>
      <c r="H401" s="35" t="s">
        <v>3046</v>
      </c>
      <c r="I401" s="35" t="s">
        <v>3047</v>
      </c>
      <c r="J401" s="35" t="s">
        <v>3048</v>
      </c>
      <c r="K401" s="35" t="s">
        <v>3049</v>
      </c>
      <c r="L401" s="35" t="s">
        <v>3825</v>
      </c>
      <c r="M401" s="35" t="s">
        <v>295</v>
      </c>
      <c r="N401" s="35" t="s">
        <v>3826</v>
      </c>
      <c r="O401" s="35" t="s">
        <v>3827</v>
      </c>
      <c r="P401" s="35" t="s">
        <v>3828</v>
      </c>
      <c r="Q401" s="35" t="s">
        <v>809</v>
      </c>
      <c r="R401" s="35" t="s">
        <v>407</v>
      </c>
      <c r="S401" s="35" t="s">
        <v>342</v>
      </c>
      <c r="T401" s="35" t="s">
        <v>3829</v>
      </c>
      <c r="U401" s="35" t="s">
        <v>1201</v>
      </c>
      <c r="V401" s="35" t="s">
        <v>276</v>
      </c>
      <c r="W401" s="35"/>
      <c r="X401" s="35"/>
      <c r="Y401" s="35" t="s">
        <v>3830</v>
      </c>
      <c r="Z401" s="35" t="s">
        <v>3831</v>
      </c>
      <c r="AA401" s="35" t="s">
        <v>3832</v>
      </c>
      <c r="AB401" s="35"/>
      <c r="AC401" s="35"/>
      <c r="AD401" s="35"/>
      <c r="AE401" s="35"/>
      <c r="AF401" s="35"/>
      <c r="AG401" s="35"/>
      <c r="AH401" s="35"/>
      <c r="AI401" s="35"/>
      <c r="AJ401" s="35"/>
      <c r="AK401" s="35"/>
      <c r="AL401" s="35" t="s">
        <v>814</v>
      </c>
      <c r="AM401" s="35" t="s">
        <v>814</v>
      </c>
      <c r="AN401" s="35"/>
      <c r="AO401" s="35"/>
      <c r="AP401" s="35"/>
      <c r="AQ401" s="35"/>
      <c r="AR401" s="35"/>
      <c r="AS401" s="35"/>
      <c r="AT401" s="35"/>
      <c r="AU401" s="35"/>
      <c r="AV401" s="35"/>
      <c r="AW401" s="35" t="s">
        <v>302</v>
      </c>
      <c r="AX401" s="35" t="s">
        <v>328</v>
      </c>
      <c r="AY401" s="35" t="s">
        <v>329</v>
      </c>
      <c r="AZ401" s="35" t="s">
        <v>328</v>
      </c>
      <c r="BA401" s="35" t="s">
        <v>293</v>
      </c>
      <c r="BB401" s="33"/>
      <c r="BC401" s="36">
        <f>IF(COUNTIF($X$2:Table53[[#This Row],[MRCUID]],Table53[[#This Row],[MRCUID]])=1,1,0)</f>
        <v>0</v>
      </c>
    </row>
    <row r="402" spans="1:55" x14ac:dyDescent="0.25">
      <c r="A402" t="s">
        <v>277</v>
      </c>
      <c r="B402" s="33" t="s">
        <v>3044</v>
      </c>
      <c r="C402" s="33" t="s">
        <v>3045</v>
      </c>
      <c r="D402" s="33" t="s">
        <v>280</v>
      </c>
      <c r="E402" s="33" t="s">
        <v>281</v>
      </c>
      <c r="F402" s="34">
        <v>43101</v>
      </c>
      <c r="G402" s="34">
        <v>43465</v>
      </c>
      <c r="H402" s="35" t="s">
        <v>3046</v>
      </c>
      <c r="I402" s="35" t="s">
        <v>3047</v>
      </c>
      <c r="J402" s="35" t="s">
        <v>3048</v>
      </c>
      <c r="K402" s="35" t="s">
        <v>3049</v>
      </c>
      <c r="L402" s="35" t="s">
        <v>3833</v>
      </c>
      <c r="M402" s="35" t="s">
        <v>295</v>
      </c>
      <c r="N402" s="35" t="s">
        <v>806</v>
      </c>
      <c r="O402" s="35" t="s">
        <v>807</v>
      </c>
      <c r="P402" s="35" t="s">
        <v>808</v>
      </c>
      <c r="Q402" s="35" t="s">
        <v>809</v>
      </c>
      <c r="R402" s="35" t="s">
        <v>407</v>
      </c>
      <c r="S402" s="35" t="s">
        <v>342</v>
      </c>
      <c r="T402" s="35" t="s">
        <v>810</v>
      </c>
      <c r="U402" s="35" t="s">
        <v>606</v>
      </c>
      <c r="V402" s="35" t="s">
        <v>276</v>
      </c>
      <c r="W402" s="35"/>
      <c r="X402" s="35"/>
      <c r="Y402" s="35" t="s">
        <v>811</v>
      </c>
      <c r="Z402" s="35" t="s">
        <v>812</v>
      </c>
      <c r="AA402" s="35" t="s">
        <v>813</v>
      </c>
      <c r="AB402" s="35"/>
      <c r="AC402" s="35"/>
      <c r="AD402" s="35"/>
      <c r="AE402" s="35"/>
      <c r="AF402" s="35"/>
      <c r="AG402" s="35"/>
      <c r="AH402" s="35"/>
      <c r="AI402" s="35"/>
      <c r="AJ402" s="35"/>
      <c r="AK402" s="35"/>
      <c r="AL402" s="35" t="s">
        <v>814</v>
      </c>
      <c r="AM402" s="35" t="s">
        <v>814</v>
      </c>
      <c r="AN402" s="35"/>
      <c r="AO402" s="35"/>
      <c r="AP402" s="35"/>
      <c r="AQ402" s="35"/>
      <c r="AR402" s="35"/>
      <c r="AS402" s="35"/>
      <c r="AT402" s="35"/>
      <c r="AU402" s="35"/>
      <c r="AV402" s="35"/>
      <c r="AW402" s="35" t="s">
        <v>302</v>
      </c>
      <c r="AX402" s="35" t="s">
        <v>328</v>
      </c>
      <c r="AY402" s="35" t="s">
        <v>329</v>
      </c>
      <c r="AZ402" s="35" t="s">
        <v>328</v>
      </c>
      <c r="BA402" s="35" t="s">
        <v>293</v>
      </c>
      <c r="BB402" s="33"/>
      <c r="BC402" s="36">
        <f>IF(COUNTIF($X$2:Table53[[#This Row],[MRCUID]],Table53[[#This Row],[MRCUID]])=1,1,0)</f>
        <v>0</v>
      </c>
    </row>
    <row r="403" spans="1:55" x14ac:dyDescent="0.25">
      <c r="A403" t="s">
        <v>277</v>
      </c>
      <c r="B403" s="33" t="s">
        <v>3044</v>
      </c>
      <c r="C403" s="33" t="s">
        <v>3045</v>
      </c>
      <c r="D403" s="33" t="s">
        <v>280</v>
      </c>
      <c r="E403" s="33" t="s">
        <v>281</v>
      </c>
      <c r="F403" s="34">
        <v>43101</v>
      </c>
      <c r="G403" s="34">
        <v>43465</v>
      </c>
      <c r="H403" s="35" t="s">
        <v>3046</v>
      </c>
      <c r="I403" s="35" t="s">
        <v>3047</v>
      </c>
      <c r="J403" s="35" t="s">
        <v>3048</v>
      </c>
      <c r="K403" s="35" t="s">
        <v>3049</v>
      </c>
      <c r="L403" s="35" t="s">
        <v>3834</v>
      </c>
      <c r="M403" s="35" t="s">
        <v>295</v>
      </c>
      <c r="N403" s="35" t="s">
        <v>3835</v>
      </c>
      <c r="O403" s="35" t="s">
        <v>3646</v>
      </c>
      <c r="P403" s="35" t="s">
        <v>3836</v>
      </c>
      <c r="Q403" s="35" t="s">
        <v>425</v>
      </c>
      <c r="R403" s="35" t="s">
        <v>426</v>
      </c>
      <c r="S403" s="35" t="s">
        <v>442</v>
      </c>
      <c r="T403" s="35" t="s">
        <v>3837</v>
      </c>
      <c r="U403" s="35" t="s">
        <v>290</v>
      </c>
      <c r="V403" s="35" t="s">
        <v>276</v>
      </c>
      <c r="W403" s="35"/>
      <c r="X403" s="35"/>
      <c r="Y403" s="35" t="s">
        <v>3838</v>
      </c>
      <c r="Z403" s="35" t="s">
        <v>3839</v>
      </c>
      <c r="AA403" s="35" t="s">
        <v>3840</v>
      </c>
      <c r="AB403" s="35"/>
      <c r="AC403" s="35"/>
      <c r="AD403" s="35"/>
      <c r="AE403" s="35"/>
      <c r="AF403" s="35"/>
      <c r="AG403" s="35"/>
      <c r="AH403" s="35"/>
      <c r="AI403" s="35"/>
      <c r="AJ403" s="35"/>
      <c r="AK403" s="35"/>
      <c r="AL403" s="35" t="s">
        <v>432</v>
      </c>
      <c r="AM403" s="35" t="s">
        <v>433</v>
      </c>
      <c r="AN403" s="35"/>
      <c r="AO403" s="35"/>
      <c r="AP403" s="35"/>
      <c r="AQ403" s="35"/>
      <c r="AR403" s="35"/>
      <c r="AS403" s="35"/>
      <c r="AT403" s="35"/>
      <c r="AU403" s="35"/>
      <c r="AV403" s="35"/>
      <c r="AW403" s="35" t="s">
        <v>302</v>
      </c>
      <c r="AX403" s="35" t="s">
        <v>328</v>
      </c>
      <c r="AY403" s="35" t="s">
        <v>329</v>
      </c>
      <c r="AZ403" s="35" t="s">
        <v>328</v>
      </c>
      <c r="BA403" s="35" t="s">
        <v>293</v>
      </c>
      <c r="BB403" s="33"/>
      <c r="BC403" s="36">
        <f>IF(COUNTIF($X$2:Table53[[#This Row],[MRCUID]],Table53[[#This Row],[MRCUID]])=1,1,0)</f>
        <v>0</v>
      </c>
    </row>
    <row r="404" spans="1:55" x14ac:dyDescent="0.25">
      <c r="A404" t="s">
        <v>277</v>
      </c>
      <c r="B404" s="33" t="s">
        <v>3044</v>
      </c>
      <c r="C404" s="33" t="s">
        <v>3045</v>
      </c>
      <c r="D404" s="33" t="s">
        <v>280</v>
      </c>
      <c r="E404" s="33" t="s">
        <v>281</v>
      </c>
      <c r="F404" s="34">
        <v>43101</v>
      </c>
      <c r="G404" s="34">
        <v>43465</v>
      </c>
      <c r="H404" s="35" t="s">
        <v>3046</v>
      </c>
      <c r="I404" s="35" t="s">
        <v>3047</v>
      </c>
      <c r="J404" s="35" t="s">
        <v>3048</v>
      </c>
      <c r="K404" s="35" t="s">
        <v>3049</v>
      </c>
      <c r="L404" s="35" t="s">
        <v>3841</v>
      </c>
      <c r="M404" s="35" t="s">
        <v>295</v>
      </c>
      <c r="N404" s="35"/>
      <c r="O404" s="35" t="s">
        <v>3842</v>
      </c>
      <c r="P404" s="35" t="s">
        <v>3843</v>
      </c>
      <c r="Q404" s="35" t="s">
        <v>847</v>
      </c>
      <c r="R404" s="35"/>
      <c r="S404" s="35" t="s">
        <v>381</v>
      </c>
      <c r="T404" s="35"/>
      <c r="U404" s="35" t="s">
        <v>290</v>
      </c>
      <c r="V404" s="35" t="s">
        <v>276</v>
      </c>
      <c r="W404" s="35"/>
      <c r="X404" s="35"/>
      <c r="Y404" s="35"/>
      <c r="Z404" s="35" t="s">
        <v>3844</v>
      </c>
      <c r="AA404" s="35" t="s">
        <v>3845</v>
      </c>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t="s">
        <v>329</v>
      </c>
      <c r="AY404" s="35" t="s">
        <v>329</v>
      </c>
      <c r="AZ404" s="35" t="s">
        <v>329</v>
      </c>
      <c r="BA404" s="35" t="s">
        <v>293</v>
      </c>
      <c r="BB404" s="33"/>
      <c r="BC404" s="36">
        <f>IF(COUNTIF($X$2:Table53[[#This Row],[MRCUID]],Table53[[#This Row],[MRCUID]])=1,1,0)</f>
        <v>0</v>
      </c>
    </row>
    <row r="405" spans="1:55" x14ac:dyDescent="0.25">
      <c r="A405" t="s">
        <v>277</v>
      </c>
      <c r="B405" s="33" t="s">
        <v>3044</v>
      </c>
      <c r="C405" s="33" t="s">
        <v>3045</v>
      </c>
      <c r="D405" s="33" t="s">
        <v>280</v>
      </c>
      <c r="E405" s="33" t="s">
        <v>281</v>
      </c>
      <c r="F405" s="34">
        <v>43101</v>
      </c>
      <c r="G405" s="34">
        <v>43465</v>
      </c>
      <c r="H405" s="35" t="s">
        <v>3046</v>
      </c>
      <c r="I405" s="35" t="s">
        <v>3047</v>
      </c>
      <c r="J405" s="35" t="s">
        <v>3048</v>
      </c>
      <c r="K405" s="35" t="s">
        <v>3049</v>
      </c>
      <c r="L405" s="35" t="s">
        <v>3846</v>
      </c>
      <c r="M405" s="35" t="s">
        <v>295</v>
      </c>
      <c r="N405" s="35" t="s">
        <v>3847</v>
      </c>
      <c r="O405" s="35" t="s">
        <v>3802</v>
      </c>
      <c r="P405" s="35" t="s">
        <v>3848</v>
      </c>
      <c r="Q405" s="35" t="s">
        <v>1083</v>
      </c>
      <c r="R405" s="35" t="s">
        <v>1084</v>
      </c>
      <c r="S405" s="35" t="s">
        <v>3849</v>
      </c>
      <c r="T405" s="35" t="s">
        <v>3850</v>
      </c>
      <c r="U405" s="35" t="s">
        <v>290</v>
      </c>
      <c r="V405" s="35" t="s">
        <v>276</v>
      </c>
      <c r="W405" s="35"/>
      <c r="X405" s="35"/>
      <c r="Y405" s="35"/>
      <c r="Z405" s="35" t="s">
        <v>3851</v>
      </c>
      <c r="AA405" s="35" t="s">
        <v>3852</v>
      </c>
      <c r="AB405" s="35"/>
      <c r="AC405" s="35"/>
      <c r="AD405" s="35"/>
      <c r="AE405" s="35"/>
      <c r="AF405" s="35"/>
      <c r="AG405" s="35"/>
      <c r="AH405" s="35"/>
      <c r="AI405" s="35"/>
      <c r="AJ405" s="35"/>
      <c r="AK405" s="35"/>
      <c r="AL405" s="35" t="s">
        <v>1090</v>
      </c>
      <c r="AM405" s="35" t="s">
        <v>1091</v>
      </c>
      <c r="AN405" s="35"/>
      <c r="AO405" s="35"/>
      <c r="AP405" s="35"/>
      <c r="AQ405" s="35"/>
      <c r="AR405" s="35"/>
      <c r="AS405" s="35"/>
      <c r="AT405" s="35"/>
      <c r="AU405" s="35"/>
      <c r="AV405" s="35"/>
      <c r="AW405" s="35"/>
      <c r="AX405" s="35"/>
      <c r="AY405" s="35"/>
      <c r="AZ405" s="35"/>
      <c r="BA405" s="35" t="s">
        <v>293</v>
      </c>
      <c r="BB405" s="33"/>
      <c r="BC405" s="36">
        <f>IF(COUNTIF($X$2:Table53[[#This Row],[MRCUID]],Table53[[#This Row],[MRCUID]])=1,1,0)</f>
        <v>0</v>
      </c>
    </row>
    <row r="406" spans="1:55" x14ac:dyDescent="0.25">
      <c r="A406" t="s">
        <v>277</v>
      </c>
      <c r="B406" s="33" t="s">
        <v>3044</v>
      </c>
      <c r="C406" s="33" t="s">
        <v>3045</v>
      </c>
      <c r="D406" s="33" t="s">
        <v>280</v>
      </c>
      <c r="E406" s="33" t="s">
        <v>281</v>
      </c>
      <c r="F406" s="34">
        <v>43101</v>
      </c>
      <c r="G406" s="34">
        <v>43465</v>
      </c>
      <c r="H406" s="35" t="s">
        <v>3046</v>
      </c>
      <c r="I406" s="35" t="s">
        <v>3047</v>
      </c>
      <c r="J406" s="35" t="s">
        <v>3048</v>
      </c>
      <c r="K406" s="35" t="s">
        <v>3049</v>
      </c>
      <c r="L406" s="35" t="s">
        <v>3853</v>
      </c>
      <c r="M406" s="35" t="s">
        <v>295</v>
      </c>
      <c r="N406" s="35" t="s">
        <v>3854</v>
      </c>
      <c r="O406" s="35" t="s">
        <v>3855</v>
      </c>
      <c r="P406" s="35" t="s">
        <v>3856</v>
      </c>
      <c r="Q406" s="35" t="s">
        <v>3694</v>
      </c>
      <c r="R406" s="35" t="s">
        <v>2585</v>
      </c>
      <c r="S406" s="35" t="s">
        <v>407</v>
      </c>
      <c r="T406" s="35" t="s">
        <v>3857</v>
      </c>
      <c r="U406" s="35" t="s">
        <v>429</v>
      </c>
      <c r="V406" s="35" t="s">
        <v>276</v>
      </c>
      <c r="W406" s="35"/>
      <c r="X406" s="35"/>
      <c r="Y406" s="35"/>
      <c r="Z406" s="35" t="s">
        <v>3858</v>
      </c>
      <c r="AA406" s="35" t="s">
        <v>3859</v>
      </c>
      <c r="AB406" s="35"/>
      <c r="AC406" s="35"/>
      <c r="AD406" s="35"/>
      <c r="AE406" s="35"/>
      <c r="AF406" s="35"/>
      <c r="AG406" s="35"/>
      <c r="AH406" s="35"/>
      <c r="AI406" s="35"/>
      <c r="AJ406" s="35"/>
      <c r="AK406" s="35"/>
      <c r="AL406" s="35" t="s">
        <v>3697</v>
      </c>
      <c r="AM406" s="35" t="s">
        <v>3698</v>
      </c>
      <c r="AN406" s="35"/>
      <c r="AO406" s="35"/>
      <c r="AP406" s="35"/>
      <c r="AQ406" s="35"/>
      <c r="AR406" s="35"/>
      <c r="AS406" s="35"/>
      <c r="AT406" s="35"/>
      <c r="AU406" s="35"/>
      <c r="AV406" s="35"/>
      <c r="AW406" s="35"/>
      <c r="AX406" s="35" t="s">
        <v>329</v>
      </c>
      <c r="AY406" s="35" t="s">
        <v>329</v>
      </c>
      <c r="AZ406" s="35" t="s">
        <v>329</v>
      </c>
      <c r="BA406" s="35" t="s">
        <v>293</v>
      </c>
      <c r="BB406" s="33"/>
      <c r="BC406" s="36">
        <f>IF(COUNTIF($X$2:Table53[[#This Row],[MRCUID]],Table53[[#This Row],[MRCUID]])=1,1,0)</f>
        <v>0</v>
      </c>
    </row>
    <row r="407" spans="1:55" x14ac:dyDescent="0.25">
      <c r="A407" t="s">
        <v>277</v>
      </c>
      <c r="B407" s="33" t="s">
        <v>3044</v>
      </c>
      <c r="C407" s="33" t="s">
        <v>3045</v>
      </c>
      <c r="D407" s="33" t="s">
        <v>280</v>
      </c>
      <c r="E407" s="33" t="s">
        <v>281</v>
      </c>
      <c r="F407" s="34">
        <v>43101</v>
      </c>
      <c r="G407" s="34">
        <v>43465</v>
      </c>
      <c r="H407" s="35" t="s">
        <v>3046</v>
      </c>
      <c r="I407" s="35" t="s">
        <v>3047</v>
      </c>
      <c r="J407" s="35" t="s">
        <v>3048</v>
      </c>
      <c r="K407" s="35" t="s">
        <v>3049</v>
      </c>
      <c r="L407" s="35" t="s">
        <v>3860</v>
      </c>
      <c r="M407" s="35" t="s">
        <v>295</v>
      </c>
      <c r="N407" s="35" t="s">
        <v>3861</v>
      </c>
      <c r="O407" s="35" t="s">
        <v>3862</v>
      </c>
      <c r="P407" s="35" t="s">
        <v>3863</v>
      </c>
      <c r="Q407" s="35" t="s">
        <v>3864</v>
      </c>
      <c r="R407" s="35" t="s">
        <v>2698</v>
      </c>
      <c r="S407" s="35" t="s">
        <v>394</v>
      </c>
      <c r="T407" s="35" t="s">
        <v>3865</v>
      </c>
      <c r="U407" s="35" t="s">
        <v>299</v>
      </c>
      <c r="V407" s="35" t="s">
        <v>507</v>
      </c>
      <c r="W407" s="35"/>
      <c r="X407" s="35"/>
      <c r="Y407" s="35"/>
      <c r="Z407" s="35" t="s">
        <v>3866</v>
      </c>
      <c r="AA407" s="35" t="s">
        <v>3867</v>
      </c>
      <c r="AB407" s="35"/>
      <c r="AC407" s="35"/>
      <c r="AD407" s="35"/>
      <c r="AE407" s="35"/>
      <c r="AF407" s="35"/>
      <c r="AG407" s="35"/>
      <c r="AH407" s="35"/>
      <c r="AI407" s="35"/>
      <c r="AJ407" s="35"/>
      <c r="AK407" s="35"/>
      <c r="AL407" s="35" t="s">
        <v>3868</v>
      </c>
      <c r="AM407" s="35" t="s">
        <v>3869</v>
      </c>
      <c r="AN407" s="35"/>
      <c r="AO407" s="35"/>
      <c r="AP407" s="35"/>
      <c r="AQ407" s="35"/>
      <c r="AR407" s="35"/>
      <c r="AS407" s="35"/>
      <c r="AT407" s="35"/>
      <c r="AU407" s="35"/>
      <c r="AV407" s="35"/>
      <c r="AW407" s="35"/>
      <c r="AX407" s="35" t="s">
        <v>329</v>
      </c>
      <c r="AY407" s="35" t="s">
        <v>329</v>
      </c>
      <c r="AZ407" s="35" t="s">
        <v>329</v>
      </c>
      <c r="BA407" s="35" t="s">
        <v>293</v>
      </c>
      <c r="BB407" s="33"/>
      <c r="BC407" s="36">
        <f>IF(COUNTIF($X$2:Table53[[#This Row],[MRCUID]],Table53[[#This Row],[MRCUID]])=1,1,0)</f>
        <v>0</v>
      </c>
    </row>
    <row r="408" spans="1:55" x14ac:dyDescent="0.25">
      <c r="A408" t="s">
        <v>277</v>
      </c>
      <c r="B408" s="33" t="s">
        <v>3044</v>
      </c>
      <c r="C408" s="33" t="s">
        <v>3045</v>
      </c>
      <c r="D408" s="33" t="s">
        <v>280</v>
      </c>
      <c r="E408" s="33" t="s">
        <v>281</v>
      </c>
      <c r="F408" s="34">
        <v>43101</v>
      </c>
      <c r="G408" s="34">
        <v>43465</v>
      </c>
      <c r="H408" s="35" t="s">
        <v>3046</v>
      </c>
      <c r="I408" s="35" t="s">
        <v>3047</v>
      </c>
      <c r="J408" s="35" t="s">
        <v>3048</v>
      </c>
      <c r="K408" s="35" t="s">
        <v>3049</v>
      </c>
      <c r="L408" s="35" t="s">
        <v>3870</v>
      </c>
      <c r="M408" s="35" t="s">
        <v>295</v>
      </c>
      <c r="N408" s="35" t="s">
        <v>3871</v>
      </c>
      <c r="O408" s="35" t="s">
        <v>3872</v>
      </c>
      <c r="P408" s="35" t="s">
        <v>3873</v>
      </c>
      <c r="Q408" s="35" t="s">
        <v>392</v>
      </c>
      <c r="R408" s="35" t="s">
        <v>393</v>
      </c>
      <c r="S408" s="35" t="s">
        <v>321</v>
      </c>
      <c r="T408" s="35" t="s">
        <v>3874</v>
      </c>
      <c r="U408" s="35" t="s">
        <v>606</v>
      </c>
      <c r="V408" s="35" t="s">
        <v>276</v>
      </c>
      <c r="W408" s="35"/>
      <c r="X408" s="35"/>
      <c r="Y408" s="35" t="s">
        <v>3875</v>
      </c>
      <c r="Z408" s="35" t="s">
        <v>3876</v>
      </c>
      <c r="AA408" s="35" t="s">
        <v>3877</v>
      </c>
      <c r="AB408" s="35"/>
      <c r="AC408" s="35"/>
      <c r="AD408" s="35"/>
      <c r="AE408" s="35"/>
      <c r="AF408" s="35"/>
      <c r="AG408" s="35"/>
      <c r="AH408" s="35"/>
      <c r="AI408" s="35"/>
      <c r="AJ408" s="35"/>
      <c r="AK408" s="35"/>
      <c r="AL408" s="35" t="s">
        <v>399</v>
      </c>
      <c r="AM408" s="35" t="s">
        <v>400</v>
      </c>
      <c r="AN408" s="35"/>
      <c r="AO408" s="35"/>
      <c r="AP408" s="35"/>
      <c r="AQ408" s="35"/>
      <c r="AR408" s="35"/>
      <c r="AS408" s="35"/>
      <c r="AT408" s="35"/>
      <c r="AU408" s="35" t="s">
        <v>3878</v>
      </c>
      <c r="AV408" s="35"/>
      <c r="AW408" s="35"/>
      <c r="AX408" s="35"/>
      <c r="AY408" s="35"/>
      <c r="AZ408" s="35"/>
      <c r="BA408" s="35" t="s">
        <v>293</v>
      </c>
      <c r="BB408" s="33"/>
      <c r="BC408" s="36">
        <f>IF(COUNTIF($X$2:Table53[[#This Row],[MRCUID]],Table53[[#This Row],[MRCUID]])=1,1,0)</f>
        <v>0</v>
      </c>
    </row>
    <row r="409" spans="1:55" x14ac:dyDescent="0.25">
      <c r="A409" t="s">
        <v>277</v>
      </c>
      <c r="B409" s="33" t="s">
        <v>3044</v>
      </c>
      <c r="C409" s="33" t="s">
        <v>3045</v>
      </c>
      <c r="D409" s="33" t="s">
        <v>280</v>
      </c>
      <c r="E409" s="33" t="s">
        <v>281</v>
      </c>
      <c r="F409" s="34">
        <v>43101</v>
      </c>
      <c r="G409" s="34">
        <v>43465</v>
      </c>
      <c r="H409" s="35" t="s">
        <v>3046</v>
      </c>
      <c r="I409" s="35" t="s">
        <v>3047</v>
      </c>
      <c r="J409" s="35" t="s">
        <v>3048</v>
      </c>
      <c r="K409" s="35" t="s">
        <v>3049</v>
      </c>
      <c r="L409" s="35" t="s">
        <v>3879</v>
      </c>
      <c r="M409" s="35" t="s">
        <v>295</v>
      </c>
      <c r="N409" s="35" t="s">
        <v>3880</v>
      </c>
      <c r="O409" s="35" t="s">
        <v>3881</v>
      </c>
      <c r="P409" s="35" t="s">
        <v>3882</v>
      </c>
      <c r="Q409" s="35" t="s">
        <v>646</v>
      </c>
      <c r="R409" s="35" t="s">
        <v>355</v>
      </c>
      <c r="S409" s="35" t="s">
        <v>342</v>
      </c>
      <c r="T409" s="35" t="s">
        <v>3883</v>
      </c>
      <c r="U409" s="35" t="s">
        <v>506</v>
      </c>
      <c r="V409" s="35" t="s">
        <v>276</v>
      </c>
      <c r="W409" s="35"/>
      <c r="X409" s="35"/>
      <c r="Y409" s="35" t="s">
        <v>3884</v>
      </c>
      <c r="Z409" s="35" t="s">
        <v>3885</v>
      </c>
      <c r="AA409" s="35" t="s">
        <v>3886</v>
      </c>
      <c r="AB409" s="35"/>
      <c r="AC409" s="35"/>
      <c r="AD409" s="35"/>
      <c r="AE409" s="35"/>
      <c r="AF409" s="35"/>
      <c r="AG409" s="35"/>
      <c r="AH409" s="35"/>
      <c r="AI409" s="35"/>
      <c r="AJ409" s="35"/>
      <c r="AK409" s="35"/>
      <c r="AL409" s="35" t="s">
        <v>651</v>
      </c>
      <c r="AM409" s="35" t="s">
        <v>651</v>
      </c>
      <c r="AN409" s="35"/>
      <c r="AO409" s="35"/>
      <c r="AP409" s="35"/>
      <c r="AQ409" s="35"/>
      <c r="AR409" s="35"/>
      <c r="AS409" s="35"/>
      <c r="AT409" s="35"/>
      <c r="AU409" s="35"/>
      <c r="AV409" s="35"/>
      <c r="AW409" s="35" t="s">
        <v>302</v>
      </c>
      <c r="AX409" s="35" t="s">
        <v>328</v>
      </c>
      <c r="AY409" s="35" t="s">
        <v>329</v>
      </c>
      <c r="AZ409" s="35" t="s">
        <v>328</v>
      </c>
      <c r="BA409" s="35" t="s">
        <v>293</v>
      </c>
      <c r="BB409" s="33"/>
      <c r="BC409" s="36">
        <f>IF(COUNTIF($X$2:Table53[[#This Row],[MRCUID]],Table53[[#This Row],[MRCUID]])=1,1,0)</f>
        <v>0</v>
      </c>
    </row>
    <row r="410" spans="1:55" x14ac:dyDescent="0.25">
      <c r="A410" t="s">
        <v>277</v>
      </c>
      <c r="B410" s="33" t="s">
        <v>3044</v>
      </c>
      <c r="C410" s="33" t="s">
        <v>3045</v>
      </c>
      <c r="D410" s="33" t="s">
        <v>280</v>
      </c>
      <c r="E410" s="33" t="s">
        <v>281</v>
      </c>
      <c r="F410" s="34">
        <v>43101</v>
      </c>
      <c r="G410" s="34">
        <v>43465</v>
      </c>
      <c r="H410" s="35" t="s">
        <v>3046</v>
      </c>
      <c r="I410" s="35" t="s">
        <v>3047</v>
      </c>
      <c r="J410" s="35" t="s">
        <v>3048</v>
      </c>
      <c r="K410" s="35" t="s">
        <v>3049</v>
      </c>
      <c r="L410" s="35" t="s">
        <v>3887</v>
      </c>
      <c r="M410" s="35" t="s">
        <v>295</v>
      </c>
      <c r="N410" s="35" t="s">
        <v>435</v>
      </c>
      <c r="O410" s="35" t="s">
        <v>436</v>
      </c>
      <c r="P410" s="35" t="s">
        <v>437</v>
      </c>
      <c r="Q410" s="35" t="s">
        <v>438</v>
      </c>
      <c r="R410" s="35" t="s">
        <v>439</v>
      </c>
      <c r="S410" s="35" t="s">
        <v>440</v>
      </c>
      <c r="T410" s="35" t="s">
        <v>441</v>
      </c>
      <c r="U410" s="35" t="s">
        <v>442</v>
      </c>
      <c r="V410" s="35" t="s">
        <v>276</v>
      </c>
      <c r="W410" s="35"/>
      <c r="X410" s="35"/>
      <c r="Y410" s="35" t="s">
        <v>443</v>
      </c>
      <c r="Z410" s="35" t="s">
        <v>444</v>
      </c>
      <c r="AA410" s="35" t="s">
        <v>445</v>
      </c>
      <c r="AB410" s="35"/>
      <c r="AC410" s="35"/>
      <c r="AD410" s="35"/>
      <c r="AE410" s="35"/>
      <c r="AF410" s="35"/>
      <c r="AG410" s="35"/>
      <c r="AH410" s="35"/>
      <c r="AI410" s="35"/>
      <c r="AJ410" s="35"/>
      <c r="AK410" s="35"/>
      <c r="AL410" s="35" t="s">
        <v>446</v>
      </c>
      <c r="AM410" s="35" t="s">
        <v>447</v>
      </c>
      <c r="AN410" s="35"/>
      <c r="AO410" s="35"/>
      <c r="AP410" s="35"/>
      <c r="AQ410" s="35"/>
      <c r="AR410" s="35"/>
      <c r="AS410" s="35"/>
      <c r="AT410" s="35"/>
      <c r="AU410" s="35"/>
      <c r="AV410" s="35"/>
      <c r="AW410" s="35"/>
      <c r="AX410" s="35" t="s">
        <v>328</v>
      </c>
      <c r="AY410" s="35" t="s">
        <v>329</v>
      </c>
      <c r="AZ410" s="35" t="s">
        <v>328</v>
      </c>
      <c r="BA410" s="35" t="s">
        <v>293</v>
      </c>
      <c r="BB410" s="33"/>
      <c r="BC410" s="36">
        <f>IF(COUNTIF($X$2:Table53[[#This Row],[MRCUID]],Table53[[#This Row],[MRCUID]])=1,1,0)</f>
        <v>0</v>
      </c>
    </row>
    <row r="411" spans="1:55" x14ac:dyDescent="0.25">
      <c r="A411" t="s">
        <v>277</v>
      </c>
      <c r="B411" s="33" t="s">
        <v>3044</v>
      </c>
      <c r="C411" s="33" t="s">
        <v>3045</v>
      </c>
      <c r="D411" s="33" t="s">
        <v>280</v>
      </c>
      <c r="E411" s="33" t="s">
        <v>281</v>
      </c>
      <c r="F411" s="34">
        <v>43101</v>
      </c>
      <c r="G411" s="34">
        <v>43465</v>
      </c>
      <c r="H411" s="35" t="s">
        <v>3046</v>
      </c>
      <c r="I411" s="35" t="s">
        <v>3047</v>
      </c>
      <c r="J411" s="35" t="s">
        <v>3048</v>
      </c>
      <c r="K411" s="35" t="s">
        <v>3049</v>
      </c>
      <c r="L411" s="35" t="s">
        <v>3888</v>
      </c>
      <c r="M411" s="35" t="s">
        <v>295</v>
      </c>
      <c r="N411" s="35" t="s">
        <v>3889</v>
      </c>
      <c r="O411" s="35" t="s">
        <v>3890</v>
      </c>
      <c r="P411" s="35" t="s">
        <v>3891</v>
      </c>
      <c r="Q411" s="35" t="s">
        <v>3429</v>
      </c>
      <c r="R411" s="35" t="s">
        <v>440</v>
      </c>
      <c r="S411" s="35" t="s">
        <v>342</v>
      </c>
      <c r="T411" s="35" t="s">
        <v>2732</v>
      </c>
      <c r="U411" s="35" t="s">
        <v>344</v>
      </c>
      <c r="V411" s="35" t="s">
        <v>276</v>
      </c>
      <c r="W411" s="35"/>
      <c r="X411" s="35"/>
      <c r="Y411" s="35" t="s">
        <v>3892</v>
      </c>
      <c r="Z411" s="35" t="s">
        <v>3893</v>
      </c>
      <c r="AA411" s="35" t="s">
        <v>3894</v>
      </c>
      <c r="AB411" s="35"/>
      <c r="AC411" s="35"/>
      <c r="AD411" s="35"/>
      <c r="AE411" s="35"/>
      <c r="AF411" s="35"/>
      <c r="AG411" s="35"/>
      <c r="AH411" s="35"/>
      <c r="AI411" s="35"/>
      <c r="AJ411" s="35"/>
      <c r="AK411" s="35"/>
      <c r="AL411" s="35" t="s">
        <v>3434</v>
      </c>
      <c r="AM411" s="35" t="s">
        <v>3434</v>
      </c>
      <c r="AN411" s="35"/>
      <c r="AO411" s="35"/>
      <c r="AP411" s="35"/>
      <c r="AQ411" s="35"/>
      <c r="AR411" s="35"/>
      <c r="AS411" s="35"/>
      <c r="AT411" s="35"/>
      <c r="AU411" s="35"/>
      <c r="AV411" s="35"/>
      <c r="AW411" s="35" t="s">
        <v>302</v>
      </c>
      <c r="AX411" s="35" t="s">
        <v>328</v>
      </c>
      <c r="AY411" s="35" t="s">
        <v>329</v>
      </c>
      <c r="AZ411" s="35" t="s">
        <v>328</v>
      </c>
      <c r="BA411" s="35" t="s">
        <v>293</v>
      </c>
      <c r="BB411" s="33"/>
      <c r="BC411" s="36">
        <f>IF(COUNTIF($X$2:Table53[[#This Row],[MRCUID]],Table53[[#This Row],[MRCUID]])=1,1,0)</f>
        <v>0</v>
      </c>
    </row>
    <row r="412" spans="1:55" x14ac:dyDescent="0.25">
      <c r="A412" t="s">
        <v>277</v>
      </c>
      <c r="B412" s="33" t="s">
        <v>3044</v>
      </c>
      <c r="C412" s="33" t="s">
        <v>3045</v>
      </c>
      <c r="D412" s="33" t="s">
        <v>280</v>
      </c>
      <c r="E412" s="33" t="s">
        <v>281</v>
      </c>
      <c r="F412" s="34">
        <v>43101</v>
      </c>
      <c r="G412" s="34">
        <v>43465</v>
      </c>
      <c r="H412" s="35" t="s">
        <v>3046</v>
      </c>
      <c r="I412" s="35" t="s">
        <v>3047</v>
      </c>
      <c r="J412" s="35" t="s">
        <v>3048</v>
      </c>
      <c r="K412" s="35" t="s">
        <v>3049</v>
      </c>
      <c r="L412" s="35" t="s">
        <v>3895</v>
      </c>
      <c r="M412" s="35" t="s">
        <v>295</v>
      </c>
      <c r="N412" s="35" t="s">
        <v>3896</v>
      </c>
      <c r="O412" s="35" t="s">
        <v>3897</v>
      </c>
      <c r="P412" s="35" t="s">
        <v>3898</v>
      </c>
      <c r="Q412" s="35" t="s">
        <v>3899</v>
      </c>
      <c r="R412" s="35" t="s">
        <v>407</v>
      </c>
      <c r="S412" s="35" t="s">
        <v>606</v>
      </c>
      <c r="T412" s="35"/>
      <c r="U412" s="35" t="s">
        <v>306</v>
      </c>
      <c r="V412" s="35" t="s">
        <v>276</v>
      </c>
      <c r="W412" s="35"/>
      <c r="X412" s="35"/>
      <c r="Y412" s="35" t="s">
        <v>3900</v>
      </c>
      <c r="Z412" s="35" t="s">
        <v>3901</v>
      </c>
      <c r="AA412" s="35" t="s">
        <v>3902</v>
      </c>
      <c r="AB412" s="35"/>
      <c r="AC412" s="35"/>
      <c r="AD412" s="35"/>
      <c r="AE412" s="35"/>
      <c r="AF412" s="35"/>
      <c r="AG412" s="35"/>
      <c r="AH412" s="35"/>
      <c r="AI412" s="35"/>
      <c r="AJ412" s="35"/>
      <c r="AK412" s="35" t="s">
        <v>3903</v>
      </c>
      <c r="AL412" s="35"/>
      <c r="AM412" s="35" t="s">
        <v>3903</v>
      </c>
      <c r="AN412" s="35"/>
      <c r="AO412" s="35"/>
      <c r="AP412" s="35"/>
      <c r="AQ412" s="35"/>
      <c r="AR412" s="35"/>
      <c r="AS412" s="35"/>
      <c r="AT412" s="35"/>
      <c r="AU412" s="35"/>
      <c r="AV412" s="35"/>
      <c r="AW412" s="35" t="s">
        <v>302</v>
      </c>
      <c r="AX412" s="35" t="s">
        <v>328</v>
      </c>
      <c r="AY412" s="35" t="s">
        <v>329</v>
      </c>
      <c r="AZ412" s="35" t="s">
        <v>328</v>
      </c>
      <c r="BA412" s="35" t="s">
        <v>293</v>
      </c>
      <c r="BB412" s="33"/>
      <c r="BC412" s="36">
        <f>IF(COUNTIF($X$2:Table53[[#This Row],[MRCUID]],Table53[[#This Row],[MRCUID]])=1,1,0)</f>
        <v>0</v>
      </c>
    </row>
    <row r="413" spans="1:55" x14ac:dyDescent="0.25">
      <c r="A413" t="s">
        <v>277</v>
      </c>
      <c r="B413" s="33" t="s">
        <v>3044</v>
      </c>
      <c r="C413" s="33" t="s">
        <v>3045</v>
      </c>
      <c r="D413" s="33" t="s">
        <v>280</v>
      </c>
      <c r="E413" s="33" t="s">
        <v>281</v>
      </c>
      <c r="F413" s="34">
        <v>43101</v>
      </c>
      <c r="G413" s="34">
        <v>43465</v>
      </c>
      <c r="H413" s="35" t="s">
        <v>3046</v>
      </c>
      <c r="I413" s="35" t="s">
        <v>3047</v>
      </c>
      <c r="J413" s="35" t="s">
        <v>3048</v>
      </c>
      <c r="K413" s="35" t="s">
        <v>3049</v>
      </c>
      <c r="L413" s="35" t="s">
        <v>3904</v>
      </c>
      <c r="M413" s="35" t="s">
        <v>295</v>
      </c>
      <c r="N413" s="35"/>
      <c r="O413" s="35" t="s">
        <v>3905</v>
      </c>
      <c r="P413" s="35" t="s">
        <v>3906</v>
      </c>
      <c r="Q413" s="35" t="s">
        <v>3116</v>
      </c>
      <c r="R413" s="35"/>
      <c r="S413" s="35" t="s">
        <v>1085</v>
      </c>
      <c r="T413" s="35"/>
      <c r="U413" s="35" t="s">
        <v>306</v>
      </c>
      <c r="V413" s="35" t="s">
        <v>276</v>
      </c>
      <c r="W413" s="35"/>
      <c r="X413" s="35"/>
      <c r="Y413" s="35"/>
      <c r="Z413" s="35" t="s">
        <v>1414</v>
      </c>
      <c r="AA413" s="35" t="s">
        <v>3907</v>
      </c>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t="s">
        <v>302</v>
      </c>
      <c r="AX413" s="35"/>
      <c r="AY413" s="35"/>
      <c r="AZ413" s="35"/>
      <c r="BA413" s="35" t="s">
        <v>293</v>
      </c>
      <c r="BB413" s="33"/>
      <c r="BC413" s="36">
        <f>IF(COUNTIF($X$2:Table53[[#This Row],[MRCUID]],Table53[[#This Row],[MRCUID]])=1,1,0)</f>
        <v>0</v>
      </c>
    </row>
    <row r="414" spans="1:55" x14ac:dyDescent="0.25">
      <c r="A414" t="s">
        <v>277</v>
      </c>
      <c r="B414" s="33" t="s">
        <v>3044</v>
      </c>
      <c r="C414" s="33" t="s">
        <v>3045</v>
      </c>
      <c r="D414" s="33" t="s">
        <v>280</v>
      </c>
      <c r="E414" s="33" t="s">
        <v>281</v>
      </c>
      <c r="F414" s="34">
        <v>43101</v>
      </c>
      <c r="G414" s="34">
        <v>43465</v>
      </c>
      <c r="H414" s="35" t="s">
        <v>3046</v>
      </c>
      <c r="I414" s="35" t="s">
        <v>3047</v>
      </c>
      <c r="J414" s="35" t="s">
        <v>3048</v>
      </c>
      <c r="K414" s="35" t="s">
        <v>3049</v>
      </c>
      <c r="L414" s="35" t="s">
        <v>3908</v>
      </c>
      <c r="M414" s="35" t="s">
        <v>295</v>
      </c>
      <c r="N414" s="35" t="s">
        <v>3909</v>
      </c>
      <c r="O414" s="35" t="s">
        <v>3910</v>
      </c>
      <c r="P414" s="35" t="s">
        <v>3911</v>
      </c>
      <c r="Q414" s="35" t="s">
        <v>3912</v>
      </c>
      <c r="R414" s="35" t="s">
        <v>380</v>
      </c>
      <c r="S414" s="35" t="s">
        <v>406</v>
      </c>
      <c r="T414" s="35"/>
      <c r="U414" s="35" t="s">
        <v>290</v>
      </c>
      <c r="V414" s="35" t="s">
        <v>276</v>
      </c>
      <c r="W414" s="35"/>
      <c r="X414" s="35"/>
      <c r="Y414" s="35" t="s">
        <v>3913</v>
      </c>
      <c r="Z414" s="35" t="s">
        <v>3914</v>
      </c>
      <c r="AA414" s="35" t="s">
        <v>3915</v>
      </c>
      <c r="AB414" s="35"/>
      <c r="AC414" s="35"/>
      <c r="AD414" s="35"/>
      <c r="AE414" s="35"/>
      <c r="AF414" s="35"/>
      <c r="AG414" s="35"/>
      <c r="AH414" s="35"/>
      <c r="AI414" s="35"/>
      <c r="AJ414" s="35"/>
      <c r="AK414" s="35"/>
      <c r="AL414" s="35" t="s">
        <v>3916</v>
      </c>
      <c r="AM414" s="35" t="s">
        <v>3916</v>
      </c>
      <c r="AN414" s="35"/>
      <c r="AO414" s="35"/>
      <c r="AP414" s="35"/>
      <c r="AQ414" s="35"/>
      <c r="AR414" s="35"/>
      <c r="AS414" s="35"/>
      <c r="AT414" s="35"/>
      <c r="AU414" s="35"/>
      <c r="AV414" s="35"/>
      <c r="AW414" s="35"/>
      <c r="AX414" s="35" t="s">
        <v>328</v>
      </c>
      <c r="AY414" s="35" t="s">
        <v>329</v>
      </c>
      <c r="AZ414" s="35" t="s">
        <v>328</v>
      </c>
      <c r="BA414" s="35" t="s">
        <v>293</v>
      </c>
      <c r="BB414" s="33"/>
      <c r="BC414" s="36">
        <f>IF(COUNTIF($X$2:Table53[[#This Row],[MRCUID]],Table53[[#This Row],[MRCUID]])=1,1,0)</f>
        <v>0</v>
      </c>
    </row>
    <row r="415" spans="1:55" x14ac:dyDescent="0.25">
      <c r="A415" t="s">
        <v>277</v>
      </c>
      <c r="B415" s="33" t="s">
        <v>3044</v>
      </c>
      <c r="C415" s="33" t="s">
        <v>3045</v>
      </c>
      <c r="D415" s="33" t="s">
        <v>280</v>
      </c>
      <c r="E415" s="33" t="s">
        <v>281</v>
      </c>
      <c r="F415" s="34">
        <v>43101</v>
      </c>
      <c r="G415" s="34">
        <v>43465</v>
      </c>
      <c r="H415" s="35" t="s">
        <v>3046</v>
      </c>
      <c r="I415" s="35" t="s">
        <v>3047</v>
      </c>
      <c r="J415" s="35" t="s">
        <v>3048</v>
      </c>
      <c r="K415" s="35" t="s">
        <v>3049</v>
      </c>
      <c r="L415" s="35" t="s">
        <v>3917</v>
      </c>
      <c r="M415" s="35" t="s">
        <v>295</v>
      </c>
      <c r="N415" s="35" t="s">
        <v>3918</v>
      </c>
      <c r="O415" s="35" t="s">
        <v>3919</v>
      </c>
      <c r="P415" s="35" t="s">
        <v>3920</v>
      </c>
      <c r="Q415" s="35" t="s">
        <v>2559</v>
      </c>
      <c r="R415" s="35" t="s">
        <v>3921</v>
      </c>
      <c r="S415" s="35" t="s">
        <v>855</v>
      </c>
      <c r="T415" s="35" t="s">
        <v>3922</v>
      </c>
      <c r="U415" s="35" t="s">
        <v>290</v>
      </c>
      <c r="V415" s="35" t="s">
        <v>276</v>
      </c>
      <c r="W415" s="35"/>
      <c r="X415" s="35"/>
      <c r="Y415" s="35" t="s">
        <v>3923</v>
      </c>
      <c r="Z415" s="35" t="s">
        <v>3924</v>
      </c>
      <c r="AA415" s="35" t="s">
        <v>3925</v>
      </c>
      <c r="AB415" s="35"/>
      <c r="AC415" s="35"/>
      <c r="AD415" s="35"/>
      <c r="AE415" s="35"/>
      <c r="AF415" s="35"/>
      <c r="AG415" s="35"/>
      <c r="AH415" s="35"/>
      <c r="AI415" s="35"/>
      <c r="AJ415" s="35"/>
      <c r="AK415" s="35"/>
      <c r="AL415" s="35" t="s">
        <v>2406</v>
      </c>
      <c r="AM415" s="35" t="s">
        <v>2407</v>
      </c>
      <c r="AN415" s="35"/>
      <c r="AO415" s="35"/>
      <c r="AP415" s="35"/>
      <c r="AQ415" s="35"/>
      <c r="AR415" s="35"/>
      <c r="AS415" s="35"/>
      <c r="AT415" s="35"/>
      <c r="AU415" s="35"/>
      <c r="AV415" s="35"/>
      <c r="AW415" s="35" t="s">
        <v>302</v>
      </c>
      <c r="AX415" s="35" t="s">
        <v>328</v>
      </c>
      <c r="AY415" s="35" t="s">
        <v>329</v>
      </c>
      <c r="AZ415" s="35" t="s">
        <v>328</v>
      </c>
      <c r="BA415" s="35" t="s">
        <v>293</v>
      </c>
      <c r="BB415" s="33"/>
      <c r="BC415" s="36">
        <f>IF(COUNTIF($X$2:Table53[[#This Row],[MRCUID]],Table53[[#This Row],[MRCUID]])=1,1,0)</f>
        <v>0</v>
      </c>
    </row>
    <row r="416" spans="1:55" x14ac:dyDescent="0.25">
      <c r="A416" t="s">
        <v>277</v>
      </c>
      <c r="B416" s="33" t="s">
        <v>3044</v>
      </c>
      <c r="C416" s="33" t="s">
        <v>3045</v>
      </c>
      <c r="D416" s="33" t="s">
        <v>280</v>
      </c>
      <c r="E416" s="33" t="s">
        <v>281</v>
      </c>
      <c r="F416" s="34">
        <v>43101</v>
      </c>
      <c r="G416" s="34">
        <v>43465</v>
      </c>
      <c r="H416" s="35" t="s">
        <v>3046</v>
      </c>
      <c r="I416" s="35" t="s">
        <v>3047</v>
      </c>
      <c r="J416" s="35" t="s">
        <v>3048</v>
      </c>
      <c r="K416" s="35" t="s">
        <v>3049</v>
      </c>
      <c r="L416" s="35" t="s">
        <v>3926</v>
      </c>
      <c r="M416" s="35" t="s">
        <v>295</v>
      </c>
      <c r="N416" s="35" t="s">
        <v>3927</v>
      </c>
      <c r="O416" s="35" t="s">
        <v>3928</v>
      </c>
      <c r="P416" s="35" t="s">
        <v>3929</v>
      </c>
      <c r="Q416" s="35" t="s">
        <v>3930</v>
      </c>
      <c r="R416" s="35" t="s">
        <v>3329</v>
      </c>
      <c r="S416" s="35" t="s">
        <v>380</v>
      </c>
      <c r="T416" s="35" t="s">
        <v>3931</v>
      </c>
      <c r="U416" s="35" t="s">
        <v>429</v>
      </c>
      <c r="V416" s="35" t="s">
        <v>276</v>
      </c>
      <c r="W416" s="35"/>
      <c r="X416" s="35"/>
      <c r="Y416" s="35" t="s">
        <v>3932</v>
      </c>
      <c r="Z416" s="35" t="s">
        <v>3933</v>
      </c>
      <c r="AA416" s="35" t="s">
        <v>3934</v>
      </c>
      <c r="AB416" s="35"/>
      <c r="AC416" s="35"/>
      <c r="AD416" s="35"/>
      <c r="AE416" s="35"/>
      <c r="AF416" s="35"/>
      <c r="AG416" s="35"/>
      <c r="AH416" s="35"/>
      <c r="AI416" s="35"/>
      <c r="AJ416" s="35"/>
      <c r="AK416" s="35"/>
      <c r="AL416" s="35" t="s">
        <v>3935</v>
      </c>
      <c r="AM416" s="35" t="s">
        <v>3936</v>
      </c>
      <c r="AN416" s="35"/>
      <c r="AO416" s="35"/>
      <c r="AP416" s="35"/>
      <c r="AQ416" s="35"/>
      <c r="AR416" s="35"/>
      <c r="AS416" s="35"/>
      <c r="AT416" s="35"/>
      <c r="AU416" s="35" t="s">
        <v>3937</v>
      </c>
      <c r="AV416" s="35"/>
      <c r="AW416" s="35"/>
      <c r="AX416" s="35" t="s">
        <v>329</v>
      </c>
      <c r="AY416" s="35" t="s">
        <v>329</v>
      </c>
      <c r="AZ416" s="35" t="s">
        <v>329</v>
      </c>
      <c r="BA416" s="35" t="s">
        <v>293</v>
      </c>
      <c r="BB416" s="33"/>
      <c r="BC416" s="36">
        <f>IF(COUNTIF($X$2:Table53[[#This Row],[MRCUID]],Table53[[#This Row],[MRCUID]])=1,1,0)</f>
        <v>0</v>
      </c>
    </row>
    <row r="417" spans="1:55" x14ac:dyDescent="0.25">
      <c r="A417" t="s">
        <v>277</v>
      </c>
      <c r="B417" s="33" t="s">
        <v>3044</v>
      </c>
      <c r="C417" s="33" t="s">
        <v>3045</v>
      </c>
      <c r="D417" s="33" t="s">
        <v>280</v>
      </c>
      <c r="E417" s="33" t="s">
        <v>281</v>
      </c>
      <c r="F417" s="34">
        <v>43101</v>
      </c>
      <c r="G417" s="34">
        <v>43465</v>
      </c>
      <c r="H417" s="35" t="s">
        <v>3046</v>
      </c>
      <c r="I417" s="35" t="s">
        <v>3047</v>
      </c>
      <c r="J417" s="35" t="s">
        <v>3048</v>
      </c>
      <c r="K417" s="35" t="s">
        <v>3049</v>
      </c>
      <c r="L417" s="35" t="s">
        <v>3938</v>
      </c>
      <c r="M417" s="35" t="s">
        <v>295</v>
      </c>
      <c r="N417" s="35" t="s">
        <v>3939</v>
      </c>
      <c r="O417" s="35" t="s">
        <v>3940</v>
      </c>
      <c r="P417" s="35" t="s">
        <v>3941</v>
      </c>
      <c r="Q417" s="35" t="s">
        <v>809</v>
      </c>
      <c r="R417" s="35" t="s">
        <v>407</v>
      </c>
      <c r="S417" s="35" t="s">
        <v>342</v>
      </c>
      <c r="T417" s="35" t="s">
        <v>3942</v>
      </c>
      <c r="U417" s="35" t="s">
        <v>383</v>
      </c>
      <c r="V417" s="35" t="s">
        <v>276</v>
      </c>
      <c r="W417" s="35"/>
      <c r="X417" s="35"/>
      <c r="Y417" s="35" t="s">
        <v>3943</v>
      </c>
      <c r="Z417" s="35" t="s">
        <v>3944</v>
      </c>
      <c r="AA417" s="35" t="s">
        <v>3945</v>
      </c>
      <c r="AB417" s="35"/>
      <c r="AC417" s="35"/>
      <c r="AD417" s="35"/>
      <c r="AE417" s="35"/>
      <c r="AF417" s="35"/>
      <c r="AG417" s="35"/>
      <c r="AH417" s="35"/>
      <c r="AI417" s="35"/>
      <c r="AJ417" s="35"/>
      <c r="AK417" s="35"/>
      <c r="AL417" s="35" t="s">
        <v>814</v>
      </c>
      <c r="AM417" s="35" t="s">
        <v>814</v>
      </c>
      <c r="AN417" s="35"/>
      <c r="AO417" s="35"/>
      <c r="AP417" s="35"/>
      <c r="AQ417" s="35"/>
      <c r="AR417" s="35"/>
      <c r="AS417" s="35"/>
      <c r="AT417" s="35"/>
      <c r="AU417" s="35"/>
      <c r="AV417" s="35"/>
      <c r="AW417" s="35" t="s">
        <v>302</v>
      </c>
      <c r="AX417" s="35" t="s">
        <v>328</v>
      </c>
      <c r="AY417" s="35" t="s">
        <v>329</v>
      </c>
      <c r="AZ417" s="35" t="s">
        <v>328</v>
      </c>
      <c r="BA417" s="35" t="s">
        <v>293</v>
      </c>
      <c r="BB417" s="33"/>
      <c r="BC417" s="36">
        <f>IF(COUNTIF($X$2:Table53[[#This Row],[MRCUID]],Table53[[#This Row],[MRCUID]])=1,1,0)</f>
        <v>0</v>
      </c>
    </row>
    <row r="418" spans="1:55" x14ac:dyDescent="0.25">
      <c r="A418" t="s">
        <v>277</v>
      </c>
      <c r="B418" s="33" t="s">
        <v>3044</v>
      </c>
      <c r="C418" s="33" t="s">
        <v>3045</v>
      </c>
      <c r="D418" s="33" t="s">
        <v>280</v>
      </c>
      <c r="E418" s="33" t="s">
        <v>281</v>
      </c>
      <c r="F418" s="34">
        <v>43101</v>
      </c>
      <c r="G418" s="34">
        <v>43465</v>
      </c>
      <c r="H418" s="35" t="s">
        <v>3046</v>
      </c>
      <c r="I418" s="35" t="s">
        <v>3047</v>
      </c>
      <c r="J418" s="35" t="s">
        <v>3048</v>
      </c>
      <c r="K418" s="35" t="s">
        <v>3049</v>
      </c>
      <c r="L418" s="35" t="s">
        <v>3946</v>
      </c>
      <c r="M418" s="35" t="s">
        <v>295</v>
      </c>
      <c r="N418" s="35"/>
      <c r="O418" s="35" t="s">
        <v>3947</v>
      </c>
      <c r="P418" s="35" t="s">
        <v>3948</v>
      </c>
      <c r="Q418" s="35" t="s">
        <v>3949</v>
      </c>
      <c r="R418" s="35"/>
      <c r="S418" s="35"/>
      <c r="T418" s="35"/>
      <c r="U418" s="35" t="s">
        <v>606</v>
      </c>
      <c r="V418" s="35" t="s">
        <v>276</v>
      </c>
      <c r="W418" s="35"/>
      <c r="X418" s="35"/>
      <c r="Y418" s="35" t="s">
        <v>3950</v>
      </c>
      <c r="Z418" s="35" t="s">
        <v>3951</v>
      </c>
      <c r="AA418" s="35" t="s">
        <v>3952</v>
      </c>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t="s">
        <v>328</v>
      </c>
      <c r="AY418" s="35" t="s">
        <v>329</v>
      </c>
      <c r="AZ418" s="35" t="s">
        <v>328</v>
      </c>
      <c r="BA418" s="35" t="s">
        <v>293</v>
      </c>
      <c r="BB418" s="33"/>
      <c r="BC418" s="36">
        <f>IF(COUNTIF($X$2:Table53[[#This Row],[MRCUID]],Table53[[#This Row],[MRCUID]])=1,1,0)</f>
        <v>0</v>
      </c>
    </row>
    <row r="419" spans="1:55" x14ac:dyDescent="0.25">
      <c r="A419" t="s">
        <v>277</v>
      </c>
      <c r="B419" s="33" t="s">
        <v>3953</v>
      </c>
      <c r="C419" s="33" t="s">
        <v>3954</v>
      </c>
      <c r="D419" s="33" t="s">
        <v>280</v>
      </c>
      <c r="E419" s="33" t="s">
        <v>281</v>
      </c>
      <c r="F419" s="34">
        <v>43101</v>
      </c>
      <c r="G419" s="34">
        <v>43465</v>
      </c>
      <c r="H419" s="35" t="s">
        <v>3955</v>
      </c>
      <c r="I419" s="35" t="s">
        <v>3956</v>
      </c>
      <c r="J419" s="35" t="s">
        <v>3957</v>
      </c>
      <c r="K419" s="35" t="s">
        <v>3958</v>
      </c>
      <c r="L419" s="35" t="s">
        <v>3959</v>
      </c>
      <c r="M419" s="35" t="s">
        <v>295</v>
      </c>
      <c r="N419" s="35" t="s">
        <v>3960</v>
      </c>
      <c r="O419" s="35" t="s">
        <v>3961</v>
      </c>
      <c r="P419" s="35" t="s">
        <v>3962</v>
      </c>
      <c r="Q419" s="35" t="s">
        <v>3963</v>
      </c>
      <c r="R419" s="35"/>
      <c r="S419" s="35" t="s">
        <v>320</v>
      </c>
      <c r="T419" s="35"/>
      <c r="U419" s="35" t="s">
        <v>598</v>
      </c>
      <c r="V419" s="35" t="s">
        <v>276</v>
      </c>
      <c r="W419" s="35"/>
      <c r="X419" s="35"/>
      <c r="Y419" s="35"/>
      <c r="Z419" s="35" t="s">
        <v>3964</v>
      </c>
      <c r="AA419" s="35" t="s">
        <v>3965</v>
      </c>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t="s">
        <v>302</v>
      </c>
      <c r="AX419" s="35"/>
      <c r="AY419" s="35"/>
      <c r="AZ419" s="35"/>
      <c r="BA419" s="35" t="s">
        <v>293</v>
      </c>
      <c r="BB419" s="33"/>
      <c r="BC419" s="36">
        <f>IF(COUNTIF($X$2:Table53[[#This Row],[MRCUID]],Table53[[#This Row],[MRCUID]])=1,1,0)</f>
        <v>0</v>
      </c>
    </row>
    <row r="420" spans="1:55" x14ac:dyDescent="0.25">
      <c r="A420" t="s">
        <v>277</v>
      </c>
      <c r="B420" s="33" t="s">
        <v>3953</v>
      </c>
      <c r="C420" s="33" t="s">
        <v>3954</v>
      </c>
      <c r="D420" s="33" t="s">
        <v>280</v>
      </c>
      <c r="E420" s="33" t="s">
        <v>281</v>
      </c>
      <c r="F420" s="34">
        <v>43101</v>
      </c>
      <c r="G420" s="34">
        <v>43465</v>
      </c>
      <c r="H420" s="35" t="s">
        <v>3955</v>
      </c>
      <c r="I420" s="35" t="s">
        <v>3956</v>
      </c>
      <c r="J420" s="35" t="s">
        <v>3957</v>
      </c>
      <c r="K420" s="35" t="s">
        <v>3958</v>
      </c>
      <c r="L420" s="35" t="s">
        <v>3966</v>
      </c>
      <c r="M420" s="35" t="s">
        <v>295</v>
      </c>
      <c r="N420" s="35" t="s">
        <v>3967</v>
      </c>
      <c r="O420" s="35" t="s">
        <v>3968</v>
      </c>
      <c r="P420" s="35" t="s">
        <v>3969</v>
      </c>
      <c r="Q420" s="35" t="s">
        <v>3970</v>
      </c>
      <c r="R420" s="35"/>
      <c r="S420" s="35"/>
      <c r="T420" s="35"/>
      <c r="U420" s="35" t="s">
        <v>506</v>
      </c>
      <c r="V420" s="35" t="s">
        <v>276</v>
      </c>
      <c r="W420" s="35"/>
      <c r="X420" s="35"/>
      <c r="Y420" s="35"/>
      <c r="Z420" s="35" t="s">
        <v>3971</v>
      </c>
      <c r="AA420" s="35" t="s">
        <v>3972</v>
      </c>
      <c r="AB420" s="35"/>
      <c r="AC420" s="35"/>
      <c r="AD420" s="35"/>
      <c r="AE420" s="35"/>
      <c r="AF420" s="35"/>
      <c r="AG420" s="35"/>
      <c r="AH420" s="35"/>
      <c r="AI420" s="35"/>
      <c r="AJ420" s="35"/>
      <c r="AK420" s="35"/>
      <c r="AL420" s="35" t="s">
        <v>3973</v>
      </c>
      <c r="AM420" s="35" t="s">
        <v>3974</v>
      </c>
      <c r="AN420" s="35"/>
      <c r="AO420" s="35"/>
      <c r="AP420" s="35"/>
      <c r="AQ420" s="35"/>
      <c r="AR420" s="35"/>
      <c r="AS420" s="35"/>
      <c r="AT420" s="35"/>
      <c r="AU420" s="35"/>
      <c r="AV420" s="35"/>
      <c r="AW420" s="35"/>
      <c r="AX420" s="35" t="s">
        <v>329</v>
      </c>
      <c r="AY420" s="35" t="s">
        <v>329</v>
      </c>
      <c r="AZ420" s="35" t="s">
        <v>329</v>
      </c>
      <c r="BA420" s="35" t="s">
        <v>293</v>
      </c>
      <c r="BB420" s="33"/>
      <c r="BC420" s="36">
        <f>IF(COUNTIF($X$2:Table53[[#This Row],[MRCUID]],Table53[[#This Row],[MRCUID]])=1,1,0)</f>
        <v>0</v>
      </c>
    </row>
    <row r="421" spans="1:55" x14ac:dyDescent="0.25">
      <c r="A421" t="s">
        <v>277</v>
      </c>
      <c r="B421" s="33" t="s">
        <v>3953</v>
      </c>
      <c r="C421" s="33" t="s">
        <v>3954</v>
      </c>
      <c r="D421" s="33" t="s">
        <v>280</v>
      </c>
      <c r="E421" s="33" t="s">
        <v>281</v>
      </c>
      <c r="F421" s="34">
        <v>43101</v>
      </c>
      <c r="G421" s="34">
        <v>43465</v>
      </c>
      <c r="H421" s="35" t="s">
        <v>3955</v>
      </c>
      <c r="I421" s="35" t="s">
        <v>3956</v>
      </c>
      <c r="J421" s="35" t="s">
        <v>3957</v>
      </c>
      <c r="K421" s="35" t="s">
        <v>3958</v>
      </c>
      <c r="L421" s="35" t="s">
        <v>3975</v>
      </c>
      <c r="M421" s="35" t="s">
        <v>295</v>
      </c>
      <c r="N421" s="35" t="s">
        <v>3976</v>
      </c>
      <c r="O421" s="35" t="s">
        <v>3977</v>
      </c>
      <c r="P421" s="35" t="s">
        <v>3978</v>
      </c>
      <c r="Q421" s="35" t="s">
        <v>2878</v>
      </c>
      <c r="R421" s="35" t="s">
        <v>1171</v>
      </c>
      <c r="S421" s="35" t="s">
        <v>342</v>
      </c>
      <c r="T421" s="35" t="s">
        <v>907</v>
      </c>
      <c r="U421" s="35" t="s">
        <v>323</v>
      </c>
      <c r="V421" s="35" t="s">
        <v>276</v>
      </c>
      <c r="W421" s="35"/>
      <c r="X421" s="35"/>
      <c r="Y421" s="35" t="s">
        <v>3979</v>
      </c>
      <c r="Z421" s="35" t="s">
        <v>3980</v>
      </c>
      <c r="AA421" s="35" t="s">
        <v>3981</v>
      </c>
      <c r="AB421" s="35"/>
      <c r="AC421" s="35"/>
      <c r="AD421" s="35"/>
      <c r="AE421" s="35"/>
      <c r="AF421" s="35"/>
      <c r="AG421" s="35"/>
      <c r="AH421" s="35"/>
      <c r="AI421" s="35"/>
      <c r="AJ421" s="35"/>
      <c r="AK421" s="35"/>
      <c r="AL421" s="35" t="s">
        <v>2883</v>
      </c>
      <c r="AM421" s="35" t="s">
        <v>2883</v>
      </c>
      <c r="AN421" s="35"/>
      <c r="AO421" s="35"/>
      <c r="AP421" s="35"/>
      <c r="AQ421" s="35"/>
      <c r="AR421" s="35"/>
      <c r="AS421" s="35"/>
      <c r="AT421" s="35"/>
      <c r="AU421" s="35"/>
      <c r="AV421" s="35"/>
      <c r="AW421" s="35" t="s">
        <v>302</v>
      </c>
      <c r="AX421" s="35" t="s">
        <v>328</v>
      </c>
      <c r="AY421" s="35" t="s">
        <v>329</v>
      </c>
      <c r="AZ421" s="35" t="s">
        <v>328</v>
      </c>
      <c r="BA421" s="35" t="s">
        <v>293</v>
      </c>
      <c r="BB421" s="33"/>
      <c r="BC421" s="36">
        <f>IF(COUNTIF($X$2:Table53[[#This Row],[MRCUID]],Table53[[#This Row],[MRCUID]])=1,1,0)</f>
        <v>0</v>
      </c>
    </row>
    <row r="422" spans="1:55" x14ac:dyDescent="0.25">
      <c r="A422" t="s">
        <v>277</v>
      </c>
      <c r="B422" s="33" t="s">
        <v>3953</v>
      </c>
      <c r="C422" s="33" t="s">
        <v>3954</v>
      </c>
      <c r="D422" s="33" t="s">
        <v>280</v>
      </c>
      <c r="E422" s="33" t="s">
        <v>281</v>
      </c>
      <c r="F422" s="34">
        <v>43101</v>
      </c>
      <c r="G422" s="34">
        <v>43465</v>
      </c>
      <c r="H422" s="35" t="s">
        <v>3955</v>
      </c>
      <c r="I422" s="35" t="s">
        <v>3956</v>
      </c>
      <c r="J422" s="35" t="s">
        <v>3957</v>
      </c>
      <c r="K422" s="35" t="s">
        <v>3958</v>
      </c>
      <c r="L422" s="35" t="s">
        <v>3982</v>
      </c>
      <c r="M422" s="35" t="s">
        <v>102</v>
      </c>
      <c r="N422" s="35"/>
      <c r="O422" s="35" t="s">
        <v>3983</v>
      </c>
      <c r="P422" s="35" t="s">
        <v>3984</v>
      </c>
      <c r="Q422" s="35"/>
      <c r="R422" s="35"/>
      <c r="S422" s="35"/>
      <c r="T422" s="35"/>
      <c r="U422" s="35"/>
      <c r="V422" s="35" t="s">
        <v>276</v>
      </c>
      <c r="W422" s="35"/>
      <c r="X422" s="35"/>
      <c r="Y422" s="35"/>
      <c r="Z422" s="35"/>
      <c r="AA422" s="35" t="s">
        <v>3985</v>
      </c>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t="s">
        <v>293</v>
      </c>
      <c r="BB422" s="33"/>
      <c r="BC422" s="36">
        <f>IF(COUNTIF($X$2:Table53[[#This Row],[MRCUID]],Table53[[#This Row],[MRCUID]])=1,1,0)</f>
        <v>0</v>
      </c>
    </row>
    <row r="423" spans="1:55" x14ac:dyDescent="0.25">
      <c r="A423" t="s">
        <v>277</v>
      </c>
      <c r="B423" s="33" t="s">
        <v>3953</v>
      </c>
      <c r="C423" s="33" t="s">
        <v>3954</v>
      </c>
      <c r="D423" s="33" t="s">
        <v>280</v>
      </c>
      <c r="E423" s="33" t="s">
        <v>281</v>
      </c>
      <c r="F423" s="34">
        <v>43101</v>
      </c>
      <c r="G423" s="34">
        <v>43465</v>
      </c>
      <c r="H423" s="35" t="s">
        <v>3955</v>
      </c>
      <c r="I423" s="35" t="s">
        <v>3956</v>
      </c>
      <c r="J423" s="35" t="s">
        <v>3957</v>
      </c>
      <c r="K423" s="35" t="s">
        <v>3958</v>
      </c>
      <c r="L423" s="35" t="s">
        <v>3986</v>
      </c>
      <c r="M423" s="35" t="s">
        <v>295</v>
      </c>
      <c r="N423" s="35" t="s">
        <v>3987</v>
      </c>
      <c r="O423" s="35" t="s">
        <v>3988</v>
      </c>
      <c r="P423" s="35" t="s">
        <v>3989</v>
      </c>
      <c r="Q423" s="35" t="s">
        <v>3963</v>
      </c>
      <c r="R423" s="35"/>
      <c r="S423" s="35" t="s">
        <v>355</v>
      </c>
      <c r="T423" s="35"/>
      <c r="U423" s="35" t="s">
        <v>323</v>
      </c>
      <c r="V423" s="35" t="s">
        <v>276</v>
      </c>
      <c r="W423" s="35"/>
      <c r="X423" s="35"/>
      <c r="Y423" s="35"/>
      <c r="Z423" s="35" t="s">
        <v>3990</v>
      </c>
      <c r="AA423" s="35" t="s">
        <v>3991</v>
      </c>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t="s">
        <v>302</v>
      </c>
      <c r="AX423" s="35"/>
      <c r="AY423" s="35"/>
      <c r="AZ423" s="35"/>
      <c r="BA423" s="35" t="s">
        <v>293</v>
      </c>
      <c r="BB423" s="33"/>
      <c r="BC423" s="36">
        <f>IF(COUNTIF($X$2:Table53[[#This Row],[MRCUID]],Table53[[#This Row],[MRCUID]])=1,1,0)</f>
        <v>0</v>
      </c>
    </row>
    <row r="424" spans="1:55" x14ac:dyDescent="0.25">
      <c r="A424" t="s">
        <v>277</v>
      </c>
      <c r="B424" s="33" t="s">
        <v>3953</v>
      </c>
      <c r="C424" s="33" t="s">
        <v>3954</v>
      </c>
      <c r="D424" s="33" t="s">
        <v>280</v>
      </c>
      <c r="E424" s="33" t="s">
        <v>281</v>
      </c>
      <c r="F424" s="34">
        <v>43101</v>
      </c>
      <c r="G424" s="34">
        <v>43465</v>
      </c>
      <c r="H424" s="35" t="s">
        <v>3955</v>
      </c>
      <c r="I424" s="35" t="s">
        <v>3956</v>
      </c>
      <c r="J424" s="35" t="s">
        <v>3957</v>
      </c>
      <c r="K424" s="35" t="s">
        <v>3958</v>
      </c>
      <c r="L424" s="35" t="s">
        <v>3992</v>
      </c>
      <c r="M424" s="35" t="s">
        <v>295</v>
      </c>
      <c r="N424" s="35"/>
      <c r="O424" s="35" t="s">
        <v>3993</v>
      </c>
      <c r="P424" s="35" t="s">
        <v>3994</v>
      </c>
      <c r="Q424" s="35" t="s">
        <v>3995</v>
      </c>
      <c r="R424" s="35"/>
      <c r="S424" s="35"/>
      <c r="T424" s="35"/>
      <c r="U424" s="35" t="s">
        <v>606</v>
      </c>
      <c r="V424" s="35" t="s">
        <v>276</v>
      </c>
      <c r="W424" s="35"/>
      <c r="X424" s="35"/>
      <c r="Y424" s="35" t="s">
        <v>3996</v>
      </c>
      <c r="Z424" s="35" t="s">
        <v>3997</v>
      </c>
      <c r="AA424" s="35" t="s">
        <v>3998</v>
      </c>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t="s">
        <v>302</v>
      </c>
      <c r="AX424" s="35" t="s">
        <v>328</v>
      </c>
      <c r="AY424" s="35" t="s">
        <v>329</v>
      </c>
      <c r="AZ424" s="35" t="s">
        <v>328</v>
      </c>
      <c r="BA424" s="35" t="s">
        <v>293</v>
      </c>
      <c r="BB424" s="33"/>
      <c r="BC424" s="36">
        <f>IF(COUNTIF($X$2:Table53[[#This Row],[MRCUID]],Table53[[#This Row],[MRCUID]])=1,1,0)</f>
        <v>0</v>
      </c>
    </row>
    <row r="425" spans="1:55" x14ac:dyDescent="0.25">
      <c r="A425" t="s">
        <v>277</v>
      </c>
      <c r="B425" s="33" t="s">
        <v>3953</v>
      </c>
      <c r="C425" s="33" t="s">
        <v>3954</v>
      </c>
      <c r="D425" s="33" t="s">
        <v>280</v>
      </c>
      <c r="E425" s="33" t="s">
        <v>281</v>
      </c>
      <c r="F425" s="34">
        <v>43101</v>
      </c>
      <c r="G425" s="34">
        <v>43465</v>
      </c>
      <c r="H425" s="35" t="s">
        <v>3955</v>
      </c>
      <c r="I425" s="35" t="s">
        <v>3956</v>
      </c>
      <c r="J425" s="35" t="s">
        <v>3957</v>
      </c>
      <c r="K425" s="35" t="s">
        <v>3958</v>
      </c>
      <c r="L425" s="35" t="s">
        <v>3999</v>
      </c>
      <c r="M425" s="35" t="s">
        <v>4000</v>
      </c>
      <c r="N425" s="35"/>
      <c r="O425" s="35" t="s">
        <v>4001</v>
      </c>
      <c r="P425" s="35" t="s">
        <v>4002</v>
      </c>
      <c r="Q425" s="35"/>
      <c r="R425" s="35"/>
      <c r="S425" s="35"/>
      <c r="T425" s="35"/>
      <c r="U425" s="35"/>
      <c r="V425" s="35" t="s">
        <v>276</v>
      </c>
      <c r="W425" s="35"/>
      <c r="X425" s="35"/>
      <c r="Y425" s="35"/>
      <c r="Z425" s="35"/>
      <c r="AA425" s="35" t="s">
        <v>4003</v>
      </c>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t="s">
        <v>293</v>
      </c>
      <c r="BB425" s="33"/>
      <c r="BC425" s="36">
        <f>IF(COUNTIF($X$2:Table53[[#This Row],[MRCUID]],Table53[[#This Row],[MRCUID]])=1,1,0)</f>
        <v>0</v>
      </c>
    </row>
    <row r="426" spans="1:55" x14ac:dyDescent="0.25">
      <c r="A426" t="s">
        <v>277</v>
      </c>
      <c r="B426" s="33" t="s">
        <v>3953</v>
      </c>
      <c r="C426" s="33" t="s">
        <v>3954</v>
      </c>
      <c r="D426" s="33" t="s">
        <v>280</v>
      </c>
      <c r="E426" s="33" t="s">
        <v>281</v>
      </c>
      <c r="F426" s="34">
        <v>43101</v>
      </c>
      <c r="G426" s="34">
        <v>43465</v>
      </c>
      <c r="H426" s="35" t="s">
        <v>3955</v>
      </c>
      <c r="I426" s="35" t="s">
        <v>3956</v>
      </c>
      <c r="J426" s="35" t="s">
        <v>3957</v>
      </c>
      <c r="K426" s="35" t="s">
        <v>3958</v>
      </c>
      <c r="L426" s="35" t="s">
        <v>4004</v>
      </c>
      <c r="M426" s="35" t="s">
        <v>295</v>
      </c>
      <c r="N426" s="35" t="s">
        <v>2174</v>
      </c>
      <c r="O426" s="35" t="s">
        <v>2168</v>
      </c>
      <c r="P426" s="35" t="s">
        <v>2175</v>
      </c>
      <c r="Q426" s="35" t="s">
        <v>864</v>
      </c>
      <c r="R426" s="35" t="s">
        <v>355</v>
      </c>
      <c r="S426" s="35" t="s">
        <v>321</v>
      </c>
      <c r="T426" s="35" t="s">
        <v>2176</v>
      </c>
      <c r="U426" s="35" t="s">
        <v>323</v>
      </c>
      <c r="V426" s="35" t="s">
        <v>276</v>
      </c>
      <c r="W426" s="35"/>
      <c r="X426" s="35"/>
      <c r="Y426" s="35" t="s">
        <v>2177</v>
      </c>
      <c r="Z426" s="35" t="s">
        <v>2178</v>
      </c>
      <c r="AA426" s="35" t="s">
        <v>2179</v>
      </c>
      <c r="AB426" s="35"/>
      <c r="AC426" s="35"/>
      <c r="AD426" s="35"/>
      <c r="AE426" s="35"/>
      <c r="AF426" s="35"/>
      <c r="AG426" s="35"/>
      <c r="AH426" s="35"/>
      <c r="AI426" s="35"/>
      <c r="AJ426" s="35"/>
      <c r="AK426" s="35"/>
      <c r="AL426" s="35" t="s">
        <v>869</v>
      </c>
      <c r="AM426" s="35" t="s">
        <v>869</v>
      </c>
      <c r="AN426" s="35"/>
      <c r="AO426" s="35"/>
      <c r="AP426" s="35"/>
      <c r="AQ426" s="35"/>
      <c r="AR426" s="35"/>
      <c r="AS426" s="35"/>
      <c r="AT426" s="35"/>
      <c r="AU426" s="35"/>
      <c r="AV426" s="35"/>
      <c r="AW426" s="35" t="s">
        <v>302</v>
      </c>
      <c r="AX426" s="35" t="s">
        <v>328</v>
      </c>
      <c r="AY426" s="35" t="s">
        <v>329</v>
      </c>
      <c r="AZ426" s="35" t="s">
        <v>328</v>
      </c>
      <c r="BA426" s="35" t="s">
        <v>293</v>
      </c>
      <c r="BB426" s="33"/>
      <c r="BC426" s="36">
        <f>IF(COUNTIF($X$2:Table53[[#This Row],[MRCUID]],Table53[[#This Row],[MRCUID]])=1,1,0)</f>
        <v>0</v>
      </c>
    </row>
    <row r="427" spans="1:55" x14ac:dyDescent="0.25">
      <c r="A427" t="s">
        <v>277</v>
      </c>
      <c r="B427" s="33" t="s">
        <v>3953</v>
      </c>
      <c r="C427" s="33" t="s">
        <v>3954</v>
      </c>
      <c r="D427" s="33" t="s">
        <v>280</v>
      </c>
      <c r="E427" s="33" t="s">
        <v>281</v>
      </c>
      <c r="F427" s="34">
        <v>43101</v>
      </c>
      <c r="G427" s="34">
        <v>43465</v>
      </c>
      <c r="H427" s="35" t="s">
        <v>3955</v>
      </c>
      <c r="I427" s="35" t="s">
        <v>3956</v>
      </c>
      <c r="J427" s="35" t="s">
        <v>3957</v>
      </c>
      <c r="K427" s="35" t="s">
        <v>3958</v>
      </c>
      <c r="L427" s="35" t="s">
        <v>4005</v>
      </c>
      <c r="M427" s="35" t="s">
        <v>295</v>
      </c>
      <c r="N427" s="35" t="s">
        <v>4006</v>
      </c>
      <c r="O427" s="35" t="s">
        <v>4001</v>
      </c>
      <c r="P427" s="35" t="s">
        <v>4007</v>
      </c>
      <c r="Q427" s="35" t="s">
        <v>4008</v>
      </c>
      <c r="R427" s="35" t="s">
        <v>321</v>
      </c>
      <c r="S427" s="35" t="s">
        <v>855</v>
      </c>
      <c r="T427" s="35" t="s">
        <v>4009</v>
      </c>
      <c r="U427" s="35" t="s">
        <v>290</v>
      </c>
      <c r="V427" s="35" t="s">
        <v>276</v>
      </c>
      <c r="W427" s="35"/>
      <c r="X427" s="35"/>
      <c r="Y427" s="35" t="s">
        <v>4010</v>
      </c>
      <c r="Z427" s="35" t="s">
        <v>4011</v>
      </c>
      <c r="AA427" s="35" t="s">
        <v>4012</v>
      </c>
      <c r="AB427" s="35"/>
      <c r="AC427" s="35"/>
      <c r="AD427" s="35"/>
      <c r="AE427" s="35"/>
      <c r="AF427" s="35"/>
      <c r="AG427" s="35"/>
      <c r="AH427" s="35"/>
      <c r="AI427" s="35"/>
      <c r="AJ427" s="35"/>
      <c r="AK427" s="35" t="s">
        <v>4013</v>
      </c>
      <c r="AL427" s="35"/>
      <c r="AM427" s="35" t="s">
        <v>4013</v>
      </c>
      <c r="AN427" s="35"/>
      <c r="AO427" s="35"/>
      <c r="AP427" s="35"/>
      <c r="AQ427" s="35"/>
      <c r="AR427" s="35"/>
      <c r="AS427" s="35"/>
      <c r="AT427" s="35"/>
      <c r="AU427" s="35"/>
      <c r="AV427" s="35"/>
      <c r="AW427" s="35" t="s">
        <v>302</v>
      </c>
      <c r="AX427" s="35" t="s">
        <v>328</v>
      </c>
      <c r="AY427" s="35" t="s">
        <v>329</v>
      </c>
      <c r="AZ427" s="35" t="s">
        <v>328</v>
      </c>
      <c r="BA427" s="35" t="s">
        <v>293</v>
      </c>
      <c r="BB427" s="33"/>
      <c r="BC427" s="36">
        <f>IF(COUNTIF($X$2:Table53[[#This Row],[MRCUID]],Table53[[#This Row],[MRCUID]])=1,1,0)</f>
        <v>0</v>
      </c>
    </row>
    <row r="428" spans="1:55" x14ac:dyDescent="0.25">
      <c r="A428" t="s">
        <v>277</v>
      </c>
      <c r="B428" s="33" t="s">
        <v>3953</v>
      </c>
      <c r="C428" s="33" t="s">
        <v>3954</v>
      </c>
      <c r="D428" s="33" t="s">
        <v>280</v>
      </c>
      <c r="E428" s="33" t="s">
        <v>281</v>
      </c>
      <c r="F428" s="34">
        <v>43101</v>
      </c>
      <c r="G428" s="34">
        <v>43465</v>
      </c>
      <c r="H428" s="35" t="s">
        <v>3955</v>
      </c>
      <c r="I428" s="35" t="s">
        <v>3956</v>
      </c>
      <c r="J428" s="35" t="s">
        <v>3957</v>
      </c>
      <c r="K428" s="35" t="s">
        <v>3958</v>
      </c>
      <c r="L428" s="35" t="s">
        <v>4014</v>
      </c>
      <c r="M428" s="35" t="s">
        <v>295</v>
      </c>
      <c r="N428" s="35" t="s">
        <v>1269</v>
      </c>
      <c r="O428" s="35" t="s">
        <v>1270</v>
      </c>
      <c r="P428" s="35" t="s">
        <v>1271</v>
      </c>
      <c r="Q428" s="35" t="s">
        <v>1152</v>
      </c>
      <c r="R428" s="35" t="s">
        <v>1153</v>
      </c>
      <c r="S428" s="35" t="s">
        <v>342</v>
      </c>
      <c r="T428" s="35" t="s">
        <v>1272</v>
      </c>
      <c r="U428" s="35" t="s">
        <v>323</v>
      </c>
      <c r="V428" s="35" t="s">
        <v>276</v>
      </c>
      <c r="W428" s="35"/>
      <c r="X428" s="35"/>
      <c r="Y428" s="35" t="s">
        <v>1273</v>
      </c>
      <c r="Z428" s="35" t="s">
        <v>1274</v>
      </c>
      <c r="AA428" s="35" t="s">
        <v>1275</v>
      </c>
      <c r="AB428" s="35"/>
      <c r="AC428" s="35"/>
      <c r="AD428" s="35"/>
      <c r="AE428" s="35"/>
      <c r="AF428" s="35"/>
      <c r="AG428" s="35"/>
      <c r="AH428" s="35"/>
      <c r="AI428" s="35"/>
      <c r="AJ428" s="35"/>
      <c r="AK428" s="35"/>
      <c r="AL428" s="35" t="s">
        <v>1157</v>
      </c>
      <c r="AM428" s="35" t="s">
        <v>1157</v>
      </c>
      <c r="AN428" s="35"/>
      <c r="AO428" s="35"/>
      <c r="AP428" s="35"/>
      <c r="AQ428" s="35"/>
      <c r="AR428" s="35"/>
      <c r="AS428" s="35"/>
      <c r="AT428" s="35"/>
      <c r="AU428" s="35"/>
      <c r="AV428" s="35"/>
      <c r="AW428" s="35" t="s">
        <v>302</v>
      </c>
      <c r="AX428" s="35" t="s">
        <v>328</v>
      </c>
      <c r="AY428" s="35" t="s">
        <v>329</v>
      </c>
      <c r="AZ428" s="35" t="s">
        <v>328</v>
      </c>
      <c r="BA428" s="35" t="s">
        <v>293</v>
      </c>
      <c r="BB428" s="33"/>
      <c r="BC428" s="36">
        <f>IF(COUNTIF($X$2:Table53[[#This Row],[MRCUID]],Table53[[#This Row],[MRCUID]])=1,1,0)</f>
        <v>0</v>
      </c>
    </row>
    <row r="429" spans="1:55" x14ac:dyDescent="0.25">
      <c r="A429" t="s">
        <v>277</v>
      </c>
      <c r="B429" s="33" t="s">
        <v>3953</v>
      </c>
      <c r="C429" s="33" t="s">
        <v>3954</v>
      </c>
      <c r="D429" s="33" t="s">
        <v>280</v>
      </c>
      <c r="E429" s="33" t="s">
        <v>281</v>
      </c>
      <c r="F429" s="34">
        <v>43101</v>
      </c>
      <c r="G429" s="34">
        <v>43465</v>
      </c>
      <c r="H429" s="35" t="s">
        <v>3955</v>
      </c>
      <c r="I429" s="35" t="s">
        <v>3956</v>
      </c>
      <c r="J429" s="35" t="s">
        <v>3957</v>
      </c>
      <c r="K429" s="35" t="s">
        <v>3958</v>
      </c>
      <c r="L429" s="35" t="s">
        <v>4015</v>
      </c>
      <c r="M429" s="35" t="s">
        <v>295</v>
      </c>
      <c r="N429" s="35" t="s">
        <v>4016</v>
      </c>
      <c r="O429" s="35" t="s">
        <v>4017</v>
      </c>
      <c r="P429" s="35" t="s">
        <v>4018</v>
      </c>
      <c r="Q429" s="35" t="s">
        <v>4019</v>
      </c>
      <c r="R429" s="35" t="s">
        <v>3329</v>
      </c>
      <c r="S429" s="35"/>
      <c r="T429" s="35" t="s">
        <v>4020</v>
      </c>
      <c r="U429" s="35" t="s">
        <v>344</v>
      </c>
      <c r="V429" s="35" t="s">
        <v>276</v>
      </c>
      <c r="W429" s="35"/>
      <c r="X429" s="35"/>
      <c r="Y429" s="35"/>
      <c r="Z429" s="35" t="s">
        <v>4021</v>
      </c>
      <c r="AA429" s="35" t="s">
        <v>4022</v>
      </c>
      <c r="AB429" s="35"/>
      <c r="AC429" s="35"/>
      <c r="AD429" s="35"/>
      <c r="AE429" s="35"/>
      <c r="AF429" s="35"/>
      <c r="AG429" s="35"/>
      <c r="AH429" s="35"/>
      <c r="AI429" s="35"/>
      <c r="AJ429" s="35"/>
      <c r="AK429" s="35"/>
      <c r="AL429" s="35" t="s">
        <v>4023</v>
      </c>
      <c r="AM429" s="35" t="s">
        <v>4024</v>
      </c>
      <c r="AN429" s="35"/>
      <c r="AO429" s="35"/>
      <c r="AP429" s="35"/>
      <c r="AQ429" s="35"/>
      <c r="AR429" s="35"/>
      <c r="AS429" s="35"/>
      <c r="AT429" s="35"/>
      <c r="AU429" s="35"/>
      <c r="AV429" s="35"/>
      <c r="AW429" s="35"/>
      <c r="AX429" s="35" t="s">
        <v>329</v>
      </c>
      <c r="AY429" s="35" t="s">
        <v>329</v>
      </c>
      <c r="AZ429" s="35" t="s">
        <v>329</v>
      </c>
      <c r="BA429" s="35" t="s">
        <v>293</v>
      </c>
      <c r="BB429" s="33"/>
      <c r="BC429" s="36">
        <f>IF(COUNTIF($X$2:Table53[[#This Row],[MRCUID]],Table53[[#This Row],[MRCUID]])=1,1,0)</f>
        <v>0</v>
      </c>
    </row>
    <row r="430" spans="1:55" x14ac:dyDescent="0.25">
      <c r="A430" t="s">
        <v>277</v>
      </c>
      <c r="B430" s="33" t="s">
        <v>3953</v>
      </c>
      <c r="C430" s="33" t="s">
        <v>3954</v>
      </c>
      <c r="D430" s="33" t="s">
        <v>280</v>
      </c>
      <c r="E430" s="33" t="s">
        <v>281</v>
      </c>
      <c r="F430" s="34">
        <v>43101</v>
      </c>
      <c r="G430" s="34">
        <v>43465</v>
      </c>
      <c r="H430" s="35" t="s">
        <v>3955</v>
      </c>
      <c r="I430" s="35" t="s">
        <v>3956</v>
      </c>
      <c r="J430" s="35" t="s">
        <v>3957</v>
      </c>
      <c r="K430" s="35" t="s">
        <v>3958</v>
      </c>
      <c r="L430" s="35" t="s">
        <v>4025</v>
      </c>
      <c r="M430" s="35" t="s">
        <v>295</v>
      </c>
      <c r="N430" s="35"/>
      <c r="O430" s="35" t="s">
        <v>4026</v>
      </c>
      <c r="P430" s="35" t="s">
        <v>4027</v>
      </c>
      <c r="Q430" s="35" t="s">
        <v>735</v>
      </c>
      <c r="R430" s="35"/>
      <c r="S430" s="35" t="s">
        <v>381</v>
      </c>
      <c r="T430" s="35"/>
      <c r="U430" s="35" t="s">
        <v>429</v>
      </c>
      <c r="V430" s="35" t="s">
        <v>276</v>
      </c>
      <c r="W430" s="35"/>
      <c r="X430" s="35"/>
      <c r="Y430" s="35"/>
      <c r="Z430" s="35" t="s">
        <v>4028</v>
      </c>
      <c r="AA430" s="35" t="s">
        <v>4029</v>
      </c>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t="s">
        <v>302</v>
      </c>
      <c r="AX430" s="35"/>
      <c r="AY430" s="35"/>
      <c r="AZ430" s="35"/>
      <c r="BA430" s="35" t="s">
        <v>293</v>
      </c>
      <c r="BB430" s="33"/>
      <c r="BC430" s="36">
        <f>IF(COUNTIF($X$2:Table53[[#This Row],[MRCUID]],Table53[[#This Row],[MRCUID]])=1,1,0)</f>
        <v>0</v>
      </c>
    </row>
    <row r="431" spans="1:55" x14ac:dyDescent="0.25">
      <c r="A431" t="s">
        <v>277</v>
      </c>
      <c r="B431" s="33" t="s">
        <v>3953</v>
      </c>
      <c r="C431" s="33" t="s">
        <v>3954</v>
      </c>
      <c r="D431" s="33" t="s">
        <v>280</v>
      </c>
      <c r="E431" s="33" t="s">
        <v>281</v>
      </c>
      <c r="F431" s="34">
        <v>43101</v>
      </c>
      <c r="G431" s="34">
        <v>43465</v>
      </c>
      <c r="H431" s="35" t="s">
        <v>3955</v>
      </c>
      <c r="I431" s="35" t="s">
        <v>3956</v>
      </c>
      <c r="J431" s="35" t="s">
        <v>3957</v>
      </c>
      <c r="K431" s="35" t="s">
        <v>3958</v>
      </c>
      <c r="L431" s="35" t="s">
        <v>4030</v>
      </c>
      <c r="M431" s="35" t="s">
        <v>295</v>
      </c>
      <c r="N431" s="35"/>
      <c r="O431" s="35" t="s">
        <v>4031</v>
      </c>
      <c r="P431" s="35" t="s">
        <v>4032</v>
      </c>
      <c r="Q431" s="35" t="s">
        <v>4033</v>
      </c>
      <c r="R431" s="35"/>
      <c r="S431" s="35" t="s">
        <v>321</v>
      </c>
      <c r="T431" s="35"/>
      <c r="U431" s="35" t="s">
        <v>323</v>
      </c>
      <c r="V431" s="35" t="s">
        <v>276</v>
      </c>
      <c r="W431" s="35"/>
      <c r="X431" s="35"/>
      <c r="Y431" s="35"/>
      <c r="Z431" s="35" t="s">
        <v>4034</v>
      </c>
      <c r="AA431" s="35" t="s">
        <v>4035</v>
      </c>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t="s">
        <v>302</v>
      </c>
      <c r="AX431" s="35"/>
      <c r="AY431" s="35"/>
      <c r="AZ431" s="35"/>
      <c r="BA431" s="35" t="s">
        <v>293</v>
      </c>
      <c r="BB431" s="33"/>
      <c r="BC431" s="36">
        <f>IF(COUNTIF($X$2:Table53[[#This Row],[MRCUID]],Table53[[#This Row],[MRCUID]])=1,1,0)</f>
        <v>0</v>
      </c>
    </row>
    <row r="432" spans="1:55" x14ac:dyDescent="0.25">
      <c r="A432" t="s">
        <v>277</v>
      </c>
      <c r="B432" s="33" t="s">
        <v>3953</v>
      </c>
      <c r="C432" s="33" t="s">
        <v>3954</v>
      </c>
      <c r="D432" s="33" t="s">
        <v>280</v>
      </c>
      <c r="E432" s="33" t="s">
        <v>281</v>
      </c>
      <c r="F432" s="34">
        <v>43101</v>
      </c>
      <c r="G432" s="34">
        <v>43465</v>
      </c>
      <c r="H432" s="35" t="s">
        <v>3955</v>
      </c>
      <c r="I432" s="35" t="s">
        <v>3956</v>
      </c>
      <c r="J432" s="35" t="s">
        <v>3957</v>
      </c>
      <c r="K432" s="35" t="s">
        <v>3958</v>
      </c>
      <c r="L432" s="35" t="s">
        <v>4036</v>
      </c>
      <c r="M432" s="35" t="s">
        <v>295</v>
      </c>
      <c r="N432" s="35" t="s">
        <v>4037</v>
      </c>
      <c r="O432" s="35" t="s">
        <v>4038</v>
      </c>
      <c r="P432" s="35" t="s">
        <v>4039</v>
      </c>
      <c r="Q432" s="35" t="s">
        <v>4040</v>
      </c>
      <c r="R432" s="35" t="s">
        <v>439</v>
      </c>
      <c r="S432" s="35" t="s">
        <v>442</v>
      </c>
      <c r="T432" s="35" t="s">
        <v>4041</v>
      </c>
      <c r="U432" s="35" t="s">
        <v>442</v>
      </c>
      <c r="V432" s="35" t="s">
        <v>276</v>
      </c>
      <c r="W432" s="35"/>
      <c r="X432" s="35"/>
      <c r="Y432" s="35" t="s">
        <v>4042</v>
      </c>
      <c r="Z432" s="35" t="s">
        <v>4043</v>
      </c>
      <c r="AA432" s="35" t="s">
        <v>4044</v>
      </c>
      <c r="AB432" s="35"/>
      <c r="AC432" s="35"/>
      <c r="AD432" s="35"/>
      <c r="AE432" s="35"/>
      <c r="AF432" s="35"/>
      <c r="AG432" s="35"/>
      <c r="AH432" s="35"/>
      <c r="AI432" s="35"/>
      <c r="AJ432" s="35"/>
      <c r="AK432" s="35"/>
      <c r="AL432" s="35" t="s">
        <v>4045</v>
      </c>
      <c r="AM432" s="35" t="s">
        <v>4046</v>
      </c>
      <c r="AN432" s="35"/>
      <c r="AO432" s="35"/>
      <c r="AP432" s="35"/>
      <c r="AQ432" s="35"/>
      <c r="AR432" s="35"/>
      <c r="AS432" s="35"/>
      <c r="AT432" s="35"/>
      <c r="AU432" s="35"/>
      <c r="AV432" s="35"/>
      <c r="AW432" s="35" t="s">
        <v>302</v>
      </c>
      <c r="AX432" s="35" t="s">
        <v>328</v>
      </c>
      <c r="AY432" s="35" t="s">
        <v>329</v>
      </c>
      <c r="AZ432" s="35" t="s">
        <v>328</v>
      </c>
      <c r="BA432" s="35" t="s">
        <v>293</v>
      </c>
      <c r="BB432" s="33"/>
      <c r="BC432" s="36">
        <f>IF(COUNTIF($X$2:Table53[[#This Row],[MRCUID]],Table53[[#This Row],[MRCUID]])=1,1,0)</f>
        <v>0</v>
      </c>
    </row>
    <row r="433" spans="1:55" x14ac:dyDescent="0.25">
      <c r="A433" t="s">
        <v>277</v>
      </c>
      <c r="B433" s="33" t="s">
        <v>4047</v>
      </c>
      <c r="C433" s="33" t="s">
        <v>4048</v>
      </c>
      <c r="D433" s="33" t="s">
        <v>280</v>
      </c>
      <c r="E433" s="33" t="s">
        <v>281</v>
      </c>
      <c r="F433" s="34">
        <v>43101</v>
      </c>
      <c r="G433" s="34">
        <v>43465</v>
      </c>
      <c r="H433" s="35" t="s">
        <v>4049</v>
      </c>
      <c r="I433" s="35" t="s">
        <v>4050</v>
      </c>
      <c r="J433" s="35" t="s">
        <v>4051</v>
      </c>
      <c r="K433" s="35" t="s">
        <v>4052</v>
      </c>
      <c r="L433" s="35" t="s">
        <v>4053</v>
      </c>
      <c r="M433" s="35" t="s">
        <v>295</v>
      </c>
      <c r="N433" s="35"/>
      <c r="O433" s="35" t="s">
        <v>281</v>
      </c>
      <c r="P433" s="35" t="s">
        <v>4054</v>
      </c>
      <c r="Q433" s="35" t="s">
        <v>4055</v>
      </c>
      <c r="R433" s="35"/>
      <c r="S433" s="35" t="s">
        <v>342</v>
      </c>
      <c r="T433" s="35"/>
      <c r="U433" s="35" t="s">
        <v>598</v>
      </c>
      <c r="V433" s="35" t="s">
        <v>276</v>
      </c>
      <c r="W433" s="35"/>
      <c r="X433" s="35"/>
      <c r="Y433" s="35"/>
      <c r="Z433" s="35" t="s">
        <v>4056</v>
      </c>
      <c r="AA433" s="35" t="s">
        <v>4057</v>
      </c>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t="s">
        <v>293</v>
      </c>
      <c r="BB433" s="33"/>
      <c r="BC433" s="36">
        <f>IF(COUNTIF($X$2:Table53[[#This Row],[MRCUID]],Table53[[#This Row],[MRCUID]])=1,1,0)</f>
        <v>0</v>
      </c>
    </row>
    <row r="434" spans="1:55" x14ac:dyDescent="0.25">
      <c r="A434" t="s">
        <v>277</v>
      </c>
      <c r="B434" s="33" t="s">
        <v>4058</v>
      </c>
      <c r="C434" s="33" t="s">
        <v>4059</v>
      </c>
      <c r="D434" s="33" t="s">
        <v>280</v>
      </c>
      <c r="E434" s="33" t="s">
        <v>281</v>
      </c>
      <c r="F434" s="34">
        <v>43101</v>
      </c>
      <c r="G434" s="34">
        <v>43465</v>
      </c>
      <c r="H434" s="35" t="s">
        <v>4060</v>
      </c>
      <c r="I434" s="35" t="s">
        <v>4061</v>
      </c>
      <c r="J434" s="35" t="s">
        <v>4062</v>
      </c>
      <c r="K434" s="35" t="s">
        <v>4063</v>
      </c>
      <c r="L434" s="35" t="s">
        <v>4064</v>
      </c>
      <c r="M434" s="35" t="s">
        <v>295</v>
      </c>
      <c r="N434" s="35"/>
      <c r="O434" s="35" t="s">
        <v>4065</v>
      </c>
      <c r="P434" s="35" t="s">
        <v>4066</v>
      </c>
      <c r="Q434" s="35" t="s">
        <v>4067</v>
      </c>
      <c r="R434" s="35"/>
      <c r="S434" s="35" t="s">
        <v>394</v>
      </c>
      <c r="T434" s="35"/>
      <c r="U434" s="35" t="s">
        <v>383</v>
      </c>
      <c r="V434" s="35" t="s">
        <v>276</v>
      </c>
      <c r="W434" s="35"/>
      <c r="X434" s="35"/>
      <c r="Y434" s="35"/>
      <c r="Z434" s="35" t="s">
        <v>4068</v>
      </c>
      <c r="AA434" s="35" t="s">
        <v>4069</v>
      </c>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t="s">
        <v>293</v>
      </c>
      <c r="BB434" s="33"/>
      <c r="BC434" s="36">
        <f>IF(COUNTIF($X$2:Table53[[#This Row],[MRCUID]],Table53[[#This Row],[MRCUID]])=1,1,0)</f>
        <v>0</v>
      </c>
    </row>
    <row r="435" spans="1:55" x14ac:dyDescent="0.25">
      <c r="A435" t="s">
        <v>277</v>
      </c>
      <c r="B435" s="33" t="s">
        <v>4058</v>
      </c>
      <c r="C435" s="33" t="s">
        <v>4059</v>
      </c>
      <c r="D435" s="33" t="s">
        <v>280</v>
      </c>
      <c r="E435" s="33" t="s">
        <v>281</v>
      </c>
      <c r="F435" s="34">
        <v>43101</v>
      </c>
      <c r="G435" s="34">
        <v>43465</v>
      </c>
      <c r="H435" s="35" t="s">
        <v>4060</v>
      </c>
      <c r="I435" s="35" t="s">
        <v>4061</v>
      </c>
      <c r="J435" s="35" t="s">
        <v>4062</v>
      </c>
      <c r="K435" s="35" t="s">
        <v>4063</v>
      </c>
      <c r="L435" s="35" t="s">
        <v>4070</v>
      </c>
      <c r="M435" s="35" t="s">
        <v>287</v>
      </c>
      <c r="N435" s="35"/>
      <c r="O435" s="35" t="s">
        <v>4071</v>
      </c>
      <c r="P435" s="35" t="s">
        <v>4072</v>
      </c>
      <c r="Q435" s="35"/>
      <c r="R435" s="35"/>
      <c r="S435" s="35"/>
      <c r="T435" s="35"/>
      <c r="U435" s="35" t="s">
        <v>598</v>
      </c>
      <c r="V435" s="35" t="s">
        <v>276</v>
      </c>
      <c r="W435" s="35"/>
      <c r="X435" s="35"/>
      <c r="Y435" s="35"/>
      <c r="Z435" s="35" t="s">
        <v>4073</v>
      </c>
      <c r="AA435" s="35" t="s">
        <v>4074</v>
      </c>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t="s">
        <v>293</v>
      </c>
      <c r="BB435" s="33"/>
      <c r="BC435" s="36">
        <f>IF(COUNTIF($X$2:Table53[[#This Row],[MRCUID]],Table53[[#This Row],[MRCUID]])=1,1,0)</f>
        <v>0</v>
      </c>
    </row>
    <row r="436" spans="1:55" x14ac:dyDescent="0.25">
      <c r="A436" t="s">
        <v>277</v>
      </c>
      <c r="B436" s="33" t="s">
        <v>4058</v>
      </c>
      <c r="C436" s="33" t="s">
        <v>4059</v>
      </c>
      <c r="D436" s="33" t="s">
        <v>280</v>
      </c>
      <c r="E436" s="33" t="s">
        <v>281</v>
      </c>
      <c r="F436" s="34">
        <v>43101</v>
      </c>
      <c r="G436" s="34">
        <v>43465</v>
      </c>
      <c r="H436" s="35" t="s">
        <v>4060</v>
      </c>
      <c r="I436" s="35" t="s">
        <v>4061</v>
      </c>
      <c r="J436" s="35" t="s">
        <v>4062</v>
      </c>
      <c r="K436" s="35" t="s">
        <v>4063</v>
      </c>
      <c r="L436" s="35" t="s">
        <v>4075</v>
      </c>
      <c r="M436" s="35" t="s">
        <v>102</v>
      </c>
      <c r="N436" s="35"/>
      <c r="O436" s="35" t="s">
        <v>1904</v>
      </c>
      <c r="P436" s="35" t="s">
        <v>4076</v>
      </c>
      <c r="Q436" s="35"/>
      <c r="R436" s="35"/>
      <c r="S436" s="35"/>
      <c r="T436" s="35"/>
      <c r="U436" s="35" t="s">
        <v>299</v>
      </c>
      <c r="V436" s="35" t="s">
        <v>276</v>
      </c>
      <c r="W436" s="35"/>
      <c r="X436" s="35"/>
      <c r="Y436" s="35"/>
      <c r="Z436" s="35" t="s">
        <v>4077</v>
      </c>
      <c r="AA436" s="35" t="s">
        <v>4078</v>
      </c>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t="s">
        <v>293</v>
      </c>
      <c r="BB436" s="33"/>
      <c r="BC436" s="36">
        <f>IF(COUNTIF($X$2:Table53[[#This Row],[MRCUID]],Table53[[#This Row],[MRCUID]])=1,1,0)</f>
        <v>0</v>
      </c>
    </row>
    <row r="437" spans="1:55" x14ac:dyDescent="0.25">
      <c r="A437" t="s">
        <v>277</v>
      </c>
      <c r="B437" s="33" t="s">
        <v>4058</v>
      </c>
      <c r="C437" s="33" t="s">
        <v>4059</v>
      </c>
      <c r="D437" s="33" t="s">
        <v>280</v>
      </c>
      <c r="E437" s="33" t="s">
        <v>281</v>
      </c>
      <c r="F437" s="34">
        <v>43101</v>
      </c>
      <c r="G437" s="34">
        <v>43465</v>
      </c>
      <c r="H437" s="35" t="s">
        <v>4060</v>
      </c>
      <c r="I437" s="35" t="s">
        <v>4061</v>
      </c>
      <c r="J437" s="35" t="s">
        <v>4062</v>
      </c>
      <c r="K437" s="35" t="s">
        <v>4063</v>
      </c>
      <c r="L437" s="35" t="s">
        <v>4079</v>
      </c>
      <c r="M437" s="35" t="s">
        <v>295</v>
      </c>
      <c r="N437" s="35"/>
      <c r="O437" s="35" t="s">
        <v>4080</v>
      </c>
      <c r="P437" s="35" t="s">
        <v>4081</v>
      </c>
      <c r="Q437" s="35" t="s">
        <v>4082</v>
      </c>
      <c r="R437" s="35"/>
      <c r="S437" s="35" t="s">
        <v>321</v>
      </c>
      <c r="T437" s="35"/>
      <c r="U437" s="35" t="s">
        <v>323</v>
      </c>
      <c r="V437" s="35" t="s">
        <v>276</v>
      </c>
      <c r="W437" s="35"/>
      <c r="X437" s="35"/>
      <c r="Y437" s="35"/>
      <c r="Z437" s="35" t="s">
        <v>4083</v>
      </c>
      <c r="AA437" s="35" t="s">
        <v>4084</v>
      </c>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t="s">
        <v>302</v>
      </c>
      <c r="AX437" s="35"/>
      <c r="AY437" s="35"/>
      <c r="AZ437" s="35"/>
      <c r="BA437" s="35" t="s">
        <v>293</v>
      </c>
      <c r="BB437" s="33"/>
      <c r="BC437" s="36">
        <f>IF(COUNTIF($X$2:Table53[[#This Row],[MRCUID]],Table53[[#This Row],[MRCUID]])=1,1,0)</f>
        <v>0</v>
      </c>
    </row>
    <row r="438" spans="1:55" x14ac:dyDescent="0.25">
      <c r="A438" t="s">
        <v>277</v>
      </c>
      <c r="B438" s="33" t="s">
        <v>4058</v>
      </c>
      <c r="C438" s="33" t="s">
        <v>4059</v>
      </c>
      <c r="D438" s="33" t="s">
        <v>280</v>
      </c>
      <c r="E438" s="33" t="s">
        <v>281</v>
      </c>
      <c r="F438" s="34">
        <v>43101</v>
      </c>
      <c r="G438" s="34">
        <v>43465</v>
      </c>
      <c r="H438" s="35" t="s">
        <v>4060</v>
      </c>
      <c r="I438" s="35" t="s">
        <v>4061</v>
      </c>
      <c r="J438" s="35" t="s">
        <v>4062</v>
      </c>
      <c r="K438" s="35" t="s">
        <v>4063</v>
      </c>
      <c r="L438" s="35" t="s">
        <v>4085</v>
      </c>
      <c r="M438" s="35" t="s">
        <v>287</v>
      </c>
      <c r="N438" s="35"/>
      <c r="O438" s="35" t="s">
        <v>4086</v>
      </c>
      <c r="P438" s="35" t="s">
        <v>4087</v>
      </c>
      <c r="Q438" s="35"/>
      <c r="R438" s="35"/>
      <c r="S438" s="35"/>
      <c r="T438" s="35"/>
      <c r="U438" s="35" t="s">
        <v>383</v>
      </c>
      <c r="V438" s="35" t="s">
        <v>276</v>
      </c>
      <c r="W438" s="35"/>
      <c r="X438" s="35"/>
      <c r="Y438" s="35"/>
      <c r="Z438" s="35" t="s">
        <v>4088</v>
      </c>
      <c r="AA438" s="35" t="s">
        <v>4089</v>
      </c>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t="s">
        <v>293</v>
      </c>
      <c r="BB438" s="33"/>
      <c r="BC438" s="36">
        <f>IF(COUNTIF($X$2:Table53[[#This Row],[MRCUID]],Table53[[#This Row],[MRCUID]])=1,1,0)</f>
        <v>0</v>
      </c>
    </row>
    <row r="439" spans="1:55" x14ac:dyDescent="0.25">
      <c r="A439" t="s">
        <v>277</v>
      </c>
      <c r="B439" s="33" t="s">
        <v>4058</v>
      </c>
      <c r="C439" s="33" t="s">
        <v>4059</v>
      </c>
      <c r="D439" s="33" t="s">
        <v>280</v>
      </c>
      <c r="E439" s="33" t="s">
        <v>281</v>
      </c>
      <c r="F439" s="34">
        <v>43101</v>
      </c>
      <c r="G439" s="34">
        <v>43465</v>
      </c>
      <c r="H439" s="35" t="s">
        <v>4060</v>
      </c>
      <c r="I439" s="35" t="s">
        <v>4061</v>
      </c>
      <c r="J439" s="35" t="s">
        <v>4062</v>
      </c>
      <c r="K439" s="35" t="s">
        <v>4063</v>
      </c>
      <c r="L439" s="35" t="s">
        <v>4090</v>
      </c>
      <c r="M439" s="35" t="s">
        <v>295</v>
      </c>
      <c r="N439" s="35" t="s">
        <v>3776</v>
      </c>
      <c r="O439" s="35" t="s">
        <v>3777</v>
      </c>
      <c r="P439" s="35" t="s">
        <v>3778</v>
      </c>
      <c r="Q439" s="35" t="s">
        <v>3779</v>
      </c>
      <c r="R439" s="35" t="s">
        <v>306</v>
      </c>
      <c r="S439" s="35" t="s">
        <v>394</v>
      </c>
      <c r="T439" s="35" t="s">
        <v>3780</v>
      </c>
      <c r="U439" s="35" t="s">
        <v>598</v>
      </c>
      <c r="V439" s="35" t="s">
        <v>276</v>
      </c>
      <c r="W439" s="35"/>
      <c r="X439" s="35"/>
      <c r="Y439" s="35" t="s">
        <v>3781</v>
      </c>
      <c r="Z439" s="35" t="s">
        <v>3782</v>
      </c>
      <c r="AA439" s="35" t="s">
        <v>3783</v>
      </c>
      <c r="AB439" s="35"/>
      <c r="AC439" s="35"/>
      <c r="AD439" s="35"/>
      <c r="AE439" s="35"/>
      <c r="AF439" s="35"/>
      <c r="AG439" s="35"/>
      <c r="AH439" s="35"/>
      <c r="AI439" s="35"/>
      <c r="AJ439" s="35"/>
      <c r="AK439" s="35"/>
      <c r="AL439" s="35" t="s">
        <v>3784</v>
      </c>
      <c r="AM439" s="35" t="s">
        <v>3785</v>
      </c>
      <c r="AN439" s="35"/>
      <c r="AO439" s="35"/>
      <c r="AP439" s="35"/>
      <c r="AQ439" s="35"/>
      <c r="AR439" s="35"/>
      <c r="AS439" s="35"/>
      <c r="AT439" s="35"/>
      <c r="AU439" s="35" t="s">
        <v>3786</v>
      </c>
      <c r="AV439" s="35"/>
      <c r="AW439" s="35" t="s">
        <v>302</v>
      </c>
      <c r="AX439" s="35" t="s">
        <v>328</v>
      </c>
      <c r="AY439" s="35" t="s">
        <v>329</v>
      </c>
      <c r="AZ439" s="35" t="s">
        <v>328</v>
      </c>
      <c r="BA439" s="35" t="s">
        <v>293</v>
      </c>
      <c r="BB439" s="33"/>
      <c r="BC439" s="36">
        <f>IF(COUNTIF($X$2:Table53[[#This Row],[MRCUID]],Table53[[#This Row],[MRCUID]])=1,1,0)</f>
        <v>0</v>
      </c>
    </row>
    <row r="440" spans="1:55" x14ac:dyDescent="0.25">
      <c r="A440" t="s">
        <v>277</v>
      </c>
      <c r="B440" s="33" t="s">
        <v>4091</v>
      </c>
      <c r="C440" s="33" t="s">
        <v>4092</v>
      </c>
      <c r="D440" s="33" t="s">
        <v>280</v>
      </c>
      <c r="E440" s="33" t="s">
        <v>281</v>
      </c>
      <c r="F440" s="34">
        <v>43101</v>
      </c>
      <c r="G440" s="34">
        <v>43465</v>
      </c>
      <c r="H440" s="35" t="s">
        <v>4093</v>
      </c>
      <c r="I440" s="35" t="s">
        <v>4094</v>
      </c>
      <c r="J440" s="35" t="s">
        <v>4095</v>
      </c>
      <c r="K440" s="35" t="s">
        <v>4096</v>
      </c>
      <c r="L440" s="35" t="s">
        <v>4097</v>
      </c>
      <c r="M440" s="35" t="s">
        <v>295</v>
      </c>
      <c r="N440" s="35" t="s">
        <v>4098</v>
      </c>
      <c r="O440" s="35" t="s">
        <v>4099</v>
      </c>
      <c r="P440" s="35" t="s">
        <v>4100</v>
      </c>
      <c r="Q440" s="35" t="s">
        <v>1083</v>
      </c>
      <c r="R440" s="35" t="s">
        <v>4101</v>
      </c>
      <c r="S440" s="35" t="s">
        <v>4102</v>
      </c>
      <c r="T440" s="35" t="s">
        <v>4103</v>
      </c>
      <c r="U440" s="35" t="s">
        <v>506</v>
      </c>
      <c r="V440" s="35" t="s">
        <v>507</v>
      </c>
      <c r="W440" s="35"/>
      <c r="X440" s="35"/>
      <c r="Y440" s="35" t="s">
        <v>4104</v>
      </c>
      <c r="Z440" s="35" t="s">
        <v>4105</v>
      </c>
      <c r="AA440" s="35" t="s">
        <v>4106</v>
      </c>
      <c r="AB440" s="35"/>
      <c r="AC440" s="35"/>
      <c r="AD440" s="35"/>
      <c r="AE440" s="35"/>
      <c r="AF440" s="35"/>
      <c r="AG440" s="35"/>
      <c r="AH440" s="35"/>
      <c r="AI440" s="35"/>
      <c r="AJ440" s="35"/>
      <c r="AK440" s="35"/>
      <c r="AL440" s="35" t="s">
        <v>1090</v>
      </c>
      <c r="AM440" s="35" t="s">
        <v>1091</v>
      </c>
      <c r="AN440" s="35"/>
      <c r="AO440" s="35"/>
      <c r="AP440" s="35"/>
      <c r="AQ440" s="35"/>
      <c r="AR440" s="35"/>
      <c r="AS440" s="35"/>
      <c r="AT440" s="35"/>
      <c r="AU440" s="35"/>
      <c r="AV440" s="35"/>
      <c r="AW440" s="35" t="s">
        <v>302</v>
      </c>
      <c r="AX440" s="35" t="s">
        <v>328</v>
      </c>
      <c r="AY440" s="35" t="s">
        <v>329</v>
      </c>
      <c r="AZ440" s="35" t="s">
        <v>328</v>
      </c>
      <c r="BA440" s="35" t="s">
        <v>293</v>
      </c>
      <c r="BB440" s="33"/>
      <c r="BC440" s="36">
        <f>IF(COUNTIF($X$2:Table53[[#This Row],[MRCUID]],Table53[[#This Row],[MRCUID]])=1,1,0)</f>
        <v>0</v>
      </c>
    </row>
    <row r="441" spans="1:55" x14ac:dyDescent="0.25">
      <c r="A441" t="s">
        <v>277</v>
      </c>
      <c r="B441" s="33" t="s">
        <v>4091</v>
      </c>
      <c r="C441" s="33" t="s">
        <v>4092</v>
      </c>
      <c r="D441" s="33" t="s">
        <v>280</v>
      </c>
      <c r="E441" s="33" t="s">
        <v>281</v>
      </c>
      <c r="F441" s="34">
        <v>43101</v>
      </c>
      <c r="G441" s="34">
        <v>43465</v>
      </c>
      <c r="H441" s="35" t="s">
        <v>4093</v>
      </c>
      <c r="I441" s="35" t="s">
        <v>4094</v>
      </c>
      <c r="J441" s="35" t="s">
        <v>4095</v>
      </c>
      <c r="K441" s="35" t="s">
        <v>4096</v>
      </c>
      <c r="L441" s="35" t="s">
        <v>4107</v>
      </c>
      <c r="M441" s="35" t="s">
        <v>295</v>
      </c>
      <c r="N441" s="35" t="s">
        <v>4108</v>
      </c>
      <c r="O441" s="35" t="s">
        <v>4109</v>
      </c>
      <c r="P441" s="35" t="s">
        <v>4110</v>
      </c>
      <c r="Q441" s="35" t="s">
        <v>4111</v>
      </c>
      <c r="R441" s="35" t="s">
        <v>3329</v>
      </c>
      <c r="S441" s="35" t="s">
        <v>394</v>
      </c>
      <c r="T441" s="35" t="s">
        <v>4112</v>
      </c>
      <c r="U441" s="35" t="s">
        <v>383</v>
      </c>
      <c r="V441" s="35" t="s">
        <v>276</v>
      </c>
      <c r="W441" s="35"/>
      <c r="X441" s="35"/>
      <c r="Y441" s="35" t="s">
        <v>4113</v>
      </c>
      <c r="Z441" s="35" t="s">
        <v>4114</v>
      </c>
      <c r="AA441" s="35" t="s">
        <v>4115</v>
      </c>
      <c r="AB441" s="35"/>
      <c r="AC441" s="35"/>
      <c r="AD441" s="35"/>
      <c r="AE441" s="35"/>
      <c r="AF441" s="35"/>
      <c r="AG441" s="35"/>
      <c r="AH441" s="35"/>
      <c r="AI441" s="35"/>
      <c r="AJ441" s="35"/>
      <c r="AK441" s="35"/>
      <c r="AL441" s="35" t="s">
        <v>4116</v>
      </c>
      <c r="AM441" s="35" t="s">
        <v>4117</v>
      </c>
      <c r="AN441" s="35"/>
      <c r="AO441" s="35"/>
      <c r="AP441" s="35"/>
      <c r="AQ441" s="35"/>
      <c r="AR441" s="35"/>
      <c r="AS441" s="35"/>
      <c r="AT441" s="35"/>
      <c r="AU441" s="35"/>
      <c r="AV441" s="35"/>
      <c r="AW441" s="35" t="s">
        <v>302</v>
      </c>
      <c r="AX441" s="35" t="s">
        <v>328</v>
      </c>
      <c r="AY441" s="35" t="s">
        <v>329</v>
      </c>
      <c r="AZ441" s="35" t="s">
        <v>328</v>
      </c>
      <c r="BA441" s="35" t="s">
        <v>293</v>
      </c>
      <c r="BB441" s="33"/>
      <c r="BC441" s="36">
        <f>IF(COUNTIF($X$2:Table53[[#This Row],[MRCUID]],Table53[[#This Row],[MRCUID]])=1,1,0)</f>
        <v>0</v>
      </c>
    </row>
    <row r="442" spans="1:55" x14ac:dyDescent="0.25">
      <c r="A442" t="s">
        <v>277</v>
      </c>
      <c r="B442" s="33" t="s">
        <v>4091</v>
      </c>
      <c r="C442" s="33" t="s">
        <v>4092</v>
      </c>
      <c r="D442" s="33" t="s">
        <v>280</v>
      </c>
      <c r="E442" s="33" t="s">
        <v>281</v>
      </c>
      <c r="F442" s="34">
        <v>43101</v>
      </c>
      <c r="G442" s="34">
        <v>43465</v>
      </c>
      <c r="H442" s="35" t="s">
        <v>4093</v>
      </c>
      <c r="I442" s="35" t="s">
        <v>4094</v>
      </c>
      <c r="J442" s="35" t="s">
        <v>4095</v>
      </c>
      <c r="K442" s="35" t="s">
        <v>4096</v>
      </c>
      <c r="L442" s="35" t="s">
        <v>4118</v>
      </c>
      <c r="M442" s="35" t="s">
        <v>295</v>
      </c>
      <c r="N442" s="35" t="s">
        <v>4119</v>
      </c>
      <c r="O442" s="35" t="s">
        <v>4120</v>
      </c>
      <c r="P442" s="35" t="s">
        <v>4121</v>
      </c>
      <c r="Q442" s="35" t="s">
        <v>1152</v>
      </c>
      <c r="R442" s="35" t="s">
        <v>1153</v>
      </c>
      <c r="S442" s="35" t="s">
        <v>342</v>
      </c>
      <c r="T442" s="35" t="s">
        <v>407</v>
      </c>
      <c r="U442" s="35" t="s">
        <v>598</v>
      </c>
      <c r="V442" s="35" t="s">
        <v>276</v>
      </c>
      <c r="W442" s="35"/>
      <c r="X442" s="35"/>
      <c r="Y442" s="35" t="s">
        <v>4122</v>
      </c>
      <c r="Z442" s="35" t="s">
        <v>4123</v>
      </c>
      <c r="AA442" s="35" t="s">
        <v>4124</v>
      </c>
      <c r="AB442" s="35"/>
      <c r="AC442" s="35"/>
      <c r="AD442" s="35"/>
      <c r="AE442" s="35"/>
      <c r="AF442" s="35"/>
      <c r="AG442" s="35"/>
      <c r="AH442" s="35"/>
      <c r="AI442" s="35"/>
      <c r="AJ442" s="35"/>
      <c r="AK442" s="35"/>
      <c r="AL442" s="35" t="s">
        <v>1157</v>
      </c>
      <c r="AM442" s="35" t="s">
        <v>1157</v>
      </c>
      <c r="AN442" s="35"/>
      <c r="AO442" s="35"/>
      <c r="AP442" s="35"/>
      <c r="AQ442" s="35"/>
      <c r="AR442" s="35"/>
      <c r="AS442" s="35"/>
      <c r="AT442" s="35"/>
      <c r="AU442" s="35"/>
      <c r="AV442" s="35"/>
      <c r="AW442" s="35" t="s">
        <v>302</v>
      </c>
      <c r="AX442" s="35" t="s">
        <v>328</v>
      </c>
      <c r="AY442" s="35" t="s">
        <v>329</v>
      </c>
      <c r="AZ442" s="35" t="s">
        <v>328</v>
      </c>
      <c r="BA442" s="35" t="s">
        <v>293</v>
      </c>
      <c r="BB442" s="33"/>
      <c r="BC442" s="36">
        <f>IF(COUNTIF($X$2:Table53[[#This Row],[MRCUID]],Table53[[#This Row],[MRCUID]])=1,1,0)</f>
        <v>0</v>
      </c>
    </row>
    <row r="443" spans="1:55" x14ac:dyDescent="0.25">
      <c r="A443" t="s">
        <v>277</v>
      </c>
      <c r="B443" s="33" t="s">
        <v>4091</v>
      </c>
      <c r="C443" s="33" t="s">
        <v>4092</v>
      </c>
      <c r="D443" s="33" t="s">
        <v>280</v>
      </c>
      <c r="E443" s="33" t="s">
        <v>281</v>
      </c>
      <c r="F443" s="34">
        <v>43101</v>
      </c>
      <c r="G443" s="34">
        <v>43465</v>
      </c>
      <c r="H443" s="35" t="s">
        <v>4093</v>
      </c>
      <c r="I443" s="35" t="s">
        <v>4094</v>
      </c>
      <c r="J443" s="35" t="s">
        <v>4095</v>
      </c>
      <c r="K443" s="35" t="s">
        <v>4096</v>
      </c>
      <c r="L443" s="35" t="s">
        <v>4125</v>
      </c>
      <c r="M443" s="35" t="s">
        <v>295</v>
      </c>
      <c r="N443" s="35" t="s">
        <v>4126</v>
      </c>
      <c r="O443" s="35" t="s">
        <v>4127</v>
      </c>
      <c r="P443" s="35" t="s">
        <v>4128</v>
      </c>
      <c r="Q443" s="35" t="s">
        <v>1970</v>
      </c>
      <c r="R443" s="35"/>
      <c r="S443" s="35"/>
      <c r="T443" s="35"/>
      <c r="U443" s="35" t="s">
        <v>306</v>
      </c>
      <c r="V443" s="35" t="s">
        <v>276</v>
      </c>
      <c r="W443" s="35"/>
      <c r="X443" s="35"/>
      <c r="Y443" s="35"/>
      <c r="Z443" s="35" t="s">
        <v>4129</v>
      </c>
      <c r="AA443" s="35" t="s">
        <v>4130</v>
      </c>
      <c r="AB443" s="35"/>
      <c r="AC443" s="35"/>
      <c r="AD443" s="35"/>
      <c r="AE443" s="35"/>
      <c r="AF443" s="35"/>
      <c r="AG443" s="35"/>
      <c r="AH443" s="35"/>
      <c r="AI443" s="35"/>
      <c r="AJ443" s="35"/>
      <c r="AK443" s="35"/>
      <c r="AL443" s="35" t="s">
        <v>1975</v>
      </c>
      <c r="AM443" s="35" t="s">
        <v>1976</v>
      </c>
      <c r="AN443" s="35"/>
      <c r="AO443" s="35"/>
      <c r="AP443" s="35"/>
      <c r="AQ443" s="35"/>
      <c r="AR443" s="35"/>
      <c r="AS443" s="35"/>
      <c r="AT443" s="35"/>
      <c r="AU443" s="35"/>
      <c r="AV443" s="35"/>
      <c r="AW443" s="35" t="s">
        <v>302</v>
      </c>
      <c r="AX443" s="35" t="s">
        <v>329</v>
      </c>
      <c r="AY443" s="35" t="s">
        <v>329</v>
      </c>
      <c r="AZ443" s="35" t="s">
        <v>329</v>
      </c>
      <c r="BA443" s="35" t="s">
        <v>293</v>
      </c>
      <c r="BB443" s="33"/>
      <c r="BC443" s="36">
        <f>IF(COUNTIF($X$2:Table53[[#This Row],[MRCUID]],Table53[[#This Row],[MRCUID]])=1,1,0)</f>
        <v>0</v>
      </c>
    </row>
    <row r="444" spans="1:55" x14ac:dyDescent="0.25">
      <c r="A444" t="s">
        <v>277</v>
      </c>
      <c r="B444" s="33" t="s">
        <v>4091</v>
      </c>
      <c r="C444" s="33" t="s">
        <v>4092</v>
      </c>
      <c r="D444" s="33" t="s">
        <v>280</v>
      </c>
      <c r="E444" s="33" t="s">
        <v>281</v>
      </c>
      <c r="F444" s="34">
        <v>43101</v>
      </c>
      <c r="G444" s="34">
        <v>43465</v>
      </c>
      <c r="H444" s="35" t="s">
        <v>4093</v>
      </c>
      <c r="I444" s="35" t="s">
        <v>4094</v>
      </c>
      <c r="J444" s="35" t="s">
        <v>4095</v>
      </c>
      <c r="K444" s="35" t="s">
        <v>4096</v>
      </c>
      <c r="L444" s="35" t="s">
        <v>4131</v>
      </c>
      <c r="M444" s="35" t="s">
        <v>295</v>
      </c>
      <c r="N444" s="35" t="s">
        <v>4132</v>
      </c>
      <c r="O444" s="35" t="s">
        <v>4133</v>
      </c>
      <c r="P444" s="35" t="s">
        <v>4134</v>
      </c>
      <c r="Q444" s="35" t="s">
        <v>405</v>
      </c>
      <c r="R444" s="35" t="s">
        <v>427</v>
      </c>
      <c r="S444" s="35" t="s">
        <v>342</v>
      </c>
      <c r="T444" s="35" t="s">
        <v>4135</v>
      </c>
      <c r="U444" s="35"/>
      <c r="V444" s="35" t="s">
        <v>507</v>
      </c>
      <c r="W444" s="35"/>
      <c r="X444" s="35"/>
      <c r="Y444" s="35" t="s">
        <v>4136</v>
      </c>
      <c r="Z444" s="35" t="s">
        <v>4137</v>
      </c>
      <c r="AA444" s="35" t="s">
        <v>4138</v>
      </c>
      <c r="AB444" s="35"/>
      <c r="AC444" s="35"/>
      <c r="AD444" s="35"/>
      <c r="AE444" s="35"/>
      <c r="AF444" s="35"/>
      <c r="AG444" s="35"/>
      <c r="AH444" s="35"/>
      <c r="AI444" s="35"/>
      <c r="AJ444" s="35"/>
      <c r="AK444" s="35"/>
      <c r="AL444" s="35" t="s">
        <v>412</v>
      </c>
      <c r="AM444" s="35" t="s">
        <v>412</v>
      </c>
      <c r="AN444" s="35"/>
      <c r="AO444" s="35"/>
      <c r="AP444" s="35"/>
      <c r="AQ444" s="35"/>
      <c r="AR444" s="35"/>
      <c r="AS444" s="35"/>
      <c r="AT444" s="35"/>
      <c r="AU444" s="35"/>
      <c r="AV444" s="35"/>
      <c r="AW444" s="35" t="s">
        <v>302</v>
      </c>
      <c r="AX444" s="35" t="s">
        <v>328</v>
      </c>
      <c r="AY444" s="35" t="s">
        <v>329</v>
      </c>
      <c r="AZ444" s="35" t="s">
        <v>328</v>
      </c>
      <c r="BA444" s="35" t="s">
        <v>293</v>
      </c>
      <c r="BB444" s="33"/>
      <c r="BC444" s="36">
        <f>IF(COUNTIF($X$2:Table53[[#This Row],[MRCUID]],Table53[[#This Row],[MRCUID]])=1,1,0)</f>
        <v>0</v>
      </c>
    </row>
    <row r="445" spans="1:55" x14ac:dyDescent="0.25">
      <c r="A445" t="s">
        <v>277</v>
      </c>
      <c r="B445" s="33" t="s">
        <v>4091</v>
      </c>
      <c r="C445" s="33" t="s">
        <v>4092</v>
      </c>
      <c r="D445" s="33" t="s">
        <v>280</v>
      </c>
      <c r="E445" s="33" t="s">
        <v>281</v>
      </c>
      <c r="F445" s="34">
        <v>43101</v>
      </c>
      <c r="G445" s="34">
        <v>43465</v>
      </c>
      <c r="H445" s="35" t="s">
        <v>4093</v>
      </c>
      <c r="I445" s="35" t="s">
        <v>4094</v>
      </c>
      <c r="J445" s="35" t="s">
        <v>4095</v>
      </c>
      <c r="K445" s="35" t="s">
        <v>4096</v>
      </c>
      <c r="L445" s="35" t="s">
        <v>4139</v>
      </c>
      <c r="M445" s="35" t="s">
        <v>295</v>
      </c>
      <c r="N445" s="35" t="s">
        <v>4140</v>
      </c>
      <c r="O445" s="35" t="s">
        <v>4141</v>
      </c>
      <c r="P445" s="35" t="s">
        <v>4142</v>
      </c>
      <c r="Q445" s="35" t="s">
        <v>4143</v>
      </c>
      <c r="R445" s="35" t="s">
        <v>3430</v>
      </c>
      <c r="S445" s="35" t="s">
        <v>4144</v>
      </c>
      <c r="T445" s="35" t="s">
        <v>4145</v>
      </c>
      <c r="U445" s="35" t="s">
        <v>598</v>
      </c>
      <c r="V445" s="35" t="s">
        <v>276</v>
      </c>
      <c r="W445" s="35"/>
      <c r="X445" s="35"/>
      <c r="Y445" s="35" t="s">
        <v>4146</v>
      </c>
      <c r="Z445" s="35" t="s">
        <v>4147</v>
      </c>
      <c r="AA445" s="35" t="s">
        <v>4148</v>
      </c>
      <c r="AB445" s="35"/>
      <c r="AC445" s="35"/>
      <c r="AD445" s="35"/>
      <c r="AE445" s="35"/>
      <c r="AF445" s="35"/>
      <c r="AG445" s="35"/>
      <c r="AH445" s="35"/>
      <c r="AI445" s="35"/>
      <c r="AJ445" s="35"/>
      <c r="AK445" s="35"/>
      <c r="AL445" s="35" t="s">
        <v>4149</v>
      </c>
      <c r="AM445" s="35" t="s">
        <v>4150</v>
      </c>
      <c r="AN445" s="35"/>
      <c r="AO445" s="35"/>
      <c r="AP445" s="35"/>
      <c r="AQ445" s="35"/>
      <c r="AR445" s="35"/>
      <c r="AS445" s="35"/>
      <c r="AT445" s="35"/>
      <c r="AU445" s="35"/>
      <c r="AV445" s="35"/>
      <c r="AW445" s="35"/>
      <c r="AX445" s="35" t="s">
        <v>329</v>
      </c>
      <c r="AY445" s="35" t="s">
        <v>329</v>
      </c>
      <c r="AZ445" s="35" t="s">
        <v>329</v>
      </c>
      <c r="BA445" s="35" t="s">
        <v>293</v>
      </c>
      <c r="BB445" s="33"/>
      <c r="BC445" s="36">
        <f>IF(COUNTIF($X$2:Table53[[#This Row],[MRCUID]],Table53[[#This Row],[MRCUID]])=1,1,0)</f>
        <v>0</v>
      </c>
    </row>
    <row r="446" spans="1:55" x14ac:dyDescent="0.25">
      <c r="A446" t="s">
        <v>277</v>
      </c>
      <c r="B446" s="33" t="s">
        <v>4091</v>
      </c>
      <c r="C446" s="33" t="s">
        <v>4092</v>
      </c>
      <c r="D446" s="33" t="s">
        <v>280</v>
      </c>
      <c r="E446" s="33" t="s">
        <v>281</v>
      </c>
      <c r="F446" s="34">
        <v>43101</v>
      </c>
      <c r="G446" s="34">
        <v>43465</v>
      </c>
      <c r="H446" s="35" t="s">
        <v>4093</v>
      </c>
      <c r="I446" s="35" t="s">
        <v>4094</v>
      </c>
      <c r="J446" s="35" t="s">
        <v>4095</v>
      </c>
      <c r="K446" s="35" t="s">
        <v>4096</v>
      </c>
      <c r="L446" s="35" t="s">
        <v>4151</v>
      </c>
      <c r="M446" s="35" t="s">
        <v>295</v>
      </c>
      <c r="N446" s="35" t="s">
        <v>4152</v>
      </c>
      <c r="O446" s="35" t="s">
        <v>4120</v>
      </c>
      <c r="P446" s="35" t="s">
        <v>4153</v>
      </c>
      <c r="Q446" s="35" t="s">
        <v>864</v>
      </c>
      <c r="R446" s="35" t="s">
        <v>407</v>
      </c>
      <c r="S446" s="35" t="s">
        <v>342</v>
      </c>
      <c r="T446" s="35" t="s">
        <v>4154</v>
      </c>
      <c r="U446" s="35" t="s">
        <v>506</v>
      </c>
      <c r="V446" s="35" t="s">
        <v>507</v>
      </c>
      <c r="W446" s="35"/>
      <c r="X446" s="35"/>
      <c r="Y446" s="35" t="s">
        <v>4155</v>
      </c>
      <c r="Z446" s="35" t="s">
        <v>4156</v>
      </c>
      <c r="AA446" s="35" t="s">
        <v>4157</v>
      </c>
      <c r="AB446" s="35"/>
      <c r="AC446" s="35"/>
      <c r="AD446" s="35"/>
      <c r="AE446" s="35"/>
      <c r="AF446" s="35"/>
      <c r="AG446" s="35"/>
      <c r="AH446" s="35"/>
      <c r="AI446" s="35"/>
      <c r="AJ446" s="35"/>
      <c r="AK446" s="35"/>
      <c r="AL446" s="35" t="s">
        <v>869</v>
      </c>
      <c r="AM446" s="35" t="s">
        <v>869</v>
      </c>
      <c r="AN446" s="35"/>
      <c r="AO446" s="35"/>
      <c r="AP446" s="35"/>
      <c r="AQ446" s="35"/>
      <c r="AR446" s="35"/>
      <c r="AS446" s="35"/>
      <c r="AT446" s="35"/>
      <c r="AU446" s="35"/>
      <c r="AV446" s="35"/>
      <c r="AW446" s="35"/>
      <c r="AX446" s="35" t="s">
        <v>328</v>
      </c>
      <c r="AY446" s="35" t="s">
        <v>329</v>
      </c>
      <c r="AZ446" s="35" t="s">
        <v>328</v>
      </c>
      <c r="BA446" s="35" t="s">
        <v>293</v>
      </c>
      <c r="BB446" s="33"/>
      <c r="BC446" s="36">
        <f>IF(COUNTIF($X$2:Table53[[#This Row],[MRCUID]],Table53[[#This Row],[MRCUID]])=1,1,0)</f>
        <v>0</v>
      </c>
    </row>
  </sheetData>
  <conditionalFormatting sqref="B2:M446 O2:AZ446">
    <cfRule type="expression" dxfId="21" priority="2">
      <formula>IF(#REF!&lt;0,TRUE,FALSE)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E9300"/>
  </sheetPr>
  <dimension ref="A1:AH98"/>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5.285156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28515625" style="20" customWidth="1"/>
    <col min="16" max="16" width="9.140625" style="20"/>
    <col min="17" max="17" width="20.85546875" style="20" customWidth="1"/>
    <col min="18" max="18" width="12.5703125" style="20" customWidth="1"/>
    <col min="19" max="19" width="9.140625" style="20"/>
    <col min="20" max="20" width="11.28515625" style="20" customWidth="1"/>
    <col min="21" max="24" width="9.140625" style="20"/>
    <col min="25" max="25" width="10.140625" style="20" customWidth="1"/>
    <col min="26" max="26" width="29.42578125" style="20" customWidth="1"/>
    <col min="27" max="27" width="25" style="20" customWidth="1"/>
    <col min="28" max="28" width="24.28515625" style="20" customWidth="1"/>
    <col min="29" max="30" width="16.5703125" style="20" customWidth="1"/>
    <col min="31" max="31" width="21.42578125" style="20" customWidth="1"/>
    <col min="32" max="32" width="26.42578125" style="20" customWidth="1"/>
    <col min="33" max="33" width="9.7109375" customWidth="1"/>
    <col min="35" max="35" width="21.5703125" customWidth="1"/>
    <col min="38" max="38" width="11" customWidth="1"/>
  </cols>
  <sheetData>
    <row r="1" spans="1:34" x14ac:dyDescent="0.25">
      <c r="A1" t="s">
        <v>151</v>
      </c>
      <c r="B1" s="21" t="s">
        <v>103</v>
      </c>
      <c r="C1" s="16" t="s">
        <v>16</v>
      </c>
      <c r="D1" s="15" t="s">
        <v>17</v>
      </c>
      <c r="E1" s="16" t="s">
        <v>150</v>
      </c>
      <c r="F1" s="31" t="s">
        <v>19</v>
      </c>
      <c r="G1" s="31" t="s">
        <v>20</v>
      </c>
      <c r="H1" s="17" t="s">
        <v>18</v>
      </c>
      <c r="I1" s="17" t="s">
        <v>105</v>
      </c>
      <c r="J1" s="17" t="s">
        <v>106</v>
      </c>
      <c r="K1" s="17" t="s">
        <v>107</v>
      </c>
      <c r="L1" s="17" t="s">
        <v>21</v>
      </c>
      <c r="M1" s="17" t="s">
        <v>30</v>
      </c>
      <c r="N1" s="17" t="s">
        <v>31</v>
      </c>
      <c r="O1" s="17" t="s">
        <v>32</v>
      </c>
      <c r="P1" s="17" t="s">
        <v>33</v>
      </c>
      <c r="Q1" s="17" t="s">
        <v>34</v>
      </c>
      <c r="R1" s="17" t="s">
        <v>35</v>
      </c>
      <c r="S1" s="17" t="s">
        <v>36</v>
      </c>
      <c r="T1" s="17" t="s">
        <v>37</v>
      </c>
      <c r="U1" s="17" t="s">
        <v>38</v>
      </c>
      <c r="V1" s="17" t="s">
        <v>253</v>
      </c>
      <c r="W1" s="17" t="s">
        <v>254</v>
      </c>
      <c r="X1" s="17" t="s">
        <v>255</v>
      </c>
      <c r="Y1" s="17" t="s">
        <v>39</v>
      </c>
      <c r="Z1" s="17" t="s">
        <v>40</v>
      </c>
      <c r="AA1" s="17" t="s">
        <v>41</v>
      </c>
      <c r="AB1" s="17" t="s">
        <v>42</v>
      </c>
      <c r="AC1" s="17" t="s">
        <v>43</v>
      </c>
      <c r="AD1" s="17" t="s">
        <v>152</v>
      </c>
      <c r="AE1" s="17" t="s">
        <v>44</v>
      </c>
      <c r="AF1" s="17" t="s">
        <v>142</v>
      </c>
      <c r="AG1" s="16" t="s">
        <v>149</v>
      </c>
      <c r="AH1" s="16" t="s">
        <v>146</v>
      </c>
    </row>
    <row r="2" spans="1:34" x14ac:dyDescent="0.25">
      <c r="A2" t="s">
        <v>277</v>
      </c>
      <c r="B2" t="s">
        <v>278</v>
      </c>
      <c r="C2" t="s">
        <v>279</v>
      </c>
      <c r="D2" t="s">
        <v>280</v>
      </c>
      <c r="E2" t="s">
        <v>281</v>
      </c>
      <c r="F2" s="3">
        <v>43101</v>
      </c>
      <c r="G2" s="3">
        <v>43465</v>
      </c>
      <c r="H2" s="20" t="s">
        <v>282</v>
      </c>
      <c r="I2" s="20" t="s">
        <v>283</v>
      </c>
      <c r="J2" s="20" t="s">
        <v>284</v>
      </c>
      <c r="K2" s="20" t="s">
        <v>285</v>
      </c>
      <c r="L2" s="20" t="s">
        <v>4158</v>
      </c>
      <c r="M2" s="20" t="s">
        <v>4159</v>
      </c>
      <c r="N2" s="20" t="s">
        <v>4160</v>
      </c>
      <c r="O2" s="20" t="s">
        <v>4161</v>
      </c>
      <c r="P2" s="20" t="s">
        <v>281</v>
      </c>
      <c r="Q2" s="20" t="s">
        <v>4162</v>
      </c>
      <c r="R2" s="20" t="s">
        <v>4163</v>
      </c>
      <c r="S2" s="20" t="s">
        <v>328</v>
      </c>
      <c r="T2" s="20" t="s">
        <v>4164</v>
      </c>
      <c r="U2" s="20" t="s">
        <v>4165</v>
      </c>
      <c r="V2" s="20" t="s">
        <v>328</v>
      </c>
      <c r="W2" s="20" t="s">
        <v>4164</v>
      </c>
      <c r="X2" s="20" t="s">
        <v>4166</v>
      </c>
      <c r="Y2" s="20" t="s">
        <v>4167</v>
      </c>
      <c r="Z2" s="20" t="s">
        <v>4168</v>
      </c>
      <c r="AA2" s="20" t="s">
        <v>276</v>
      </c>
      <c r="AB2" s="20" t="s">
        <v>4169</v>
      </c>
      <c r="AC2" s="20" t="s">
        <v>4170</v>
      </c>
      <c r="AD2" s="20" t="s">
        <v>4171</v>
      </c>
      <c r="AE2" s="20" t="s">
        <v>328</v>
      </c>
      <c r="AH2">
        <f>IF(COUNTIF($L$2:Table15[[#This Row],[ID]],Table15[[#This Row],[ID]])=1,1,0)</f>
        <v>1</v>
      </c>
    </row>
    <row r="3" spans="1:34" x14ac:dyDescent="0.25">
      <c r="A3" s="33" t="s">
        <v>277</v>
      </c>
      <c r="B3" s="33" t="s">
        <v>448</v>
      </c>
      <c r="C3" s="33" t="s">
        <v>449</v>
      </c>
      <c r="D3" s="33" t="s">
        <v>280</v>
      </c>
      <c r="E3" s="33" t="s">
        <v>281</v>
      </c>
      <c r="F3" s="34">
        <v>43101</v>
      </c>
      <c r="G3" s="34">
        <v>43465</v>
      </c>
      <c r="H3" s="35" t="s">
        <v>450</v>
      </c>
      <c r="I3" s="35" t="s">
        <v>451</v>
      </c>
      <c r="J3" s="35" t="s">
        <v>452</v>
      </c>
      <c r="K3" s="35" t="s">
        <v>453</v>
      </c>
      <c r="L3" s="35" t="s">
        <v>4172</v>
      </c>
      <c r="M3" s="35" t="s">
        <v>4173</v>
      </c>
      <c r="N3" s="35" t="s">
        <v>4174</v>
      </c>
      <c r="O3" s="35" t="s">
        <v>4175</v>
      </c>
      <c r="P3" s="35" t="s">
        <v>281</v>
      </c>
      <c r="Q3" s="35" t="s">
        <v>4176</v>
      </c>
      <c r="R3" s="35" t="s">
        <v>1236</v>
      </c>
      <c r="S3" s="35" t="s">
        <v>329</v>
      </c>
      <c r="T3" s="35"/>
      <c r="U3" s="35"/>
      <c r="V3" s="35" t="s">
        <v>329</v>
      </c>
      <c r="W3" s="35"/>
      <c r="X3" s="35"/>
      <c r="Y3" s="35" t="s">
        <v>4177</v>
      </c>
      <c r="Z3" s="35" t="s">
        <v>4178</v>
      </c>
      <c r="AA3" s="35" t="s">
        <v>187</v>
      </c>
      <c r="AB3" s="35" t="s">
        <v>4169</v>
      </c>
      <c r="AC3" s="35" t="s">
        <v>4179</v>
      </c>
      <c r="AD3" s="35" t="s">
        <v>4180</v>
      </c>
      <c r="AE3" s="35" t="s">
        <v>329</v>
      </c>
      <c r="AF3" s="35" t="s">
        <v>4181</v>
      </c>
      <c r="AG3" s="33"/>
      <c r="AH3" s="33">
        <f>IF(COUNTIF($L$2:Table15[[#This Row],[ID]],Table15[[#This Row],[ID]])=1,1,0)</f>
        <v>1</v>
      </c>
    </row>
    <row r="4" spans="1:34" x14ac:dyDescent="0.25">
      <c r="A4" s="33" t="s">
        <v>277</v>
      </c>
      <c r="B4" s="33" t="s">
        <v>1008</v>
      </c>
      <c r="C4" s="33" t="s">
        <v>1009</v>
      </c>
      <c r="D4" s="33" t="s">
        <v>280</v>
      </c>
      <c r="E4" s="33" t="s">
        <v>281</v>
      </c>
      <c r="F4" s="34">
        <v>43101</v>
      </c>
      <c r="G4" s="34">
        <v>43465</v>
      </c>
      <c r="H4" s="35" t="s">
        <v>1010</v>
      </c>
      <c r="I4" s="35" t="s">
        <v>1011</v>
      </c>
      <c r="J4" s="35" t="s">
        <v>1012</v>
      </c>
      <c r="K4" s="35" t="s">
        <v>1013</v>
      </c>
      <c r="L4" s="35" t="s">
        <v>4182</v>
      </c>
      <c r="M4" s="35" t="s">
        <v>4183</v>
      </c>
      <c r="N4" s="35" t="s">
        <v>4184</v>
      </c>
      <c r="O4" s="35" t="s">
        <v>4185</v>
      </c>
      <c r="P4" s="35" t="s">
        <v>281</v>
      </c>
      <c r="Q4" s="35" t="s">
        <v>4186</v>
      </c>
      <c r="R4" s="35" t="s">
        <v>1236</v>
      </c>
      <c r="S4" s="35" t="s">
        <v>329</v>
      </c>
      <c r="T4" s="35"/>
      <c r="U4" s="35"/>
      <c r="V4" s="35" t="s">
        <v>329</v>
      </c>
      <c r="W4" s="35"/>
      <c r="X4" s="35"/>
      <c r="Y4" s="35" t="s">
        <v>4187</v>
      </c>
      <c r="Z4" s="35" t="s">
        <v>4188</v>
      </c>
      <c r="AA4" s="35" t="s">
        <v>276</v>
      </c>
      <c r="AB4" s="35" t="s">
        <v>4169</v>
      </c>
      <c r="AC4" s="35" t="s">
        <v>4171</v>
      </c>
      <c r="AD4" s="35" t="s">
        <v>4171</v>
      </c>
      <c r="AE4" s="35" t="s">
        <v>329</v>
      </c>
      <c r="AF4" s="35"/>
      <c r="AG4" s="33"/>
      <c r="AH4" s="33">
        <f>IF(COUNTIF($L$2:Table15[[#This Row],[ID]],Table15[[#This Row],[ID]])=1,1,0)</f>
        <v>1</v>
      </c>
    </row>
    <row r="5" spans="1:34" x14ac:dyDescent="0.25">
      <c r="A5" s="33" t="s">
        <v>277</v>
      </c>
      <c r="B5" s="33" t="s">
        <v>1008</v>
      </c>
      <c r="C5" s="33" t="s">
        <v>1009</v>
      </c>
      <c r="D5" s="33" t="s">
        <v>280</v>
      </c>
      <c r="E5" s="33" t="s">
        <v>281</v>
      </c>
      <c r="F5" s="34">
        <v>43101</v>
      </c>
      <c r="G5" s="34">
        <v>43465</v>
      </c>
      <c r="H5" s="35" t="s">
        <v>1010</v>
      </c>
      <c r="I5" s="35" t="s">
        <v>1011</v>
      </c>
      <c r="J5" s="35" t="s">
        <v>1012</v>
      </c>
      <c r="K5" s="35" t="s">
        <v>1013</v>
      </c>
      <c r="L5" s="35" t="s">
        <v>4189</v>
      </c>
      <c r="M5" s="35" t="s">
        <v>4190</v>
      </c>
      <c r="N5" s="35" t="s">
        <v>4191</v>
      </c>
      <c r="O5" s="35" t="s">
        <v>4192</v>
      </c>
      <c r="P5" s="35" t="s">
        <v>281</v>
      </c>
      <c r="Q5" s="35" t="s">
        <v>4186</v>
      </c>
      <c r="R5" s="35" t="s">
        <v>1236</v>
      </c>
      <c r="S5" s="35" t="s">
        <v>329</v>
      </c>
      <c r="T5" s="35"/>
      <c r="U5" s="35"/>
      <c r="V5" s="35" t="s">
        <v>328</v>
      </c>
      <c r="W5" s="35"/>
      <c r="X5" s="35"/>
      <c r="Y5" s="35" t="s">
        <v>4193</v>
      </c>
      <c r="Z5" s="35" t="s">
        <v>4193</v>
      </c>
      <c r="AA5" s="35" t="s">
        <v>276</v>
      </c>
      <c r="AB5" s="35" t="s">
        <v>4169</v>
      </c>
      <c r="AC5" s="35" t="s">
        <v>4171</v>
      </c>
      <c r="AD5" s="35" t="s">
        <v>4171</v>
      </c>
      <c r="AE5" s="35" t="s">
        <v>328</v>
      </c>
      <c r="AF5" s="35"/>
      <c r="AG5" s="33"/>
      <c r="AH5" s="33">
        <f>IF(COUNTIF($L$2:Table15[[#This Row],[ID]],Table15[[#This Row],[ID]])=1,1,0)</f>
        <v>1</v>
      </c>
    </row>
    <row r="6" spans="1:34" x14ac:dyDescent="0.25">
      <c r="A6" s="33" t="s">
        <v>277</v>
      </c>
      <c r="B6" s="33" t="s">
        <v>1008</v>
      </c>
      <c r="C6" s="33" t="s">
        <v>1009</v>
      </c>
      <c r="D6" s="33" t="s">
        <v>280</v>
      </c>
      <c r="E6" s="33" t="s">
        <v>281</v>
      </c>
      <c r="F6" s="34">
        <v>43101</v>
      </c>
      <c r="G6" s="34">
        <v>43465</v>
      </c>
      <c r="H6" s="35" t="s">
        <v>1010</v>
      </c>
      <c r="I6" s="35" t="s">
        <v>1011</v>
      </c>
      <c r="J6" s="35" t="s">
        <v>1012</v>
      </c>
      <c r="K6" s="35" t="s">
        <v>1013</v>
      </c>
      <c r="L6" s="35" t="s">
        <v>4194</v>
      </c>
      <c r="M6" s="35" t="s">
        <v>4190</v>
      </c>
      <c r="N6" s="35" t="s">
        <v>4195</v>
      </c>
      <c r="O6" s="35" t="s">
        <v>4196</v>
      </c>
      <c r="P6" s="35" t="s">
        <v>281</v>
      </c>
      <c r="Q6" s="35" t="s">
        <v>4197</v>
      </c>
      <c r="R6" s="35" t="s">
        <v>1236</v>
      </c>
      <c r="S6" s="35" t="s">
        <v>329</v>
      </c>
      <c r="T6" s="35"/>
      <c r="U6" s="35"/>
      <c r="V6" s="35" t="s">
        <v>328</v>
      </c>
      <c r="W6" s="35"/>
      <c r="X6" s="35"/>
      <c r="Y6" s="35" t="s">
        <v>4193</v>
      </c>
      <c r="Z6" s="35" t="s">
        <v>4193</v>
      </c>
      <c r="AA6" s="35" t="s">
        <v>276</v>
      </c>
      <c r="AB6" s="35" t="s">
        <v>4169</v>
      </c>
      <c r="AC6" s="35" t="s">
        <v>4171</v>
      </c>
      <c r="AD6" s="35" t="s">
        <v>4171</v>
      </c>
      <c r="AE6" s="35" t="s">
        <v>328</v>
      </c>
      <c r="AF6" s="35"/>
      <c r="AG6" s="33"/>
      <c r="AH6" s="33">
        <f>IF(COUNTIF($L$2:Table15[[#This Row],[ID]],Table15[[#This Row],[ID]])=1,1,0)</f>
        <v>1</v>
      </c>
    </row>
    <row r="7" spans="1:34" x14ac:dyDescent="0.25">
      <c r="A7" s="33" t="s">
        <v>277</v>
      </c>
      <c r="B7" s="33" t="s">
        <v>1008</v>
      </c>
      <c r="C7" s="33" t="s">
        <v>1009</v>
      </c>
      <c r="D7" s="33" t="s">
        <v>280</v>
      </c>
      <c r="E7" s="33" t="s">
        <v>281</v>
      </c>
      <c r="F7" s="34">
        <v>43101</v>
      </c>
      <c r="G7" s="34">
        <v>43465</v>
      </c>
      <c r="H7" s="35" t="s">
        <v>1010</v>
      </c>
      <c r="I7" s="35" t="s">
        <v>1011</v>
      </c>
      <c r="J7" s="35" t="s">
        <v>1012</v>
      </c>
      <c r="K7" s="35" t="s">
        <v>1013</v>
      </c>
      <c r="L7" s="35" t="s">
        <v>4198</v>
      </c>
      <c r="M7" s="35" t="s">
        <v>4190</v>
      </c>
      <c r="N7" s="35" t="s">
        <v>4199</v>
      </c>
      <c r="O7" s="35" t="s">
        <v>4200</v>
      </c>
      <c r="P7" s="35" t="s">
        <v>281</v>
      </c>
      <c r="Q7" s="35" t="s">
        <v>4197</v>
      </c>
      <c r="R7" s="35" t="s">
        <v>1236</v>
      </c>
      <c r="S7" s="35" t="s">
        <v>329</v>
      </c>
      <c r="T7" s="35"/>
      <c r="U7" s="35"/>
      <c r="V7" s="35" t="s">
        <v>328</v>
      </c>
      <c r="W7" s="35"/>
      <c r="X7" s="35"/>
      <c r="Y7" s="35" t="s">
        <v>4193</v>
      </c>
      <c r="Z7" s="35" t="s">
        <v>4193</v>
      </c>
      <c r="AA7" s="35" t="s">
        <v>276</v>
      </c>
      <c r="AB7" s="35" t="s">
        <v>4169</v>
      </c>
      <c r="AC7" s="35" t="s">
        <v>4171</v>
      </c>
      <c r="AD7" s="35" t="s">
        <v>4171</v>
      </c>
      <c r="AE7" s="35" t="s">
        <v>328</v>
      </c>
      <c r="AF7" s="35"/>
      <c r="AG7" s="33"/>
      <c r="AH7" s="33">
        <f>IF(COUNTIF($L$2:Table15[[#This Row],[ID]],Table15[[#This Row],[ID]])=1,1,0)</f>
        <v>1</v>
      </c>
    </row>
    <row r="8" spans="1:34" x14ac:dyDescent="0.25">
      <c r="A8" s="33" t="s">
        <v>277</v>
      </c>
      <c r="B8" s="33" t="s">
        <v>1008</v>
      </c>
      <c r="C8" s="33" t="s">
        <v>1009</v>
      </c>
      <c r="D8" s="33" t="s">
        <v>280</v>
      </c>
      <c r="E8" s="33" t="s">
        <v>281</v>
      </c>
      <c r="F8" s="34">
        <v>43101</v>
      </c>
      <c r="G8" s="34">
        <v>43465</v>
      </c>
      <c r="H8" s="35" t="s">
        <v>1010</v>
      </c>
      <c r="I8" s="35" t="s">
        <v>1011</v>
      </c>
      <c r="J8" s="35" t="s">
        <v>1012</v>
      </c>
      <c r="K8" s="35" t="s">
        <v>1013</v>
      </c>
      <c r="L8" s="35" t="s">
        <v>4201</v>
      </c>
      <c r="M8" s="35" t="s">
        <v>4190</v>
      </c>
      <c r="N8" s="35" t="s">
        <v>4202</v>
      </c>
      <c r="O8" s="35" t="s">
        <v>4203</v>
      </c>
      <c r="P8" s="35" t="s">
        <v>281</v>
      </c>
      <c r="Q8" s="35" t="s">
        <v>4197</v>
      </c>
      <c r="R8" s="35" t="s">
        <v>1236</v>
      </c>
      <c r="S8" s="35" t="s">
        <v>329</v>
      </c>
      <c r="T8" s="35"/>
      <c r="U8" s="35"/>
      <c r="V8" s="35" t="s">
        <v>328</v>
      </c>
      <c r="W8" s="35"/>
      <c r="X8" s="35"/>
      <c r="Y8" s="35" t="s">
        <v>4193</v>
      </c>
      <c r="Z8" s="35" t="s">
        <v>4193</v>
      </c>
      <c r="AA8" s="35" t="s">
        <v>276</v>
      </c>
      <c r="AB8" s="35" t="s">
        <v>4169</v>
      </c>
      <c r="AC8" s="35" t="s">
        <v>4171</v>
      </c>
      <c r="AD8" s="35" t="s">
        <v>4171</v>
      </c>
      <c r="AE8" s="35" t="s">
        <v>328</v>
      </c>
      <c r="AF8" s="35"/>
      <c r="AG8" s="33"/>
      <c r="AH8" s="33">
        <f>IF(COUNTIF($L$2:Table15[[#This Row],[ID]],Table15[[#This Row],[ID]])=1,1,0)</f>
        <v>1</v>
      </c>
    </row>
    <row r="9" spans="1:34" x14ac:dyDescent="0.25">
      <c r="A9" s="33" t="s">
        <v>277</v>
      </c>
      <c r="B9" s="33" t="s">
        <v>1043</v>
      </c>
      <c r="C9" s="33" t="s">
        <v>1044</v>
      </c>
      <c r="D9" s="33" t="s">
        <v>280</v>
      </c>
      <c r="E9" s="33" t="s">
        <v>281</v>
      </c>
      <c r="F9" s="34">
        <v>43101</v>
      </c>
      <c r="G9" s="34">
        <v>43465</v>
      </c>
      <c r="H9" s="35" t="s">
        <v>1045</v>
      </c>
      <c r="I9" s="35" t="s">
        <v>1046</v>
      </c>
      <c r="J9" s="35" t="s">
        <v>1047</v>
      </c>
      <c r="K9" s="35" t="s">
        <v>1048</v>
      </c>
      <c r="L9" s="35" t="s">
        <v>4204</v>
      </c>
      <c r="M9" s="35" t="s">
        <v>4205</v>
      </c>
      <c r="N9" s="35" t="s">
        <v>4206</v>
      </c>
      <c r="O9" s="35" t="s">
        <v>4207</v>
      </c>
      <c r="P9" s="35" t="s">
        <v>4208</v>
      </c>
      <c r="Q9" s="35" t="s">
        <v>4162</v>
      </c>
      <c r="R9" s="35" t="s">
        <v>4163</v>
      </c>
      <c r="S9" s="35" t="s">
        <v>329</v>
      </c>
      <c r="T9" s="35"/>
      <c r="U9" s="35"/>
      <c r="V9" s="35" t="s">
        <v>329</v>
      </c>
      <c r="W9" s="35"/>
      <c r="X9" s="35"/>
      <c r="Y9" s="35" t="s">
        <v>4209</v>
      </c>
      <c r="Z9" s="35" t="s">
        <v>4210</v>
      </c>
      <c r="AA9" s="35" t="s">
        <v>259</v>
      </c>
      <c r="AB9" s="35" t="s">
        <v>4169</v>
      </c>
      <c r="AC9" s="35" t="s">
        <v>4211</v>
      </c>
      <c r="AD9" s="35" t="s">
        <v>4171</v>
      </c>
      <c r="AE9" s="35" t="s">
        <v>328</v>
      </c>
      <c r="AF9" s="35"/>
      <c r="AG9" s="33"/>
      <c r="AH9" s="33">
        <f>IF(COUNTIF($L$2:Table15[[#This Row],[ID]],Table15[[#This Row],[ID]])=1,1,0)</f>
        <v>1</v>
      </c>
    </row>
    <row r="10" spans="1:34" x14ac:dyDescent="0.25">
      <c r="A10" s="33" t="s">
        <v>277</v>
      </c>
      <c r="B10" s="33" t="s">
        <v>1426</v>
      </c>
      <c r="C10" s="33" t="s">
        <v>1427</v>
      </c>
      <c r="D10" s="33" t="s">
        <v>280</v>
      </c>
      <c r="E10" s="33" t="s">
        <v>281</v>
      </c>
      <c r="F10" s="34">
        <v>43101</v>
      </c>
      <c r="G10" s="34">
        <v>43465</v>
      </c>
      <c r="H10" s="35" t="s">
        <v>1428</v>
      </c>
      <c r="I10" s="35" t="s">
        <v>1429</v>
      </c>
      <c r="J10" s="35" t="s">
        <v>1430</v>
      </c>
      <c r="K10" s="35" t="s">
        <v>1431</v>
      </c>
      <c r="L10" s="35" t="s">
        <v>4212</v>
      </c>
      <c r="M10" s="35" t="s">
        <v>4213</v>
      </c>
      <c r="N10" s="35" t="s">
        <v>4213</v>
      </c>
      <c r="O10" s="35" t="s">
        <v>4214</v>
      </c>
      <c r="P10" s="35" t="s">
        <v>281</v>
      </c>
      <c r="Q10" s="35" t="s">
        <v>4197</v>
      </c>
      <c r="R10" s="35" t="s">
        <v>4215</v>
      </c>
      <c r="S10" s="35" t="s">
        <v>329</v>
      </c>
      <c r="T10" s="35"/>
      <c r="U10" s="35"/>
      <c r="V10" s="35"/>
      <c r="W10" s="35"/>
      <c r="X10" s="35"/>
      <c r="Y10" s="35" t="s">
        <v>4216</v>
      </c>
      <c r="Z10" s="35" t="s">
        <v>4216</v>
      </c>
      <c r="AA10" s="35" t="s">
        <v>187</v>
      </c>
      <c r="AB10" s="35" t="s">
        <v>4169</v>
      </c>
      <c r="AC10" s="35" t="s">
        <v>668</v>
      </c>
      <c r="AD10" s="35"/>
      <c r="AE10" s="35" t="s">
        <v>329</v>
      </c>
      <c r="AF10" s="35"/>
      <c r="AG10" s="33"/>
      <c r="AH10" s="33">
        <f>IF(COUNTIF($L$2:Table15[[#This Row],[ID]],Table15[[#This Row],[ID]])=1,1,0)</f>
        <v>1</v>
      </c>
    </row>
    <row r="11" spans="1:34" x14ac:dyDescent="0.25">
      <c r="A11" s="33" t="s">
        <v>277</v>
      </c>
      <c r="B11" s="33" t="s">
        <v>1426</v>
      </c>
      <c r="C11" s="33" t="s">
        <v>1427</v>
      </c>
      <c r="D11" s="33" t="s">
        <v>280</v>
      </c>
      <c r="E11" s="33" t="s">
        <v>281</v>
      </c>
      <c r="F11" s="34">
        <v>43101</v>
      </c>
      <c r="G11" s="34">
        <v>43465</v>
      </c>
      <c r="H11" s="35" t="s">
        <v>1428</v>
      </c>
      <c r="I11" s="35" t="s">
        <v>1429</v>
      </c>
      <c r="J11" s="35" t="s">
        <v>1430</v>
      </c>
      <c r="K11" s="35" t="s">
        <v>1431</v>
      </c>
      <c r="L11" s="35" t="s">
        <v>4217</v>
      </c>
      <c r="M11" s="35" t="s">
        <v>4218</v>
      </c>
      <c r="N11" s="35" t="s">
        <v>4219</v>
      </c>
      <c r="O11" s="35" t="s">
        <v>4220</v>
      </c>
      <c r="P11" s="35" t="s">
        <v>4221</v>
      </c>
      <c r="Q11" s="35" t="s">
        <v>4197</v>
      </c>
      <c r="R11" s="35" t="s">
        <v>4222</v>
      </c>
      <c r="S11" s="35" t="s">
        <v>329</v>
      </c>
      <c r="T11" s="35"/>
      <c r="U11" s="35"/>
      <c r="V11" s="35" t="s">
        <v>329</v>
      </c>
      <c r="W11" s="35"/>
      <c r="X11" s="35"/>
      <c r="Y11" s="35" t="s">
        <v>4223</v>
      </c>
      <c r="Z11" s="35" t="s">
        <v>4223</v>
      </c>
      <c r="AA11" s="35" t="s">
        <v>187</v>
      </c>
      <c r="AB11" s="35" t="s">
        <v>4169</v>
      </c>
      <c r="AC11" s="35" t="s">
        <v>668</v>
      </c>
      <c r="AD11" s="35"/>
      <c r="AE11" s="35" t="s">
        <v>329</v>
      </c>
      <c r="AF11" s="35"/>
      <c r="AG11" s="33"/>
      <c r="AH11" s="33">
        <f>IF(COUNTIF($L$2:Table15[[#This Row],[ID]],Table15[[#This Row],[ID]])=1,1,0)</f>
        <v>1</v>
      </c>
    </row>
    <row r="12" spans="1:34" x14ac:dyDescent="0.25">
      <c r="A12" s="33" t="s">
        <v>277</v>
      </c>
      <c r="B12" s="33" t="s">
        <v>1426</v>
      </c>
      <c r="C12" s="33" t="s">
        <v>1427</v>
      </c>
      <c r="D12" s="33" t="s">
        <v>280</v>
      </c>
      <c r="E12" s="33" t="s">
        <v>281</v>
      </c>
      <c r="F12" s="34">
        <v>43101</v>
      </c>
      <c r="G12" s="34">
        <v>43465</v>
      </c>
      <c r="H12" s="35" t="s">
        <v>1428</v>
      </c>
      <c r="I12" s="35" t="s">
        <v>1429</v>
      </c>
      <c r="J12" s="35" t="s">
        <v>1430</v>
      </c>
      <c r="K12" s="35" t="s">
        <v>1431</v>
      </c>
      <c r="L12" s="35" t="s">
        <v>4224</v>
      </c>
      <c r="M12" s="35" t="s">
        <v>4225</v>
      </c>
      <c r="N12" s="35" t="s">
        <v>4226</v>
      </c>
      <c r="O12" s="35" t="s">
        <v>4227</v>
      </c>
      <c r="P12" s="35" t="s">
        <v>4228</v>
      </c>
      <c r="Q12" s="35" t="s">
        <v>4197</v>
      </c>
      <c r="R12" s="35" t="s">
        <v>1236</v>
      </c>
      <c r="S12" s="35" t="s">
        <v>328</v>
      </c>
      <c r="T12" s="35" t="s">
        <v>4229</v>
      </c>
      <c r="U12" s="35" t="s">
        <v>4230</v>
      </c>
      <c r="V12" s="35" t="s">
        <v>329</v>
      </c>
      <c r="W12" s="35"/>
      <c r="X12" s="35"/>
      <c r="Y12" s="35" t="s">
        <v>4231</v>
      </c>
      <c r="Z12" s="35" t="s">
        <v>4232</v>
      </c>
      <c r="AA12" s="35" t="s">
        <v>259</v>
      </c>
      <c r="AB12" s="35" t="s">
        <v>4169</v>
      </c>
      <c r="AC12" s="35" t="s">
        <v>4233</v>
      </c>
      <c r="AD12" s="35" t="s">
        <v>4180</v>
      </c>
      <c r="AE12" s="35" t="s">
        <v>328</v>
      </c>
      <c r="AF12" s="35"/>
      <c r="AG12" s="33"/>
      <c r="AH12" s="33">
        <f>IF(COUNTIF($L$2:Table15[[#This Row],[ID]],Table15[[#This Row],[ID]])=1,1,0)</f>
        <v>1</v>
      </c>
    </row>
    <row r="13" spans="1:34" x14ac:dyDescent="0.25">
      <c r="A13" s="33" t="s">
        <v>277</v>
      </c>
      <c r="B13" s="33" t="s">
        <v>1426</v>
      </c>
      <c r="C13" s="33" t="s">
        <v>1427</v>
      </c>
      <c r="D13" s="33" t="s">
        <v>280</v>
      </c>
      <c r="E13" s="33" t="s">
        <v>281</v>
      </c>
      <c r="F13" s="34">
        <v>43101</v>
      </c>
      <c r="G13" s="34">
        <v>43465</v>
      </c>
      <c r="H13" s="35" t="s">
        <v>1428</v>
      </c>
      <c r="I13" s="35" t="s">
        <v>1429</v>
      </c>
      <c r="J13" s="35" t="s">
        <v>1430</v>
      </c>
      <c r="K13" s="35" t="s">
        <v>1431</v>
      </c>
      <c r="L13" s="35" t="s">
        <v>4234</v>
      </c>
      <c r="M13" s="35" t="s">
        <v>4235</v>
      </c>
      <c r="N13" s="35" t="s">
        <v>4235</v>
      </c>
      <c r="O13" s="35" t="s">
        <v>4236</v>
      </c>
      <c r="P13" s="35" t="s">
        <v>281</v>
      </c>
      <c r="Q13" s="35" t="s">
        <v>4197</v>
      </c>
      <c r="R13" s="35" t="s">
        <v>4237</v>
      </c>
      <c r="S13" s="35" t="s">
        <v>329</v>
      </c>
      <c r="T13" s="35"/>
      <c r="U13" s="35"/>
      <c r="V13" s="35"/>
      <c r="W13" s="35"/>
      <c r="X13" s="35"/>
      <c r="Y13" s="35" t="s">
        <v>4238</v>
      </c>
      <c r="Z13" s="35" t="s">
        <v>4239</v>
      </c>
      <c r="AA13" s="35" t="s">
        <v>188</v>
      </c>
      <c r="AB13" s="35" t="s">
        <v>4169</v>
      </c>
      <c r="AC13" s="35" t="s">
        <v>668</v>
      </c>
      <c r="AD13" s="35"/>
      <c r="AE13" s="35" t="s">
        <v>329</v>
      </c>
      <c r="AF13" s="35"/>
      <c r="AG13" s="33"/>
      <c r="AH13" s="33">
        <f>IF(COUNTIF($L$2:Table15[[#This Row],[ID]],Table15[[#This Row],[ID]])=1,1,0)</f>
        <v>1</v>
      </c>
    </row>
    <row r="14" spans="1:34" x14ac:dyDescent="0.25">
      <c r="A14" s="33" t="s">
        <v>277</v>
      </c>
      <c r="B14" s="33" t="s">
        <v>1426</v>
      </c>
      <c r="C14" s="33" t="s">
        <v>1427</v>
      </c>
      <c r="D14" s="33" t="s">
        <v>280</v>
      </c>
      <c r="E14" s="33" t="s">
        <v>281</v>
      </c>
      <c r="F14" s="34">
        <v>43101</v>
      </c>
      <c r="G14" s="34">
        <v>43465</v>
      </c>
      <c r="H14" s="35" t="s">
        <v>1428</v>
      </c>
      <c r="I14" s="35" t="s">
        <v>1429</v>
      </c>
      <c r="J14" s="35" t="s">
        <v>1430</v>
      </c>
      <c r="K14" s="35" t="s">
        <v>1431</v>
      </c>
      <c r="L14" s="35" t="s">
        <v>4240</v>
      </c>
      <c r="M14" s="35" t="s">
        <v>4241</v>
      </c>
      <c r="N14" s="35" t="s">
        <v>4242</v>
      </c>
      <c r="O14" s="35" t="s">
        <v>4243</v>
      </c>
      <c r="P14" s="35" t="s">
        <v>281</v>
      </c>
      <c r="Q14" s="35" t="s">
        <v>4197</v>
      </c>
      <c r="R14" s="35" t="s">
        <v>4244</v>
      </c>
      <c r="S14" s="35" t="s">
        <v>329</v>
      </c>
      <c r="T14" s="35"/>
      <c r="U14" s="35"/>
      <c r="V14" s="35"/>
      <c r="W14" s="35"/>
      <c r="X14" s="35"/>
      <c r="Y14" s="35" t="s">
        <v>4245</v>
      </c>
      <c r="Z14" s="35" t="s">
        <v>4245</v>
      </c>
      <c r="AA14" s="35" t="s">
        <v>183</v>
      </c>
      <c r="AB14" s="35" t="s">
        <v>4169</v>
      </c>
      <c r="AC14" s="35" t="s">
        <v>4246</v>
      </c>
      <c r="AD14" s="35"/>
      <c r="AE14" s="35" t="s">
        <v>328</v>
      </c>
      <c r="AF14" s="35"/>
      <c r="AG14" s="33"/>
      <c r="AH14" s="33">
        <f>IF(COUNTIF($L$2:Table15[[#This Row],[ID]],Table15[[#This Row],[ID]])=1,1,0)</f>
        <v>1</v>
      </c>
    </row>
    <row r="15" spans="1:34" x14ac:dyDescent="0.25">
      <c r="A15" s="33" t="s">
        <v>277</v>
      </c>
      <c r="B15" s="33" t="s">
        <v>1426</v>
      </c>
      <c r="C15" s="33" t="s">
        <v>1427</v>
      </c>
      <c r="D15" s="33" t="s">
        <v>280</v>
      </c>
      <c r="E15" s="33" t="s">
        <v>281</v>
      </c>
      <c r="F15" s="34">
        <v>43101</v>
      </c>
      <c r="G15" s="34">
        <v>43465</v>
      </c>
      <c r="H15" s="35" t="s">
        <v>1428</v>
      </c>
      <c r="I15" s="35" t="s">
        <v>1429</v>
      </c>
      <c r="J15" s="35" t="s">
        <v>1430</v>
      </c>
      <c r="K15" s="35" t="s">
        <v>1431</v>
      </c>
      <c r="L15" s="35" t="s">
        <v>4247</v>
      </c>
      <c r="M15" s="35" t="s">
        <v>4248</v>
      </c>
      <c r="N15" s="35" t="s">
        <v>4242</v>
      </c>
      <c r="O15" s="35" t="s">
        <v>4243</v>
      </c>
      <c r="P15" s="35" t="s">
        <v>281</v>
      </c>
      <c r="Q15" s="35" t="s">
        <v>4197</v>
      </c>
      <c r="R15" s="35" t="s">
        <v>4244</v>
      </c>
      <c r="S15" s="35" t="s">
        <v>329</v>
      </c>
      <c r="T15" s="35"/>
      <c r="U15" s="35"/>
      <c r="V15" s="35"/>
      <c r="W15" s="35"/>
      <c r="X15" s="35"/>
      <c r="Y15" s="35" t="s">
        <v>4249</v>
      </c>
      <c r="Z15" s="35" t="s">
        <v>4250</v>
      </c>
      <c r="AA15" s="35" t="s">
        <v>187</v>
      </c>
      <c r="AB15" s="35" t="s">
        <v>4169</v>
      </c>
      <c r="AC15" s="35" t="s">
        <v>668</v>
      </c>
      <c r="AD15" s="35"/>
      <c r="AE15" s="35" t="s">
        <v>328</v>
      </c>
      <c r="AF15" s="35"/>
      <c r="AG15" s="33"/>
      <c r="AH15" s="33">
        <f>IF(COUNTIF($L$2:Table15[[#This Row],[ID]],Table15[[#This Row],[ID]])=1,1,0)</f>
        <v>1</v>
      </c>
    </row>
    <row r="16" spans="1:34" x14ac:dyDescent="0.25">
      <c r="A16" s="33" t="s">
        <v>277</v>
      </c>
      <c r="B16" s="33" t="s">
        <v>2418</v>
      </c>
      <c r="C16" s="33" t="s">
        <v>2419</v>
      </c>
      <c r="D16" s="33" t="s">
        <v>280</v>
      </c>
      <c r="E16" s="33" t="s">
        <v>281</v>
      </c>
      <c r="F16" s="34">
        <v>43101</v>
      </c>
      <c r="G16" s="34">
        <v>43465</v>
      </c>
      <c r="H16" s="35" t="s">
        <v>2420</v>
      </c>
      <c r="I16" s="35" t="s">
        <v>2421</v>
      </c>
      <c r="J16" s="35" t="s">
        <v>2422</v>
      </c>
      <c r="K16" s="35" t="s">
        <v>2423</v>
      </c>
      <c r="L16" s="35" t="s">
        <v>4251</v>
      </c>
      <c r="M16" s="35" t="s">
        <v>4252</v>
      </c>
      <c r="N16" s="35" t="s">
        <v>4253</v>
      </c>
      <c r="O16" s="35" t="s">
        <v>4254</v>
      </c>
      <c r="P16" s="35" t="s">
        <v>4255</v>
      </c>
      <c r="Q16" s="35" t="s">
        <v>4197</v>
      </c>
      <c r="R16" s="35" t="s">
        <v>4222</v>
      </c>
      <c r="S16" s="35" t="s">
        <v>4256</v>
      </c>
      <c r="T16" s="35"/>
      <c r="U16" s="35"/>
      <c r="V16" s="35" t="s">
        <v>329</v>
      </c>
      <c r="W16" s="35"/>
      <c r="X16" s="35"/>
      <c r="Y16" s="35" t="s">
        <v>4257</v>
      </c>
      <c r="Z16" s="35" t="s">
        <v>4258</v>
      </c>
      <c r="AA16" s="35" t="s">
        <v>259</v>
      </c>
      <c r="AB16" s="35" t="s">
        <v>4169</v>
      </c>
      <c r="AC16" s="35" t="s">
        <v>4259</v>
      </c>
      <c r="AD16" s="35" t="s">
        <v>4171</v>
      </c>
      <c r="AE16" s="35" t="s">
        <v>328</v>
      </c>
      <c r="AF16" s="35"/>
      <c r="AG16" s="33"/>
      <c r="AH16" s="33">
        <f>IF(COUNTIF($L$2:Table15[[#This Row],[ID]],Table15[[#This Row],[ID]])=1,1,0)</f>
        <v>1</v>
      </c>
    </row>
    <row r="17" spans="1:34" x14ac:dyDescent="0.25">
      <c r="A17" s="33" t="s">
        <v>277</v>
      </c>
      <c r="B17" s="33" t="s">
        <v>2418</v>
      </c>
      <c r="C17" s="33" t="s">
        <v>2419</v>
      </c>
      <c r="D17" s="33" t="s">
        <v>280</v>
      </c>
      <c r="E17" s="33" t="s">
        <v>281</v>
      </c>
      <c r="F17" s="34">
        <v>43101</v>
      </c>
      <c r="G17" s="34">
        <v>43465</v>
      </c>
      <c r="H17" s="35" t="s">
        <v>2420</v>
      </c>
      <c r="I17" s="35" t="s">
        <v>2421</v>
      </c>
      <c r="J17" s="35" t="s">
        <v>2422</v>
      </c>
      <c r="K17" s="35" t="s">
        <v>2423</v>
      </c>
      <c r="L17" s="35" t="s">
        <v>4260</v>
      </c>
      <c r="M17" s="35" t="s">
        <v>4261</v>
      </c>
      <c r="N17" s="35" t="s">
        <v>4262</v>
      </c>
      <c r="O17" s="35" t="s">
        <v>4263</v>
      </c>
      <c r="P17" s="35" t="s">
        <v>4264</v>
      </c>
      <c r="Q17" s="35" t="s">
        <v>4197</v>
      </c>
      <c r="R17" s="35" t="s">
        <v>4265</v>
      </c>
      <c r="S17" s="35" t="s">
        <v>329</v>
      </c>
      <c r="T17" s="35"/>
      <c r="U17" s="35"/>
      <c r="V17" s="35" t="s">
        <v>329</v>
      </c>
      <c r="W17" s="35"/>
      <c r="X17" s="35"/>
      <c r="Y17" s="35" t="s">
        <v>4266</v>
      </c>
      <c r="Z17" s="35" t="s">
        <v>4267</v>
      </c>
      <c r="AA17" s="35" t="s">
        <v>259</v>
      </c>
      <c r="AB17" s="35" t="s">
        <v>4169</v>
      </c>
      <c r="AC17" s="35" t="s">
        <v>4268</v>
      </c>
      <c r="AD17" s="35" t="s">
        <v>4171</v>
      </c>
      <c r="AE17" s="35" t="s">
        <v>328</v>
      </c>
      <c r="AF17" s="35"/>
      <c r="AG17" s="33"/>
      <c r="AH17" s="33">
        <f>IF(COUNTIF($L$2:Table15[[#This Row],[ID]],Table15[[#This Row],[ID]])=1,1,0)</f>
        <v>1</v>
      </c>
    </row>
    <row r="18" spans="1:34" x14ac:dyDescent="0.25">
      <c r="A18" s="33" t="s">
        <v>277</v>
      </c>
      <c r="B18" s="33" t="s">
        <v>2418</v>
      </c>
      <c r="C18" s="33" t="s">
        <v>2419</v>
      </c>
      <c r="D18" s="33" t="s">
        <v>280</v>
      </c>
      <c r="E18" s="33" t="s">
        <v>281</v>
      </c>
      <c r="F18" s="34">
        <v>43101</v>
      </c>
      <c r="G18" s="34">
        <v>43465</v>
      </c>
      <c r="H18" s="35" t="s">
        <v>2420</v>
      </c>
      <c r="I18" s="35" t="s">
        <v>2421</v>
      </c>
      <c r="J18" s="35" t="s">
        <v>2422</v>
      </c>
      <c r="K18" s="35" t="s">
        <v>2423</v>
      </c>
      <c r="L18" s="35" t="s">
        <v>4269</v>
      </c>
      <c r="M18" s="35" t="s">
        <v>4270</v>
      </c>
      <c r="N18" s="35" t="s">
        <v>4271</v>
      </c>
      <c r="O18" s="35" t="s">
        <v>4272</v>
      </c>
      <c r="P18" s="35" t="s">
        <v>281</v>
      </c>
      <c r="Q18" s="35" t="s">
        <v>4186</v>
      </c>
      <c r="R18" s="35" t="s">
        <v>1236</v>
      </c>
      <c r="S18" s="35" t="s">
        <v>329</v>
      </c>
      <c r="T18" s="35"/>
      <c r="U18" s="35"/>
      <c r="V18" s="35" t="s">
        <v>329</v>
      </c>
      <c r="W18" s="35"/>
      <c r="X18" s="35"/>
      <c r="Y18" s="35" t="s">
        <v>4273</v>
      </c>
      <c r="Z18" s="35" t="s">
        <v>4274</v>
      </c>
      <c r="AA18" s="35" t="s">
        <v>276</v>
      </c>
      <c r="AB18" s="35" t="s">
        <v>4169</v>
      </c>
      <c r="AC18" s="35" t="s">
        <v>4275</v>
      </c>
      <c r="AD18" s="35" t="s">
        <v>4171</v>
      </c>
      <c r="AE18" s="35" t="s">
        <v>328</v>
      </c>
      <c r="AF18" s="35"/>
      <c r="AG18" s="33"/>
      <c r="AH18" s="33">
        <f>IF(COUNTIF($L$2:Table15[[#This Row],[ID]],Table15[[#This Row],[ID]])=1,1,0)</f>
        <v>1</v>
      </c>
    </row>
    <row r="19" spans="1:34" x14ac:dyDescent="0.25">
      <c r="A19" s="33" t="s">
        <v>277</v>
      </c>
      <c r="B19" s="33" t="s">
        <v>2418</v>
      </c>
      <c r="C19" s="33" t="s">
        <v>2419</v>
      </c>
      <c r="D19" s="33" t="s">
        <v>280</v>
      </c>
      <c r="E19" s="33" t="s">
        <v>281</v>
      </c>
      <c r="F19" s="34">
        <v>43101</v>
      </c>
      <c r="G19" s="34">
        <v>43465</v>
      </c>
      <c r="H19" s="35" t="s">
        <v>2420</v>
      </c>
      <c r="I19" s="35" t="s">
        <v>2421</v>
      </c>
      <c r="J19" s="35" t="s">
        <v>2422</v>
      </c>
      <c r="K19" s="35" t="s">
        <v>2423</v>
      </c>
      <c r="L19" s="35" t="s">
        <v>4276</v>
      </c>
      <c r="M19" s="35" t="s">
        <v>4277</v>
      </c>
      <c r="N19" s="35" t="s">
        <v>4278</v>
      </c>
      <c r="O19" s="35" t="s">
        <v>4279</v>
      </c>
      <c r="P19" s="35" t="s">
        <v>4280</v>
      </c>
      <c r="Q19" s="35" t="s">
        <v>4186</v>
      </c>
      <c r="R19" s="35" t="s">
        <v>1236</v>
      </c>
      <c r="S19" s="35" t="s">
        <v>4256</v>
      </c>
      <c r="T19" s="35"/>
      <c r="U19" s="35"/>
      <c r="V19" s="35" t="s">
        <v>329</v>
      </c>
      <c r="W19" s="35"/>
      <c r="X19" s="35"/>
      <c r="Y19" s="35" t="s">
        <v>4281</v>
      </c>
      <c r="Z19" s="35" t="s">
        <v>4282</v>
      </c>
      <c r="AA19" s="35" t="s">
        <v>276</v>
      </c>
      <c r="AB19" s="35" t="s">
        <v>4169</v>
      </c>
      <c r="AC19" s="35" t="s">
        <v>4275</v>
      </c>
      <c r="AD19" s="35" t="s">
        <v>4171</v>
      </c>
      <c r="AE19" s="35" t="s">
        <v>328</v>
      </c>
      <c r="AF19" s="35"/>
      <c r="AG19" s="33"/>
      <c r="AH19" s="33">
        <f>IF(COUNTIF($L$2:Table15[[#This Row],[ID]],Table15[[#This Row],[ID]])=1,1,0)</f>
        <v>1</v>
      </c>
    </row>
    <row r="20" spans="1:34" x14ac:dyDescent="0.25">
      <c r="A20" s="33" t="s">
        <v>277</v>
      </c>
      <c r="B20" s="33" t="s">
        <v>2418</v>
      </c>
      <c r="C20" s="33" t="s">
        <v>2419</v>
      </c>
      <c r="D20" s="33" t="s">
        <v>280</v>
      </c>
      <c r="E20" s="33" t="s">
        <v>281</v>
      </c>
      <c r="F20" s="34">
        <v>43101</v>
      </c>
      <c r="G20" s="34">
        <v>43465</v>
      </c>
      <c r="H20" s="35" t="s">
        <v>2420</v>
      </c>
      <c r="I20" s="35" t="s">
        <v>2421</v>
      </c>
      <c r="J20" s="35" t="s">
        <v>2422</v>
      </c>
      <c r="K20" s="35" t="s">
        <v>2423</v>
      </c>
      <c r="L20" s="35" t="s">
        <v>4283</v>
      </c>
      <c r="M20" s="35" t="s">
        <v>4284</v>
      </c>
      <c r="N20" s="35" t="s">
        <v>4285</v>
      </c>
      <c r="O20" s="35"/>
      <c r="P20" s="35" t="s">
        <v>4286</v>
      </c>
      <c r="Q20" s="35"/>
      <c r="R20" s="35"/>
      <c r="S20" s="35" t="s">
        <v>329</v>
      </c>
      <c r="T20" s="35"/>
      <c r="U20" s="35"/>
      <c r="V20" s="35" t="s">
        <v>329</v>
      </c>
      <c r="W20" s="35"/>
      <c r="X20" s="35"/>
      <c r="Y20" s="35" t="s">
        <v>4287</v>
      </c>
      <c r="Z20" s="35" t="s">
        <v>4288</v>
      </c>
      <c r="AA20" s="35" t="s">
        <v>276</v>
      </c>
      <c r="AB20" s="35" t="s">
        <v>4169</v>
      </c>
      <c r="AC20" s="35" t="s">
        <v>4275</v>
      </c>
      <c r="AD20" s="35" t="s">
        <v>4171</v>
      </c>
      <c r="AE20" s="35" t="s">
        <v>328</v>
      </c>
      <c r="AF20" s="35"/>
      <c r="AG20" s="33"/>
      <c r="AH20" s="33">
        <f>IF(COUNTIF($L$2:Table15[[#This Row],[ID]],Table15[[#This Row],[ID]])=1,1,0)</f>
        <v>1</v>
      </c>
    </row>
    <row r="21" spans="1:34" x14ac:dyDescent="0.25">
      <c r="A21" s="33" t="s">
        <v>277</v>
      </c>
      <c r="B21" s="33" t="s">
        <v>2418</v>
      </c>
      <c r="C21" s="33" t="s">
        <v>2419</v>
      </c>
      <c r="D21" s="33" t="s">
        <v>280</v>
      </c>
      <c r="E21" s="33" t="s">
        <v>281</v>
      </c>
      <c r="F21" s="34">
        <v>43101</v>
      </c>
      <c r="G21" s="34">
        <v>43465</v>
      </c>
      <c r="H21" s="35" t="s">
        <v>2420</v>
      </c>
      <c r="I21" s="35" t="s">
        <v>2421</v>
      </c>
      <c r="J21" s="35" t="s">
        <v>2422</v>
      </c>
      <c r="K21" s="35" t="s">
        <v>2423</v>
      </c>
      <c r="L21" s="35" t="s">
        <v>4289</v>
      </c>
      <c r="M21" s="35" t="s">
        <v>4290</v>
      </c>
      <c r="N21" s="35" t="s">
        <v>4291</v>
      </c>
      <c r="O21" s="35" t="s">
        <v>4292</v>
      </c>
      <c r="P21" s="35" t="s">
        <v>281</v>
      </c>
      <c r="Q21" s="35" t="s">
        <v>4197</v>
      </c>
      <c r="R21" s="35" t="s">
        <v>1236</v>
      </c>
      <c r="S21" s="35" t="s">
        <v>329</v>
      </c>
      <c r="T21" s="35"/>
      <c r="U21" s="35"/>
      <c r="V21" s="35" t="s">
        <v>329</v>
      </c>
      <c r="W21" s="35"/>
      <c r="X21" s="35"/>
      <c r="Y21" s="35" t="s">
        <v>4293</v>
      </c>
      <c r="Z21" s="35" t="s">
        <v>4294</v>
      </c>
      <c r="AA21" s="35" t="s">
        <v>507</v>
      </c>
      <c r="AB21" s="35" t="s">
        <v>4169</v>
      </c>
      <c r="AC21" s="35" t="s">
        <v>4275</v>
      </c>
      <c r="AD21" s="35" t="s">
        <v>4171</v>
      </c>
      <c r="AE21" s="35" t="s">
        <v>328</v>
      </c>
      <c r="AF21" s="35"/>
      <c r="AG21" s="33"/>
      <c r="AH21" s="33">
        <f>IF(COUNTIF($L$2:Table15[[#This Row],[ID]],Table15[[#This Row],[ID]])=1,1,0)</f>
        <v>1</v>
      </c>
    </row>
    <row r="22" spans="1:34" x14ac:dyDescent="0.25">
      <c r="A22" s="33" t="s">
        <v>277</v>
      </c>
      <c r="B22" s="33" t="s">
        <v>2418</v>
      </c>
      <c r="C22" s="33" t="s">
        <v>2419</v>
      </c>
      <c r="D22" s="33" t="s">
        <v>280</v>
      </c>
      <c r="E22" s="33" t="s">
        <v>281</v>
      </c>
      <c r="F22" s="34">
        <v>43101</v>
      </c>
      <c r="G22" s="34">
        <v>43465</v>
      </c>
      <c r="H22" s="35" t="s">
        <v>2420</v>
      </c>
      <c r="I22" s="35" t="s">
        <v>2421</v>
      </c>
      <c r="J22" s="35" t="s">
        <v>2422</v>
      </c>
      <c r="K22" s="35" t="s">
        <v>2423</v>
      </c>
      <c r="L22" s="35" t="s">
        <v>4295</v>
      </c>
      <c r="M22" s="35" t="s">
        <v>4296</v>
      </c>
      <c r="N22" s="35" t="s">
        <v>4297</v>
      </c>
      <c r="O22" s="35" t="s">
        <v>4298</v>
      </c>
      <c r="P22" s="35" t="s">
        <v>4299</v>
      </c>
      <c r="Q22" s="35" t="s">
        <v>4186</v>
      </c>
      <c r="R22" s="35" t="s">
        <v>1236</v>
      </c>
      <c r="S22" s="35" t="s">
        <v>329</v>
      </c>
      <c r="T22" s="35"/>
      <c r="U22" s="35"/>
      <c r="V22" s="35" t="s">
        <v>329</v>
      </c>
      <c r="W22" s="35"/>
      <c r="X22" s="35"/>
      <c r="Y22" s="35" t="s">
        <v>4300</v>
      </c>
      <c r="Z22" s="35" t="s">
        <v>4301</v>
      </c>
      <c r="AA22" s="35" t="s">
        <v>276</v>
      </c>
      <c r="AB22" s="35" t="s">
        <v>4169</v>
      </c>
      <c r="AC22" s="35" t="s">
        <v>4275</v>
      </c>
      <c r="AD22" s="35" t="s">
        <v>4171</v>
      </c>
      <c r="AE22" s="35" t="s">
        <v>328</v>
      </c>
      <c r="AF22" s="35"/>
      <c r="AG22" s="33"/>
      <c r="AH22" s="33">
        <f>IF(COUNTIF($L$2:Table15[[#This Row],[ID]],Table15[[#This Row],[ID]])=1,1,0)</f>
        <v>1</v>
      </c>
    </row>
    <row r="23" spans="1:34" x14ac:dyDescent="0.25">
      <c r="A23" s="33" t="s">
        <v>277</v>
      </c>
      <c r="B23" s="33" t="s">
        <v>2418</v>
      </c>
      <c r="C23" s="33" t="s">
        <v>2419</v>
      </c>
      <c r="D23" s="33" t="s">
        <v>280</v>
      </c>
      <c r="E23" s="33" t="s">
        <v>281</v>
      </c>
      <c r="F23" s="34">
        <v>43101</v>
      </c>
      <c r="G23" s="34">
        <v>43465</v>
      </c>
      <c r="H23" s="35" t="s">
        <v>2420</v>
      </c>
      <c r="I23" s="35" t="s">
        <v>2421</v>
      </c>
      <c r="J23" s="35" t="s">
        <v>2422</v>
      </c>
      <c r="K23" s="35" t="s">
        <v>2423</v>
      </c>
      <c r="L23" s="35" t="s">
        <v>4302</v>
      </c>
      <c r="M23" s="35" t="s">
        <v>4303</v>
      </c>
      <c r="N23" s="35" t="s">
        <v>4304</v>
      </c>
      <c r="O23" s="35" t="s">
        <v>4305</v>
      </c>
      <c r="P23" s="35" t="s">
        <v>4306</v>
      </c>
      <c r="Q23" s="35" t="s">
        <v>4197</v>
      </c>
      <c r="R23" s="35" t="s">
        <v>1236</v>
      </c>
      <c r="S23" s="35" t="s">
        <v>329</v>
      </c>
      <c r="T23" s="35"/>
      <c r="U23" s="35"/>
      <c r="V23" s="35" t="s">
        <v>329</v>
      </c>
      <c r="W23" s="35"/>
      <c r="X23" s="35"/>
      <c r="Y23" s="35" t="s">
        <v>4307</v>
      </c>
      <c r="Z23" s="35" t="s">
        <v>4308</v>
      </c>
      <c r="AA23" s="35" t="s">
        <v>276</v>
      </c>
      <c r="AB23" s="35" t="s">
        <v>4169</v>
      </c>
      <c r="AC23" s="35" t="s">
        <v>4275</v>
      </c>
      <c r="AD23" s="35" t="s">
        <v>4171</v>
      </c>
      <c r="AE23" s="35" t="s">
        <v>328</v>
      </c>
      <c r="AF23" s="35"/>
      <c r="AG23" s="33"/>
      <c r="AH23" s="33">
        <f>IF(COUNTIF($L$2:Table15[[#This Row],[ID]],Table15[[#This Row],[ID]])=1,1,0)</f>
        <v>1</v>
      </c>
    </row>
    <row r="24" spans="1:34" x14ac:dyDescent="0.25">
      <c r="A24" s="33" t="s">
        <v>277</v>
      </c>
      <c r="B24" s="33" t="s">
        <v>2418</v>
      </c>
      <c r="C24" s="33" t="s">
        <v>2419</v>
      </c>
      <c r="D24" s="33" t="s">
        <v>280</v>
      </c>
      <c r="E24" s="33" t="s">
        <v>281</v>
      </c>
      <c r="F24" s="34">
        <v>43101</v>
      </c>
      <c r="G24" s="34">
        <v>43465</v>
      </c>
      <c r="H24" s="35" t="s">
        <v>2420</v>
      </c>
      <c r="I24" s="35" t="s">
        <v>2421</v>
      </c>
      <c r="J24" s="35" t="s">
        <v>2422</v>
      </c>
      <c r="K24" s="35" t="s">
        <v>2423</v>
      </c>
      <c r="L24" s="35" t="s">
        <v>4309</v>
      </c>
      <c r="M24" s="35" t="s">
        <v>4310</v>
      </c>
      <c r="N24" s="35" t="s">
        <v>4311</v>
      </c>
      <c r="O24" s="35" t="s">
        <v>4312</v>
      </c>
      <c r="P24" s="35" t="s">
        <v>281</v>
      </c>
      <c r="Q24" s="35" t="s">
        <v>4186</v>
      </c>
      <c r="R24" s="35" t="s">
        <v>1236</v>
      </c>
      <c r="S24" s="35" t="s">
        <v>329</v>
      </c>
      <c r="T24" s="35"/>
      <c r="U24" s="35"/>
      <c r="V24" s="35" t="s">
        <v>329</v>
      </c>
      <c r="W24" s="35"/>
      <c r="X24" s="35"/>
      <c r="Y24" s="35" t="s">
        <v>4313</v>
      </c>
      <c r="Z24" s="35" t="s">
        <v>4314</v>
      </c>
      <c r="AA24" s="35" t="s">
        <v>507</v>
      </c>
      <c r="AB24" s="35" t="s">
        <v>4169</v>
      </c>
      <c r="AC24" s="35" t="s">
        <v>4315</v>
      </c>
      <c r="AD24" s="35" t="s">
        <v>4171</v>
      </c>
      <c r="AE24" s="35" t="s">
        <v>328</v>
      </c>
      <c r="AF24" s="35" t="s">
        <v>4316</v>
      </c>
      <c r="AG24" s="33"/>
      <c r="AH24" s="33">
        <f>IF(COUNTIF($L$2:Table15[[#This Row],[ID]],Table15[[#This Row],[ID]])=1,1,0)</f>
        <v>1</v>
      </c>
    </row>
    <row r="25" spans="1:34" x14ac:dyDescent="0.25">
      <c r="A25" s="33" t="s">
        <v>277</v>
      </c>
      <c r="B25" s="33" t="s">
        <v>2418</v>
      </c>
      <c r="C25" s="33" t="s">
        <v>2419</v>
      </c>
      <c r="D25" s="33" t="s">
        <v>280</v>
      </c>
      <c r="E25" s="33" t="s">
        <v>281</v>
      </c>
      <c r="F25" s="34">
        <v>43101</v>
      </c>
      <c r="G25" s="34">
        <v>43465</v>
      </c>
      <c r="H25" s="35" t="s">
        <v>2420</v>
      </c>
      <c r="I25" s="35" t="s">
        <v>2421</v>
      </c>
      <c r="J25" s="35" t="s">
        <v>2422</v>
      </c>
      <c r="K25" s="35" t="s">
        <v>2423</v>
      </c>
      <c r="L25" s="35" t="s">
        <v>4317</v>
      </c>
      <c r="M25" s="35" t="s">
        <v>4318</v>
      </c>
      <c r="N25" s="35" t="s">
        <v>4297</v>
      </c>
      <c r="O25" s="35" t="s">
        <v>4319</v>
      </c>
      <c r="P25" s="35" t="s">
        <v>281</v>
      </c>
      <c r="Q25" s="35" t="s">
        <v>4197</v>
      </c>
      <c r="R25" s="35" t="s">
        <v>1236</v>
      </c>
      <c r="S25" s="35" t="s">
        <v>329</v>
      </c>
      <c r="T25" s="35"/>
      <c r="U25" s="35"/>
      <c r="V25" s="35" t="s">
        <v>329</v>
      </c>
      <c r="W25" s="35"/>
      <c r="X25" s="35"/>
      <c r="Y25" s="35" t="s">
        <v>4320</v>
      </c>
      <c r="Z25" s="35" t="s">
        <v>4321</v>
      </c>
      <c r="AA25" s="35" t="s">
        <v>276</v>
      </c>
      <c r="AB25" s="35" t="s">
        <v>4169</v>
      </c>
      <c r="AC25" s="35" t="s">
        <v>4275</v>
      </c>
      <c r="AD25" s="35" t="s">
        <v>4171</v>
      </c>
      <c r="AE25" s="35" t="s">
        <v>328</v>
      </c>
      <c r="AF25" s="35"/>
      <c r="AG25" s="33"/>
      <c r="AH25" s="33">
        <f>IF(COUNTIF($L$2:Table15[[#This Row],[ID]],Table15[[#This Row],[ID]])=1,1,0)</f>
        <v>1</v>
      </c>
    </row>
    <row r="26" spans="1:34" x14ac:dyDescent="0.25">
      <c r="A26" s="33" t="s">
        <v>277</v>
      </c>
      <c r="B26" s="33" t="s">
        <v>2418</v>
      </c>
      <c r="C26" s="33" t="s">
        <v>2419</v>
      </c>
      <c r="D26" s="33" t="s">
        <v>280</v>
      </c>
      <c r="E26" s="33" t="s">
        <v>281</v>
      </c>
      <c r="F26" s="34">
        <v>43101</v>
      </c>
      <c r="G26" s="34">
        <v>43465</v>
      </c>
      <c r="H26" s="35" t="s">
        <v>2420</v>
      </c>
      <c r="I26" s="35" t="s">
        <v>2421</v>
      </c>
      <c r="J26" s="35" t="s">
        <v>2422</v>
      </c>
      <c r="K26" s="35" t="s">
        <v>2423</v>
      </c>
      <c r="L26" s="35" t="s">
        <v>4322</v>
      </c>
      <c r="M26" s="35" t="s">
        <v>4323</v>
      </c>
      <c r="N26" s="35" t="s">
        <v>4324</v>
      </c>
      <c r="O26" s="35" t="s">
        <v>4325</v>
      </c>
      <c r="P26" s="35" t="s">
        <v>4326</v>
      </c>
      <c r="Q26" s="35" t="s">
        <v>4197</v>
      </c>
      <c r="R26" s="35" t="s">
        <v>1236</v>
      </c>
      <c r="S26" s="35" t="s">
        <v>329</v>
      </c>
      <c r="T26" s="35"/>
      <c r="U26" s="35"/>
      <c r="V26" s="35" t="s">
        <v>329</v>
      </c>
      <c r="W26" s="35"/>
      <c r="X26" s="35"/>
      <c r="Y26" s="35" t="s">
        <v>4327</v>
      </c>
      <c r="Z26" s="35" t="s">
        <v>4328</v>
      </c>
      <c r="AA26" s="35" t="s">
        <v>276</v>
      </c>
      <c r="AB26" s="35" t="s">
        <v>4169</v>
      </c>
      <c r="AC26" s="35" t="s">
        <v>4275</v>
      </c>
      <c r="AD26" s="35" t="s">
        <v>4171</v>
      </c>
      <c r="AE26" s="35" t="s">
        <v>328</v>
      </c>
      <c r="AF26" s="35"/>
      <c r="AG26" s="33"/>
      <c r="AH26" s="33">
        <f>IF(COUNTIF($L$2:Table15[[#This Row],[ID]],Table15[[#This Row],[ID]])=1,1,0)</f>
        <v>1</v>
      </c>
    </row>
    <row r="27" spans="1:34" x14ac:dyDescent="0.25">
      <c r="A27" s="33" t="s">
        <v>277</v>
      </c>
      <c r="B27" s="33" t="s">
        <v>2418</v>
      </c>
      <c r="C27" s="33" t="s">
        <v>2419</v>
      </c>
      <c r="D27" s="33" t="s">
        <v>280</v>
      </c>
      <c r="E27" s="33" t="s">
        <v>281</v>
      </c>
      <c r="F27" s="34">
        <v>43101</v>
      </c>
      <c r="G27" s="34">
        <v>43465</v>
      </c>
      <c r="H27" s="35" t="s">
        <v>2420</v>
      </c>
      <c r="I27" s="35" t="s">
        <v>2421</v>
      </c>
      <c r="J27" s="35" t="s">
        <v>2422</v>
      </c>
      <c r="K27" s="35" t="s">
        <v>2423</v>
      </c>
      <c r="L27" s="35" t="s">
        <v>4329</v>
      </c>
      <c r="M27" s="35" t="s">
        <v>4330</v>
      </c>
      <c r="N27" s="35" t="s">
        <v>4331</v>
      </c>
      <c r="O27" s="35" t="s">
        <v>4332</v>
      </c>
      <c r="P27" s="35" t="s">
        <v>281</v>
      </c>
      <c r="Q27" s="35" t="s">
        <v>4186</v>
      </c>
      <c r="R27" s="35" t="s">
        <v>4333</v>
      </c>
      <c r="S27" s="35" t="s">
        <v>329</v>
      </c>
      <c r="T27" s="35"/>
      <c r="U27" s="35"/>
      <c r="V27" s="35" t="s">
        <v>329</v>
      </c>
      <c r="W27" s="35"/>
      <c r="X27" s="35"/>
      <c r="Y27" s="35" t="s">
        <v>4334</v>
      </c>
      <c r="Z27" s="35" t="s">
        <v>4335</v>
      </c>
      <c r="AA27" s="35" t="s">
        <v>259</v>
      </c>
      <c r="AB27" s="35" t="s">
        <v>4169</v>
      </c>
      <c r="AC27" s="35" t="s">
        <v>4336</v>
      </c>
      <c r="AD27" s="35" t="s">
        <v>4171</v>
      </c>
      <c r="AE27" s="35" t="s">
        <v>328</v>
      </c>
      <c r="AF27" s="35"/>
      <c r="AG27" s="33"/>
      <c r="AH27" s="33">
        <f>IF(COUNTIF($L$2:Table15[[#This Row],[ID]],Table15[[#This Row],[ID]])=1,1,0)</f>
        <v>1</v>
      </c>
    </row>
    <row r="28" spans="1:34" x14ac:dyDescent="0.25">
      <c r="A28" s="33" t="s">
        <v>277</v>
      </c>
      <c r="B28" s="33" t="s">
        <v>2418</v>
      </c>
      <c r="C28" s="33" t="s">
        <v>2419</v>
      </c>
      <c r="D28" s="33" t="s">
        <v>280</v>
      </c>
      <c r="E28" s="33" t="s">
        <v>281</v>
      </c>
      <c r="F28" s="34">
        <v>43101</v>
      </c>
      <c r="G28" s="34">
        <v>43465</v>
      </c>
      <c r="H28" s="35" t="s">
        <v>2420</v>
      </c>
      <c r="I28" s="35" t="s">
        <v>2421</v>
      </c>
      <c r="J28" s="35" t="s">
        <v>2422</v>
      </c>
      <c r="K28" s="35" t="s">
        <v>2423</v>
      </c>
      <c r="L28" s="35" t="s">
        <v>4337</v>
      </c>
      <c r="M28" s="35" t="s">
        <v>4330</v>
      </c>
      <c r="N28" s="35" t="s">
        <v>4338</v>
      </c>
      <c r="O28" s="35" t="s">
        <v>4339</v>
      </c>
      <c r="P28" s="35" t="s">
        <v>281</v>
      </c>
      <c r="Q28" s="35"/>
      <c r="R28" s="35"/>
      <c r="S28" s="35" t="s">
        <v>329</v>
      </c>
      <c r="T28" s="35"/>
      <c r="U28" s="35"/>
      <c r="V28" s="35" t="s">
        <v>329</v>
      </c>
      <c r="W28" s="35"/>
      <c r="X28" s="35"/>
      <c r="Y28" s="35" t="s">
        <v>4334</v>
      </c>
      <c r="Z28" s="35" t="s">
        <v>4335</v>
      </c>
      <c r="AA28" s="35" t="s">
        <v>259</v>
      </c>
      <c r="AB28" s="35" t="s">
        <v>4169</v>
      </c>
      <c r="AC28" s="35" t="s">
        <v>4336</v>
      </c>
      <c r="AD28" s="35" t="s">
        <v>4171</v>
      </c>
      <c r="AE28" s="35" t="s">
        <v>328</v>
      </c>
      <c r="AF28" s="35"/>
      <c r="AG28" s="33"/>
      <c r="AH28" s="33">
        <f>IF(COUNTIF($L$2:Table15[[#This Row],[ID]],Table15[[#This Row],[ID]])=1,1,0)</f>
        <v>1</v>
      </c>
    </row>
    <row r="29" spans="1:34" x14ac:dyDescent="0.25">
      <c r="A29" s="33" t="s">
        <v>277</v>
      </c>
      <c r="B29" s="33" t="s">
        <v>2418</v>
      </c>
      <c r="C29" s="33" t="s">
        <v>2419</v>
      </c>
      <c r="D29" s="33" t="s">
        <v>280</v>
      </c>
      <c r="E29" s="33" t="s">
        <v>281</v>
      </c>
      <c r="F29" s="34">
        <v>43101</v>
      </c>
      <c r="G29" s="34">
        <v>43465</v>
      </c>
      <c r="H29" s="35" t="s">
        <v>2420</v>
      </c>
      <c r="I29" s="35" t="s">
        <v>2421</v>
      </c>
      <c r="J29" s="35" t="s">
        <v>2422</v>
      </c>
      <c r="K29" s="35" t="s">
        <v>2423</v>
      </c>
      <c r="L29" s="35" t="s">
        <v>4340</v>
      </c>
      <c r="M29" s="35" t="s">
        <v>4341</v>
      </c>
      <c r="N29" s="35" t="s">
        <v>4324</v>
      </c>
      <c r="O29" s="35" t="s">
        <v>4342</v>
      </c>
      <c r="P29" s="35" t="s">
        <v>4343</v>
      </c>
      <c r="Q29" s="35" t="s">
        <v>4197</v>
      </c>
      <c r="R29" s="35" t="s">
        <v>1236</v>
      </c>
      <c r="S29" s="35" t="s">
        <v>329</v>
      </c>
      <c r="T29" s="35"/>
      <c r="U29" s="35"/>
      <c r="V29" s="35" t="s">
        <v>329</v>
      </c>
      <c r="W29" s="35"/>
      <c r="X29" s="35"/>
      <c r="Y29" s="35" t="s">
        <v>4344</v>
      </c>
      <c r="Z29" s="35" t="s">
        <v>4345</v>
      </c>
      <c r="AA29" s="35" t="s">
        <v>276</v>
      </c>
      <c r="AB29" s="35" t="s">
        <v>4169</v>
      </c>
      <c r="AC29" s="35" t="s">
        <v>4346</v>
      </c>
      <c r="AD29" s="35" t="s">
        <v>4171</v>
      </c>
      <c r="AE29" s="35" t="s">
        <v>329</v>
      </c>
      <c r="AF29" s="35"/>
      <c r="AG29" s="33"/>
      <c r="AH29" s="33">
        <f>IF(COUNTIF($L$2:Table15[[#This Row],[ID]],Table15[[#This Row],[ID]])=1,1,0)</f>
        <v>1</v>
      </c>
    </row>
    <row r="30" spans="1:34" x14ac:dyDescent="0.25">
      <c r="A30" s="33" t="s">
        <v>277</v>
      </c>
      <c r="B30" s="33" t="s">
        <v>2418</v>
      </c>
      <c r="C30" s="33" t="s">
        <v>2419</v>
      </c>
      <c r="D30" s="33" t="s">
        <v>280</v>
      </c>
      <c r="E30" s="33" t="s">
        <v>281</v>
      </c>
      <c r="F30" s="34">
        <v>43101</v>
      </c>
      <c r="G30" s="34">
        <v>43465</v>
      </c>
      <c r="H30" s="35" t="s">
        <v>2420</v>
      </c>
      <c r="I30" s="35" t="s">
        <v>2421</v>
      </c>
      <c r="J30" s="35" t="s">
        <v>2422</v>
      </c>
      <c r="K30" s="35" t="s">
        <v>2423</v>
      </c>
      <c r="L30" s="35" t="s">
        <v>4347</v>
      </c>
      <c r="M30" s="35" t="s">
        <v>4348</v>
      </c>
      <c r="N30" s="35" t="s">
        <v>4349</v>
      </c>
      <c r="O30" s="35" t="s">
        <v>4350</v>
      </c>
      <c r="P30" s="35" t="s">
        <v>4351</v>
      </c>
      <c r="Q30" s="35" t="s">
        <v>4197</v>
      </c>
      <c r="R30" s="35" t="s">
        <v>1236</v>
      </c>
      <c r="S30" s="35" t="s">
        <v>329</v>
      </c>
      <c r="T30" s="35"/>
      <c r="U30" s="35"/>
      <c r="V30" s="35" t="s">
        <v>329</v>
      </c>
      <c r="W30" s="35"/>
      <c r="X30" s="35"/>
      <c r="Y30" s="35" t="s">
        <v>4352</v>
      </c>
      <c r="Z30" s="35" t="s">
        <v>4353</v>
      </c>
      <c r="AA30" s="35" t="s">
        <v>259</v>
      </c>
      <c r="AB30" s="35" t="s">
        <v>4169</v>
      </c>
      <c r="AC30" s="35" t="s">
        <v>4354</v>
      </c>
      <c r="AD30" s="35" t="s">
        <v>4171</v>
      </c>
      <c r="AE30" s="35" t="s">
        <v>328</v>
      </c>
      <c r="AF30" s="35"/>
      <c r="AG30" s="33"/>
      <c r="AH30" s="33">
        <f>IF(COUNTIF($L$2:Table15[[#This Row],[ID]],Table15[[#This Row],[ID]])=1,1,0)</f>
        <v>1</v>
      </c>
    </row>
    <row r="31" spans="1:34" x14ac:dyDescent="0.25">
      <c r="A31" s="33" t="s">
        <v>277</v>
      </c>
      <c r="B31" s="33" t="s">
        <v>2418</v>
      </c>
      <c r="C31" s="33" t="s">
        <v>2419</v>
      </c>
      <c r="D31" s="33" t="s">
        <v>280</v>
      </c>
      <c r="E31" s="33" t="s">
        <v>281</v>
      </c>
      <c r="F31" s="34">
        <v>43101</v>
      </c>
      <c r="G31" s="34">
        <v>43465</v>
      </c>
      <c r="H31" s="35" t="s">
        <v>2420</v>
      </c>
      <c r="I31" s="35" t="s">
        <v>2421</v>
      </c>
      <c r="J31" s="35" t="s">
        <v>2422</v>
      </c>
      <c r="K31" s="35" t="s">
        <v>2423</v>
      </c>
      <c r="L31" s="35" t="s">
        <v>4355</v>
      </c>
      <c r="M31" s="35" t="s">
        <v>4356</v>
      </c>
      <c r="N31" s="35" t="s">
        <v>4357</v>
      </c>
      <c r="O31" s="35" t="s">
        <v>4358</v>
      </c>
      <c r="P31" s="35" t="s">
        <v>4359</v>
      </c>
      <c r="Q31" s="35" t="s">
        <v>4197</v>
      </c>
      <c r="R31" s="35" t="s">
        <v>4333</v>
      </c>
      <c r="S31" s="35" t="s">
        <v>329</v>
      </c>
      <c r="T31" s="35"/>
      <c r="U31" s="35"/>
      <c r="V31" s="35" t="s">
        <v>329</v>
      </c>
      <c r="W31" s="35"/>
      <c r="X31" s="35"/>
      <c r="Y31" s="35" t="s">
        <v>4360</v>
      </c>
      <c r="Z31" s="35" t="s">
        <v>4361</v>
      </c>
      <c r="AA31" s="35" t="s">
        <v>259</v>
      </c>
      <c r="AB31" s="35" t="s">
        <v>4169</v>
      </c>
      <c r="AC31" s="35" t="s">
        <v>4354</v>
      </c>
      <c r="AD31" s="35" t="s">
        <v>4171</v>
      </c>
      <c r="AE31" s="35" t="s">
        <v>329</v>
      </c>
      <c r="AF31" s="35"/>
      <c r="AG31" s="33"/>
      <c r="AH31" s="33">
        <f>IF(COUNTIF($L$2:Table15[[#This Row],[ID]],Table15[[#This Row],[ID]])=1,1,0)</f>
        <v>1</v>
      </c>
    </row>
    <row r="32" spans="1:34" x14ac:dyDescent="0.25">
      <c r="A32" s="33" t="s">
        <v>277</v>
      </c>
      <c r="B32" s="33" t="s">
        <v>2418</v>
      </c>
      <c r="C32" s="33" t="s">
        <v>2419</v>
      </c>
      <c r="D32" s="33" t="s">
        <v>280</v>
      </c>
      <c r="E32" s="33" t="s">
        <v>281</v>
      </c>
      <c r="F32" s="34">
        <v>43101</v>
      </c>
      <c r="G32" s="34">
        <v>43465</v>
      </c>
      <c r="H32" s="35" t="s">
        <v>2420</v>
      </c>
      <c r="I32" s="35" t="s">
        <v>2421</v>
      </c>
      <c r="J32" s="35" t="s">
        <v>2422</v>
      </c>
      <c r="K32" s="35" t="s">
        <v>2423</v>
      </c>
      <c r="L32" s="35" t="s">
        <v>4362</v>
      </c>
      <c r="M32" s="35" t="s">
        <v>4363</v>
      </c>
      <c r="N32" s="35" t="s">
        <v>4357</v>
      </c>
      <c r="O32" s="35" t="s">
        <v>4358</v>
      </c>
      <c r="P32" s="35" t="s">
        <v>281</v>
      </c>
      <c r="Q32" s="35" t="s">
        <v>4197</v>
      </c>
      <c r="R32" s="35" t="s">
        <v>4333</v>
      </c>
      <c r="S32" s="35" t="s">
        <v>329</v>
      </c>
      <c r="T32" s="35"/>
      <c r="U32" s="35"/>
      <c r="V32" s="35" t="s">
        <v>329</v>
      </c>
      <c r="W32" s="35"/>
      <c r="X32" s="35"/>
      <c r="Y32" s="35" t="s">
        <v>4364</v>
      </c>
      <c r="Z32" s="35" t="s">
        <v>4365</v>
      </c>
      <c r="AA32" s="35" t="s">
        <v>259</v>
      </c>
      <c r="AB32" s="35" t="s">
        <v>4169</v>
      </c>
      <c r="AC32" s="35" t="s">
        <v>4354</v>
      </c>
      <c r="AD32" s="35" t="s">
        <v>4171</v>
      </c>
      <c r="AE32" s="35" t="s">
        <v>328</v>
      </c>
      <c r="AF32" s="35"/>
      <c r="AG32" s="33"/>
      <c r="AH32" s="33">
        <f>IF(COUNTIF($L$2:Table15[[#This Row],[ID]],Table15[[#This Row],[ID]])=1,1,0)</f>
        <v>1</v>
      </c>
    </row>
    <row r="33" spans="1:34" x14ac:dyDescent="0.25">
      <c r="A33" s="33" t="s">
        <v>277</v>
      </c>
      <c r="B33" s="33" t="s">
        <v>2418</v>
      </c>
      <c r="C33" s="33" t="s">
        <v>2419</v>
      </c>
      <c r="D33" s="33" t="s">
        <v>280</v>
      </c>
      <c r="E33" s="33" t="s">
        <v>281</v>
      </c>
      <c r="F33" s="34">
        <v>43101</v>
      </c>
      <c r="G33" s="34">
        <v>43465</v>
      </c>
      <c r="H33" s="35" t="s">
        <v>2420</v>
      </c>
      <c r="I33" s="35" t="s">
        <v>2421</v>
      </c>
      <c r="J33" s="35" t="s">
        <v>2422</v>
      </c>
      <c r="K33" s="35" t="s">
        <v>2423</v>
      </c>
      <c r="L33" s="35" t="s">
        <v>4366</v>
      </c>
      <c r="M33" s="35" t="s">
        <v>4367</v>
      </c>
      <c r="N33" s="35" t="s">
        <v>4235</v>
      </c>
      <c r="O33" s="35" t="s">
        <v>4236</v>
      </c>
      <c r="P33" s="35" t="s">
        <v>281</v>
      </c>
      <c r="Q33" s="35" t="s">
        <v>4197</v>
      </c>
      <c r="R33" s="35" t="s">
        <v>4237</v>
      </c>
      <c r="S33" s="35" t="s">
        <v>329</v>
      </c>
      <c r="T33" s="35"/>
      <c r="U33" s="35"/>
      <c r="V33" s="35" t="s">
        <v>329</v>
      </c>
      <c r="W33" s="35"/>
      <c r="X33" s="35"/>
      <c r="Y33" s="35" t="s">
        <v>4368</v>
      </c>
      <c r="Z33" s="35" t="s">
        <v>4369</v>
      </c>
      <c r="AA33" s="35" t="s">
        <v>259</v>
      </c>
      <c r="AB33" s="35" t="s">
        <v>4169</v>
      </c>
      <c r="AC33" s="35" t="s">
        <v>4354</v>
      </c>
      <c r="AD33" s="35" t="s">
        <v>4171</v>
      </c>
      <c r="AE33" s="35" t="s">
        <v>329</v>
      </c>
      <c r="AF33" s="35"/>
      <c r="AG33" s="33"/>
      <c r="AH33" s="33">
        <f>IF(COUNTIF($L$2:Table15[[#This Row],[ID]],Table15[[#This Row],[ID]])=1,1,0)</f>
        <v>1</v>
      </c>
    </row>
    <row r="34" spans="1:34" x14ac:dyDescent="0.25">
      <c r="A34" s="33" t="s">
        <v>277</v>
      </c>
      <c r="B34" s="33" t="s">
        <v>2418</v>
      </c>
      <c r="C34" s="33" t="s">
        <v>2419</v>
      </c>
      <c r="D34" s="33" t="s">
        <v>280</v>
      </c>
      <c r="E34" s="33" t="s">
        <v>281</v>
      </c>
      <c r="F34" s="34">
        <v>43101</v>
      </c>
      <c r="G34" s="34">
        <v>43465</v>
      </c>
      <c r="H34" s="35" t="s">
        <v>2420</v>
      </c>
      <c r="I34" s="35" t="s">
        <v>2421</v>
      </c>
      <c r="J34" s="35" t="s">
        <v>2422</v>
      </c>
      <c r="K34" s="35" t="s">
        <v>2423</v>
      </c>
      <c r="L34" s="35" t="s">
        <v>4370</v>
      </c>
      <c r="M34" s="35" t="s">
        <v>4371</v>
      </c>
      <c r="N34" s="35" t="s">
        <v>4372</v>
      </c>
      <c r="O34" s="35" t="s">
        <v>4373</v>
      </c>
      <c r="P34" s="35" t="s">
        <v>281</v>
      </c>
      <c r="Q34" s="35" t="s">
        <v>4197</v>
      </c>
      <c r="R34" s="35" t="s">
        <v>4374</v>
      </c>
      <c r="S34" s="35" t="s">
        <v>329</v>
      </c>
      <c r="T34" s="35"/>
      <c r="U34" s="35"/>
      <c r="V34" s="35" t="s">
        <v>329</v>
      </c>
      <c r="W34" s="35"/>
      <c r="X34" s="35"/>
      <c r="Y34" s="35" t="s">
        <v>4375</v>
      </c>
      <c r="Z34" s="35" t="s">
        <v>4376</v>
      </c>
      <c r="AA34" s="35" t="s">
        <v>259</v>
      </c>
      <c r="AB34" s="35" t="s">
        <v>4169</v>
      </c>
      <c r="AC34" s="35" t="s">
        <v>4354</v>
      </c>
      <c r="AD34" s="35" t="s">
        <v>4171</v>
      </c>
      <c r="AE34" s="35" t="s">
        <v>329</v>
      </c>
      <c r="AF34" s="35"/>
      <c r="AG34" s="33"/>
      <c r="AH34" s="33">
        <f>IF(COUNTIF($L$2:Table15[[#This Row],[ID]],Table15[[#This Row],[ID]])=1,1,0)</f>
        <v>1</v>
      </c>
    </row>
    <row r="35" spans="1:34" x14ac:dyDescent="0.25">
      <c r="A35" s="33" t="s">
        <v>277</v>
      </c>
      <c r="B35" s="33" t="s">
        <v>2418</v>
      </c>
      <c r="C35" s="33" t="s">
        <v>2419</v>
      </c>
      <c r="D35" s="33" t="s">
        <v>280</v>
      </c>
      <c r="E35" s="33" t="s">
        <v>281</v>
      </c>
      <c r="F35" s="34">
        <v>43101</v>
      </c>
      <c r="G35" s="34">
        <v>43465</v>
      </c>
      <c r="H35" s="35" t="s">
        <v>2420</v>
      </c>
      <c r="I35" s="35" t="s">
        <v>2421</v>
      </c>
      <c r="J35" s="35" t="s">
        <v>2422</v>
      </c>
      <c r="K35" s="35" t="s">
        <v>2423</v>
      </c>
      <c r="L35" s="35" t="s">
        <v>4377</v>
      </c>
      <c r="M35" s="35" t="s">
        <v>4378</v>
      </c>
      <c r="N35" s="35" t="s">
        <v>4379</v>
      </c>
      <c r="O35" s="35" t="s">
        <v>4380</v>
      </c>
      <c r="P35" s="35" t="s">
        <v>281</v>
      </c>
      <c r="Q35" s="35" t="s">
        <v>4197</v>
      </c>
      <c r="R35" s="35" t="s">
        <v>4333</v>
      </c>
      <c r="S35" s="35" t="s">
        <v>329</v>
      </c>
      <c r="T35" s="35"/>
      <c r="U35" s="35"/>
      <c r="V35" s="35" t="s">
        <v>329</v>
      </c>
      <c r="W35" s="35"/>
      <c r="X35" s="35"/>
      <c r="Y35" s="35" t="s">
        <v>4381</v>
      </c>
      <c r="Z35" s="35" t="s">
        <v>4382</v>
      </c>
      <c r="AA35" s="35" t="s">
        <v>259</v>
      </c>
      <c r="AB35" s="35" t="s">
        <v>4169</v>
      </c>
      <c r="AC35" s="35" t="s">
        <v>4354</v>
      </c>
      <c r="AD35" s="35" t="s">
        <v>4171</v>
      </c>
      <c r="AE35" s="35" t="s">
        <v>328</v>
      </c>
      <c r="AF35" s="35"/>
      <c r="AG35" s="33"/>
      <c r="AH35" s="33">
        <f>IF(COUNTIF($L$2:Table15[[#This Row],[ID]],Table15[[#This Row],[ID]])=1,1,0)</f>
        <v>1</v>
      </c>
    </row>
    <row r="36" spans="1:34" x14ac:dyDescent="0.25">
      <c r="A36" s="33" t="s">
        <v>277</v>
      </c>
      <c r="B36" s="33" t="s">
        <v>2418</v>
      </c>
      <c r="C36" s="33" t="s">
        <v>2419</v>
      </c>
      <c r="D36" s="33" t="s">
        <v>280</v>
      </c>
      <c r="E36" s="33" t="s">
        <v>281</v>
      </c>
      <c r="F36" s="34">
        <v>43101</v>
      </c>
      <c r="G36" s="34">
        <v>43465</v>
      </c>
      <c r="H36" s="35" t="s">
        <v>2420</v>
      </c>
      <c r="I36" s="35" t="s">
        <v>2421</v>
      </c>
      <c r="J36" s="35" t="s">
        <v>2422</v>
      </c>
      <c r="K36" s="35" t="s">
        <v>2423</v>
      </c>
      <c r="L36" s="35" t="s">
        <v>4383</v>
      </c>
      <c r="M36" s="35" t="s">
        <v>4384</v>
      </c>
      <c r="N36" s="35" t="s">
        <v>4385</v>
      </c>
      <c r="O36" s="35" t="s">
        <v>4386</v>
      </c>
      <c r="P36" s="35" t="s">
        <v>281</v>
      </c>
      <c r="Q36" s="35" t="s">
        <v>4197</v>
      </c>
      <c r="R36" s="35" t="s">
        <v>4387</v>
      </c>
      <c r="S36" s="35" t="s">
        <v>329</v>
      </c>
      <c r="T36" s="35"/>
      <c r="U36" s="35"/>
      <c r="V36" s="35" t="s">
        <v>329</v>
      </c>
      <c r="W36" s="35"/>
      <c r="X36" s="35"/>
      <c r="Y36" s="35" t="s">
        <v>4388</v>
      </c>
      <c r="Z36" s="35" t="s">
        <v>4389</v>
      </c>
      <c r="AA36" s="35" t="s">
        <v>259</v>
      </c>
      <c r="AB36" s="35" t="s">
        <v>4169</v>
      </c>
      <c r="AC36" s="35" t="s">
        <v>4354</v>
      </c>
      <c r="AD36" s="35"/>
      <c r="AE36" s="35" t="s">
        <v>328</v>
      </c>
      <c r="AF36" s="35"/>
      <c r="AG36" s="33"/>
      <c r="AH36" s="33">
        <f>IF(COUNTIF($L$2:Table15[[#This Row],[ID]],Table15[[#This Row],[ID]])=1,1,0)</f>
        <v>1</v>
      </c>
    </row>
    <row r="37" spans="1:34" x14ac:dyDescent="0.25">
      <c r="A37" s="33" t="s">
        <v>277</v>
      </c>
      <c r="B37" s="33" t="s">
        <v>2418</v>
      </c>
      <c r="C37" s="33" t="s">
        <v>2419</v>
      </c>
      <c r="D37" s="33" t="s">
        <v>280</v>
      </c>
      <c r="E37" s="33" t="s">
        <v>281</v>
      </c>
      <c r="F37" s="34">
        <v>43101</v>
      </c>
      <c r="G37" s="34">
        <v>43465</v>
      </c>
      <c r="H37" s="35" t="s">
        <v>2420</v>
      </c>
      <c r="I37" s="35" t="s">
        <v>2421</v>
      </c>
      <c r="J37" s="35" t="s">
        <v>2422</v>
      </c>
      <c r="K37" s="35" t="s">
        <v>2423</v>
      </c>
      <c r="L37" s="35" t="s">
        <v>4390</v>
      </c>
      <c r="M37" s="35" t="s">
        <v>4391</v>
      </c>
      <c r="N37" s="35" t="s">
        <v>4392</v>
      </c>
      <c r="O37" s="35" t="s">
        <v>4393</v>
      </c>
      <c r="P37" s="35" t="s">
        <v>281</v>
      </c>
      <c r="Q37" s="35" t="s">
        <v>4176</v>
      </c>
      <c r="R37" s="35" t="s">
        <v>1236</v>
      </c>
      <c r="S37" s="35" t="s">
        <v>329</v>
      </c>
      <c r="T37" s="35"/>
      <c r="U37" s="35"/>
      <c r="V37" s="35" t="s">
        <v>329</v>
      </c>
      <c r="W37" s="35"/>
      <c r="X37" s="35"/>
      <c r="Y37" s="35" t="s">
        <v>4394</v>
      </c>
      <c r="Z37" s="35" t="s">
        <v>4395</v>
      </c>
      <c r="AA37" s="35" t="s">
        <v>259</v>
      </c>
      <c r="AB37" s="35" t="s">
        <v>4169</v>
      </c>
      <c r="AC37" s="35" t="s">
        <v>4354</v>
      </c>
      <c r="AD37" s="35" t="s">
        <v>4171</v>
      </c>
      <c r="AE37" s="35" t="s">
        <v>328</v>
      </c>
      <c r="AF37" s="35"/>
      <c r="AG37" s="33"/>
      <c r="AH37" s="33">
        <f>IF(COUNTIF($L$2:Table15[[#This Row],[ID]],Table15[[#This Row],[ID]])=1,1,0)</f>
        <v>1</v>
      </c>
    </row>
    <row r="38" spans="1:34" x14ac:dyDescent="0.25">
      <c r="A38" s="33" t="s">
        <v>277</v>
      </c>
      <c r="B38" s="33" t="s">
        <v>2418</v>
      </c>
      <c r="C38" s="33" t="s">
        <v>2419</v>
      </c>
      <c r="D38" s="33" t="s">
        <v>280</v>
      </c>
      <c r="E38" s="33" t="s">
        <v>281</v>
      </c>
      <c r="F38" s="34">
        <v>43101</v>
      </c>
      <c r="G38" s="34">
        <v>43465</v>
      </c>
      <c r="H38" s="35" t="s">
        <v>2420</v>
      </c>
      <c r="I38" s="35" t="s">
        <v>2421</v>
      </c>
      <c r="J38" s="35" t="s">
        <v>2422</v>
      </c>
      <c r="K38" s="35" t="s">
        <v>2423</v>
      </c>
      <c r="L38" s="35" t="s">
        <v>4396</v>
      </c>
      <c r="M38" s="35" t="s">
        <v>4397</v>
      </c>
      <c r="N38" s="35" t="s">
        <v>4324</v>
      </c>
      <c r="O38" s="35" t="s">
        <v>4398</v>
      </c>
      <c r="P38" s="35" t="s">
        <v>4399</v>
      </c>
      <c r="Q38" s="35" t="s">
        <v>4186</v>
      </c>
      <c r="R38" s="35" t="s">
        <v>1236</v>
      </c>
      <c r="S38" s="35" t="s">
        <v>329</v>
      </c>
      <c r="T38" s="35"/>
      <c r="U38" s="35"/>
      <c r="V38" s="35" t="s">
        <v>329</v>
      </c>
      <c r="W38" s="35"/>
      <c r="X38" s="35"/>
      <c r="Y38" s="35" t="s">
        <v>4400</v>
      </c>
      <c r="Z38" s="35" t="s">
        <v>4401</v>
      </c>
      <c r="AA38" s="35" t="s">
        <v>276</v>
      </c>
      <c r="AB38" s="35" t="s">
        <v>4169</v>
      </c>
      <c r="AC38" s="35" t="s">
        <v>4275</v>
      </c>
      <c r="AD38" s="35" t="s">
        <v>4171</v>
      </c>
      <c r="AE38" s="35" t="s">
        <v>329</v>
      </c>
      <c r="AF38" s="35"/>
      <c r="AG38" s="33"/>
      <c r="AH38" s="33">
        <f>IF(COUNTIF($L$2:Table15[[#This Row],[ID]],Table15[[#This Row],[ID]])=1,1,0)</f>
        <v>1</v>
      </c>
    </row>
    <row r="39" spans="1:34" x14ac:dyDescent="0.25">
      <c r="A39" s="33" t="s">
        <v>277</v>
      </c>
      <c r="B39" s="33" t="s">
        <v>2418</v>
      </c>
      <c r="C39" s="33" t="s">
        <v>2419</v>
      </c>
      <c r="D39" s="33" t="s">
        <v>280</v>
      </c>
      <c r="E39" s="33" t="s">
        <v>281</v>
      </c>
      <c r="F39" s="34">
        <v>43101</v>
      </c>
      <c r="G39" s="34">
        <v>43465</v>
      </c>
      <c r="H39" s="35" t="s">
        <v>2420</v>
      </c>
      <c r="I39" s="35" t="s">
        <v>2421</v>
      </c>
      <c r="J39" s="35" t="s">
        <v>2422</v>
      </c>
      <c r="K39" s="35" t="s">
        <v>2423</v>
      </c>
      <c r="L39" s="35" t="s">
        <v>4402</v>
      </c>
      <c r="M39" s="35" t="s">
        <v>4403</v>
      </c>
      <c r="N39" s="35" t="s">
        <v>4304</v>
      </c>
      <c r="O39" s="35" t="s">
        <v>4404</v>
      </c>
      <c r="P39" s="35" t="s">
        <v>4405</v>
      </c>
      <c r="Q39" s="35" t="s">
        <v>4197</v>
      </c>
      <c r="R39" s="35" t="s">
        <v>1236</v>
      </c>
      <c r="S39" s="35" t="s">
        <v>329</v>
      </c>
      <c r="T39" s="35"/>
      <c r="U39" s="35"/>
      <c r="V39" s="35" t="s">
        <v>329</v>
      </c>
      <c r="W39" s="35"/>
      <c r="X39" s="35"/>
      <c r="Y39" s="35" t="s">
        <v>4406</v>
      </c>
      <c r="Z39" s="35" t="s">
        <v>4407</v>
      </c>
      <c r="AA39" s="35" t="s">
        <v>276</v>
      </c>
      <c r="AB39" s="35" t="s">
        <v>4169</v>
      </c>
      <c r="AC39" s="35" t="s">
        <v>4408</v>
      </c>
      <c r="AD39" s="35" t="s">
        <v>4171</v>
      </c>
      <c r="AE39" s="35" t="s">
        <v>329</v>
      </c>
      <c r="AF39" s="35"/>
      <c r="AG39" s="33"/>
      <c r="AH39" s="33">
        <f>IF(COUNTIF($L$2:Table15[[#This Row],[ID]],Table15[[#This Row],[ID]])=1,1,0)</f>
        <v>1</v>
      </c>
    </row>
    <row r="40" spans="1:34" x14ac:dyDescent="0.25">
      <c r="A40" s="33" t="s">
        <v>277</v>
      </c>
      <c r="B40" s="33" t="s">
        <v>2418</v>
      </c>
      <c r="C40" s="33" t="s">
        <v>2419</v>
      </c>
      <c r="D40" s="33" t="s">
        <v>280</v>
      </c>
      <c r="E40" s="33" t="s">
        <v>281</v>
      </c>
      <c r="F40" s="34">
        <v>43101</v>
      </c>
      <c r="G40" s="34">
        <v>43465</v>
      </c>
      <c r="H40" s="35" t="s">
        <v>2420</v>
      </c>
      <c r="I40" s="35" t="s">
        <v>2421</v>
      </c>
      <c r="J40" s="35" t="s">
        <v>2422</v>
      </c>
      <c r="K40" s="35" t="s">
        <v>2423</v>
      </c>
      <c r="L40" s="35" t="s">
        <v>4409</v>
      </c>
      <c r="M40" s="35" t="s">
        <v>4410</v>
      </c>
      <c r="N40" s="35" t="s">
        <v>4411</v>
      </c>
      <c r="O40" s="35" t="s">
        <v>4412</v>
      </c>
      <c r="P40" s="35" t="s">
        <v>4413</v>
      </c>
      <c r="Q40" s="35" t="s">
        <v>4197</v>
      </c>
      <c r="R40" s="35" t="s">
        <v>1236</v>
      </c>
      <c r="S40" s="35" t="s">
        <v>329</v>
      </c>
      <c r="T40" s="35"/>
      <c r="U40" s="35"/>
      <c r="V40" s="35" t="s">
        <v>329</v>
      </c>
      <c r="W40" s="35"/>
      <c r="X40" s="35"/>
      <c r="Y40" s="35" t="s">
        <v>4414</v>
      </c>
      <c r="Z40" s="35" t="s">
        <v>4415</v>
      </c>
      <c r="AA40" s="35" t="s">
        <v>212</v>
      </c>
      <c r="AB40" s="35" t="s">
        <v>4169</v>
      </c>
      <c r="AC40" s="35" t="s">
        <v>4416</v>
      </c>
      <c r="AD40" s="35" t="s">
        <v>4171</v>
      </c>
      <c r="AE40" s="35" t="s">
        <v>328</v>
      </c>
      <c r="AF40" s="35"/>
      <c r="AG40" s="33"/>
      <c r="AH40" s="33">
        <f>IF(COUNTIF($L$2:Table15[[#This Row],[ID]],Table15[[#This Row],[ID]])=1,1,0)</f>
        <v>1</v>
      </c>
    </row>
    <row r="41" spans="1:34" x14ac:dyDescent="0.25">
      <c r="A41" s="33" t="s">
        <v>277</v>
      </c>
      <c r="B41" s="33" t="s">
        <v>2418</v>
      </c>
      <c r="C41" s="33" t="s">
        <v>2419</v>
      </c>
      <c r="D41" s="33" t="s">
        <v>280</v>
      </c>
      <c r="E41" s="33" t="s">
        <v>281</v>
      </c>
      <c r="F41" s="34">
        <v>43101</v>
      </c>
      <c r="G41" s="34">
        <v>43465</v>
      </c>
      <c r="H41" s="35" t="s">
        <v>2420</v>
      </c>
      <c r="I41" s="35" t="s">
        <v>2421</v>
      </c>
      <c r="J41" s="35" t="s">
        <v>2422</v>
      </c>
      <c r="K41" s="35" t="s">
        <v>2423</v>
      </c>
      <c r="L41" s="35" t="s">
        <v>4417</v>
      </c>
      <c r="M41" s="35" t="s">
        <v>4410</v>
      </c>
      <c r="N41" s="35" t="s">
        <v>4324</v>
      </c>
      <c r="O41" s="35" t="s">
        <v>4398</v>
      </c>
      <c r="P41" s="35" t="s">
        <v>4399</v>
      </c>
      <c r="Q41" s="35" t="s">
        <v>4186</v>
      </c>
      <c r="R41" s="35" t="s">
        <v>1236</v>
      </c>
      <c r="S41" s="35" t="s">
        <v>329</v>
      </c>
      <c r="T41" s="35"/>
      <c r="U41" s="35"/>
      <c r="V41" s="35" t="s">
        <v>329</v>
      </c>
      <c r="W41" s="35"/>
      <c r="X41" s="35"/>
      <c r="Y41" s="35" t="s">
        <v>4414</v>
      </c>
      <c r="Z41" s="35" t="s">
        <v>4415</v>
      </c>
      <c r="AA41" s="35" t="s">
        <v>212</v>
      </c>
      <c r="AB41" s="35" t="s">
        <v>4169</v>
      </c>
      <c r="AC41" s="35" t="s">
        <v>4416</v>
      </c>
      <c r="AD41" s="35" t="s">
        <v>4171</v>
      </c>
      <c r="AE41" s="35" t="s">
        <v>328</v>
      </c>
      <c r="AF41" s="35"/>
      <c r="AG41" s="33"/>
      <c r="AH41" s="33">
        <f>IF(COUNTIF($L$2:Table15[[#This Row],[ID]],Table15[[#This Row],[ID]])=1,1,0)</f>
        <v>1</v>
      </c>
    </row>
    <row r="42" spans="1:34" x14ac:dyDescent="0.25">
      <c r="A42" s="33" t="s">
        <v>277</v>
      </c>
      <c r="B42" s="33" t="s">
        <v>2418</v>
      </c>
      <c r="C42" s="33" t="s">
        <v>2419</v>
      </c>
      <c r="D42" s="33" t="s">
        <v>280</v>
      </c>
      <c r="E42" s="33" t="s">
        <v>281</v>
      </c>
      <c r="F42" s="34">
        <v>43101</v>
      </c>
      <c r="G42" s="34">
        <v>43465</v>
      </c>
      <c r="H42" s="35" t="s">
        <v>2420</v>
      </c>
      <c r="I42" s="35" t="s">
        <v>2421</v>
      </c>
      <c r="J42" s="35" t="s">
        <v>2422</v>
      </c>
      <c r="K42" s="35" t="s">
        <v>2423</v>
      </c>
      <c r="L42" s="35" t="s">
        <v>4418</v>
      </c>
      <c r="M42" s="35" t="s">
        <v>4410</v>
      </c>
      <c r="N42" s="35" t="s">
        <v>4419</v>
      </c>
      <c r="O42" s="35" t="s">
        <v>4420</v>
      </c>
      <c r="P42" s="35" t="s">
        <v>4421</v>
      </c>
      <c r="Q42" s="35" t="s">
        <v>4197</v>
      </c>
      <c r="R42" s="35" t="s">
        <v>1236</v>
      </c>
      <c r="S42" s="35" t="s">
        <v>329</v>
      </c>
      <c r="T42" s="35"/>
      <c r="U42" s="35"/>
      <c r="V42" s="35" t="s">
        <v>329</v>
      </c>
      <c r="W42" s="35"/>
      <c r="X42" s="35"/>
      <c r="Y42" s="35" t="s">
        <v>4414</v>
      </c>
      <c r="Z42" s="35" t="s">
        <v>4415</v>
      </c>
      <c r="AA42" s="35" t="s">
        <v>212</v>
      </c>
      <c r="AB42" s="35" t="s">
        <v>4169</v>
      </c>
      <c r="AC42" s="35" t="s">
        <v>4416</v>
      </c>
      <c r="AD42" s="35" t="s">
        <v>4171</v>
      </c>
      <c r="AE42" s="35" t="s">
        <v>328</v>
      </c>
      <c r="AF42" s="35"/>
      <c r="AG42" s="33"/>
      <c r="AH42" s="33">
        <f>IF(COUNTIF($L$2:Table15[[#This Row],[ID]],Table15[[#This Row],[ID]])=1,1,0)</f>
        <v>1</v>
      </c>
    </row>
    <row r="43" spans="1:34" x14ac:dyDescent="0.25">
      <c r="A43" s="33" t="s">
        <v>277</v>
      </c>
      <c r="B43" s="33" t="s">
        <v>2418</v>
      </c>
      <c r="C43" s="33" t="s">
        <v>2419</v>
      </c>
      <c r="D43" s="33" t="s">
        <v>280</v>
      </c>
      <c r="E43" s="33" t="s">
        <v>281</v>
      </c>
      <c r="F43" s="34">
        <v>43101</v>
      </c>
      <c r="G43" s="34">
        <v>43465</v>
      </c>
      <c r="H43" s="35" t="s">
        <v>2420</v>
      </c>
      <c r="I43" s="35" t="s">
        <v>2421</v>
      </c>
      <c r="J43" s="35" t="s">
        <v>2422</v>
      </c>
      <c r="K43" s="35" t="s">
        <v>2423</v>
      </c>
      <c r="L43" s="35" t="s">
        <v>4422</v>
      </c>
      <c r="M43" s="35" t="s">
        <v>4410</v>
      </c>
      <c r="N43" s="35" t="s">
        <v>4423</v>
      </c>
      <c r="O43" s="35" t="s">
        <v>4424</v>
      </c>
      <c r="P43" s="35" t="s">
        <v>4425</v>
      </c>
      <c r="Q43" s="35" t="s">
        <v>4197</v>
      </c>
      <c r="R43" s="35" t="s">
        <v>1236</v>
      </c>
      <c r="S43" s="35" t="s">
        <v>329</v>
      </c>
      <c r="T43" s="35"/>
      <c r="U43" s="35"/>
      <c r="V43" s="35" t="s">
        <v>329</v>
      </c>
      <c r="W43" s="35"/>
      <c r="X43" s="35"/>
      <c r="Y43" s="35" t="s">
        <v>4414</v>
      </c>
      <c r="Z43" s="35" t="s">
        <v>4415</v>
      </c>
      <c r="AA43" s="35" t="s">
        <v>212</v>
      </c>
      <c r="AB43" s="35" t="s">
        <v>4169</v>
      </c>
      <c r="AC43" s="35" t="s">
        <v>4416</v>
      </c>
      <c r="AD43" s="35" t="s">
        <v>4171</v>
      </c>
      <c r="AE43" s="35" t="s">
        <v>328</v>
      </c>
      <c r="AF43" s="35"/>
      <c r="AG43" s="33"/>
      <c r="AH43" s="33">
        <f>IF(COUNTIF($L$2:Table15[[#This Row],[ID]],Table15[[#This Row],[ID]])=1,1,0)</f>
        <v>1</v>
      </c>
    </row>
    <row r="44" spans="1:34" x14ac:dyDescent="0.25">
      <c r="A44" s="33" t="s">
        <v>277</v>
      </c>
      <c r="B44" s="33" t="s">
        <v>2418</v>
      </c>
      <c r="C44" s="33" t="s">
        <v>2419</v>
      </c>
      <c r="D44" s="33" t="s">
        <v>280</v>
      </c>
      <c r="E44" s="33" t="s">
        <v>281</v>
      </c>
      <c r="F44" s="34">
        <v>43101</v>
      </c>
      <c r="G44" s="34">
        <v>43465</v>
      </c>
      <c r="H44" s="35" t="s">
        <v>2420</v>
      </c>
      <c r="I44" s="35" t="s">
        <v>2421</v>
      </c>
      <c r="J44" s="35" t="s">
        <v>2422</v>
      </c>
      <c r="K44" s="35" t="s">
        <v>2423</v>
      </c>
      <c r="L44" s="35" t="s">
        <v>4426</v>
      </c>
      <c r="M44" s="35" t="s">
        <v>4410</v>
      </c>
      <c r="N44" s="35" t="s">
        <v>4427</v>
      </c>
      <c r="O44" s="35" t="s">
        <v>4428</v>
      </c>
      <c r="P44" s="35" t="s">
        <v>4429</v>
      </c>
      <c r="Q44" s="35" t="s">
        <v>4197</v>
      </c>
      <c r="R44" s="35" t="s">
        <v>1236</v>
      </c>
      <c r="S44" s="35" t="s">
        <v>329</v>
      </c>
      <c r="T44" s="35"/>
      <c r="U44" s="35"/>
      <c r="V44" s="35" t="s">
        <v>329</v>
      </c>
      <c r="W44" s="35"/>
      <c r="X44" s="35"/>
      <c r="Y44" s="35" t="s">
        <v>4414</v>
      </c>
      <c r="Z44" s="35" t="s">
        <v>4415</v>
      </c>
      <c r="AA44" s="35" t="s">
        <v>212</v>
      </c>
      <c r="AB44" s="35" t="s">
        <v>4169</v>
      </c>
      <c r="AC44" s="35" t="s">
        <v>4416</v>
      </c>
      <c r="AD44" s="35" t="s">
        <v>4171</v>
      </c>
      <c r="AE44" s="35" t="s">
        <v>328</v>
      </c>
      <c r="AF44" s="35"/>
      <c r="AG44" s="33"/>
      <c r="AH44" s="33">
        <f>IF(COUNTIF($L$2:Table15[[#This Row],[ID]],Table15[[#This Row],[ID]])=1,1,0)</f>
        <v>1</v>
      </c>
    </row>
    <row r="45" spans="1:34" x14ac:dyDescent="0.25">
      <c r="A45" s="33" t="s">
        <v>277</v>
      </c>
      <c r="B45" s="33" t="s">
        <v>2418</v>
      </c>
      <c r="C45" s="33" t="s">
        <v>2419</v>
      </c>
      <c r="D45" s="33" t="s">
        <v>280</v>
      </c>
      <c r="E45" s="33" t="s">
        <v>281</v>
      </c>
      <c r="F45" s="34">
        <v>43101</v>
      </c>
      <c r="G45" s="34">
        <v>43465</v>
      </c>
      <c r="H45" s="35" t="s">
        <v>2420</v>
      </c>
      <c r="I45" s="35" t="s">
        <v>2421</v>
      </c>
      <c r="J45" s="35" t="s">
        <v>2422</v>
      </c>
      <c r="K45" s="35" t="s">
        <v>2423</v>
      </c>
      <c r="L45" s="35" t="s">
        <v>4430</v>
      </c>
      <c r="M45" s="35" t="s">
        <v>4410</v>
      </c>
      <c r="N45" s="35" t="s">
        <v>4235</v>
      </c>
      <c r="O45" s="35" t="s">
        <v>4236</v>
      </c>
      <c r="P45" s="35" t="s">
        <v>281</v>
      </c>
      <c r="Q45" s="35" t="s">
        <v>4197</v>
      </c>
      <c r="R45" s="35" t="s">
        <v>4237</v>
      </c>
      <c r="S45" s="35" t="s">
        <v>329</v>
      </c>
      <c r="T45" s="35"/>
      <c r="U45" s="35"/>
      <c r="V45" s="35" t="s">
        <v>329</v>
      </c>
      <c r="W45" s="35"/>
      <c r="X45" s="35"/>
      <c r="Y45" s="35" t="s">
        <v>4414</v>
      </c>
      <c r="Z45" s="35" t="s">
        <v>4415</v>
      </c>
      <c r="AA45" s="35" t="s">
        <v>212</v>
      </c>
      <c r="AB45" s="35" t="s">
        <v>4169</v>
      </c>
      <c r="AC45" s="35" t="s">
        <v>4416</v>
      </c>
      <c r="AD45" s="35" t="s">
        <v>4171</v>
      </c>
      <c r="AE45" s="35" t="s">
        <v>328</v>
      </c>
      <c r="AF45" s="35"/>
      <c r="AG45" s="33"/>
      <c r="AH45" s="33">
        <f>IF(COUNTIF($L$2:Table15[[#This Row],[ID]],Table15[[#This Row],[ID]])=1,1,0)</f>
        <v>1</v>
      </c>
    </row>
    <row r="46" spans="1:34" x14ac:dyDescent="0.25">
      <c r="A46" s="33" t="s">
        <v>277</v>
      </c>
      <c r="B46" s="33" t="s">
        <v>2418</v>
      </c>
      <c r="C46" s="33" t="s">
        <v>2419</v>
      </c>
      <c r="D46" s="33" t="s">
        <v>280</v>
      </c>
      <c r="E46" s="33" t="s">
        <v>281</v>
      </c>
      <c r="F46" s="34">
        <v>43101</v>
      </c>
      <c r="G46" s="34">
        <v>43465</v>
      </c>
      <c r="H46" s="35" t="s">
        <v>2420</v>
      </c>
      <c r="I46" s="35" t="s">
        <v>2421</v>
      </c>
      <c r="J46" s="35" t="s">
        <v>2422</v>
      </c>
      <c r="K46" s="35" t="s">
        <v>2423</v>
      </c>
      <c r="L46" s="35" t="s">
        <v>4431</v>
      </c>
      <c r="M46" s="35" t="s">
        <v>4432</v>
      </c>
      <c r="N46" s="35" t="s">
        <v>4433</v>
      </c>
      <c r="O46" s="35" t="s">
        <v>4434</v>
      </c>
      <c r="P46" s="35" t="s">
        <v>281</v>
      </c>
      <c r="Q46" s="35" t="s">
        <v>4197</v>
      </c>
      <c r="R46" s="35" t="s">
        <v>4333</v>
      </c>
      <c r="S46" s="35" t="s">
        <v>329</v>
      </c>
      <c r="T46" s="35"/>
      <c r="U46" s="35"/>
      <c r="V46" s="35" t="s">
        <v>329</v>
      </c>
      <c r="W46" s="35"/>
      <c r="X46" s="35"/>
      <c r="Y46" s="35" t="s">
        <v>4435</v>
      </c>
      <c r="Z46" s="35" t="s">
        <v>4436</v>
      </c>
      <c r="AA46" s="35" t="s">
        <v>212</v>
      </c>
      <c r="AB46" s="35" t="s">
        <v>4169</v>
      </c>
      <c r="AC46" s="35" t="s">
        <v>4416</v>
      </c>
      <c r="AD46" s="35" t="s">
        <v>4171</v>
      </c>
      <c r="AE46" s="35" t="s">
        <v>328</v>
      </c>
      <c r="AF46" s="35"/>
      <c r="AG46" s="33"/>
      <c r="AH46" s="33">
        <f>IF(COUNTIF($L$2:Table15[[#This Row],[ID]],Table15[[#This Row],[ID]])=1,1,0)</f>
        <v>1</v>
      </c>
    </row>
    <row r="47" spans="1:34" x14ac:dyDescent="0.25">
      <c r="A47" s="33" t="s">
        <v>277</v>
      </c>
      <c r="B47" s="33" t="s">
        <v>2418</v>
      </c>
      <c r="C47" s="33" t="s">
        <v>2419</v>
      </c>
      <c r="D47" s="33" t="s">
        <v>280</v>
      </c>
      <c r="E47" s="33" t="s">
        <v>281</v>
      </c>
      <c r="F47" s="34">
        <v>43101</v>
      </c>
      <c r="G47" s="34">
        <v>43465</v>
      </c>
      <c r="H47" s="35" t="s">
        <v>2420</v>
      </c>
      <c r="I47" s="35" t="s">
        <v>2421</v>
      </c>
      <c r="J47" s="35" t="s">
        <v>2422</v>
      </c>
      <c r="K47" s="35" t="s">
        <v>2423</v>
      </c>
      <c r="L47" s="35" t="s">
        <v>4437</v>
      </c>
      <c r="M47" s="35" t="s">
        <v>4432</v>
      </c>
      <c r="N47" s="35" t="s">
        <v>4438</v>
      </c>
      <c r="O47" s="35" t="s">
        <v>4439</v>
      </c>
      <c r="P47" s="35" t="s">
        <v>4440</v>
      </c>
      <c r="Q47" s="35" t="s">
        <v>4197</v>
      </c>
      <c r="R47" s="35" t="s">
        <v>1236</v>
      </c>
      <c r="S47" s="35" t="s">
        <v>329</v>
      </c>
      <c r="T47" s="35"/>
      <c r="U47" s="35"/>
      <c r="V47" s="35" t="s">
        <v>329</v>
      </c>
      <c r="W47" s="35"/>
      <c r="X47" s="35"/>
      <c r="Y47" s="35" t="s">
        <v>4435</v>
      </c>
      <c r="Z47" s="35" t="s">
        <v>4436</v>
      </c>
      <c r="AA47" s="35" t="s">
        <v>212</v>
      </c>
      <c r="AB47" s="35" t="s">
        <v>4169</v>
      </c>
      <c r="AC47" s="35" t="s">
        <v>4416</v>
      </c>
      <c r="AD47" s="35" t="s">
        <v>4171</v>
      </c>
      <c r="AE47" s="35" t="s">
        <v>328</v>
      </c>
      <c r="AF47" s="35"/>
      <c r="AG47" s="33"/>
      <c r="AH47" s="33">
        <f>IF(COUNTIF($L$2:Table15[[#This Row],[ID]],Table15[[#This Row],[ID]])=1,1,0)</f>
        <v>1</v>
      </c>
    </row>
    <row r="48" spans="1:34" x14ac:dyDescent="0.25">
      <c r="A48" s="33" t="s">
        <v>277</v>
      </c>
      <c r="B48" s="33" t="s">
        <v>2418</v>
      </c>
      <c r="C48" s="33" t="s">
        <v>2419</v>
      </c>
      <c r="D48" s="33" t="s">
        <v>280</v>
      </c>
      <c r="E48" s="33" t="s">
        <v>281</v>
      </c>
      <c r="F48" s="34">
        <v>43101</v>
      </c>
      <c r="G48" s="34">
        <v>43465</v>
      </c>
      <c r="H48" s="35" t="s">
        <v>2420</v>
      </c>
      <c r="I48" s="35" t="s">
        <v>2421</v>
      </c>
      <c r="J48" s="35" t="s">
        <v>2422</v>
      </c>
      <c r="K48" s="35" t="s">
        <v>2423</v>
      </c>
      <c r="L48" s="35" t="s">
        <v>4441</v>
      </c>
      <c r="M48" s="35" t="s">
        <v>4432</v>
      </c>
      <c r="N48" s="35" t="s">
        <v>4174</v>
      </c>
      <c r="O48" s="35" t="s">
        <v>4175</v>
      </c>
      <c r="P48" s="35" t="s">
        <v>281</v>
      </c>
      <c r="Q48" s="35" t="s">
        <v>4176</v>
      </c>
      <c r="R48" s="35" t="s">
        <v>1236</v>
      </c>
      <c r="S48" s="35" t="s">
        <v>329</v>
      </c>
      <c r="T48" s="35"/>
      <c r="U48" s="35"/>
      <c r="V48" s="35" t="s">
        <v>329</v>
      </c>
      <c r="W48" s="35"/>
      <c r="X48" s="35"/>
      <c r="Y48" s="35" t="s">
        <v>4435</v>
      </c>
      <c r="Z48" s="35" t="s">
        <v>4436</v>
      </c>
      <c r="AA48" s="35" t="s">
        <v>212</v>
      </c>
      <c r="AB48" s="35" t="s">
        <v>4169</v>
      </c>
      <c r="AC48" s="35" t="s">
        <v>4416</v>
      </c>
      <c r="AD48" s="35" t="s">
        <v>4171</v>
      </c>
      <c r="AE48" s="35" t="s">
        <v>328</v>
      </c>
      <c r="AF48" s="35"/>
      <c r="AG48" s="33"/>
      <c r="AH48" s="33">
        <f>IF(COUNTIF($L$2:Table15[[#This Row],[ID]],Table15[[#This Row],[ID]])=1,1,0)</f>
        <v>1</v>
      </c>
    </row>
    <row r="49" spans="1:34" x14ac:dyDescent="0.25">
      <c r="A49" s="33" t="s">
        <v>277</v>
      </c>
      <c r="B49" s="33" t="s">
        <v>2418</v>
      </c>
      <c r="C49" s="33" t="s">
        <v>2419</v>
      </c>
      <c r="D49" s="33" t="s">
        <v>280</v>
      </c>
      <c r="E49" s="33" t="s">
        <v>281</v>
      </c>
      <c r="F49" s="34">
        <v>43101</v>
      </c>
      <c r="G49" s="34">
        <v>43465</v>
      </c>
      <c r="H49" s="35" t="s">
        <v>2420</v>
      </c>
      <c r="I49" s="35" t="s">
        <v>2421</v>
      </c>
      <c r="J49" s="35" t="s">
        <v>2422</v>
      </c>
      <c r="K49" s="35" t="s">
        <v>2423</v>
      </c>
      <c r="L49" s="35" t="s">
        <v>4442</v>
      </c>
      <c r="M49" s="35" t="s">
        <v>4432</v>
      </c>
      <c r="N49" s="35" t="s">
        <v>4304</v>
      </c>
      <c r="O49" s="35" t="s">
        <v>4443</v>
      </c>
      <c r="P49" s="35" t="s">
        <v>4444</v>
      </c>
      <c r="Q49" s="35" t="s">
        <v>4197</v>
      </c>
      <c r="R49" s="35" t="s">
        <v>1236</v>
      </c>
      <c r="S49" s="35" t="s">
        <v>329</v>
      </c>
      <c r="T49" s="35"/>
      <c r="U49" s="35"/>
      <c r="V49" s="35" t="s">
        <v>329</v>
      </c>
      <c r="W49" s="35"/>
      <c r="X49" s="35"/>
      <c r="Y49" s="35" t="s">
        <v>4435</v>
      </c>
      <c r="Z49" s="35" t="s">
        <v>4436</v>
      </c>
      <c r="AA49" s="35" t="s">
        <v>212</v>
      </c>
      <c r="AB49" s="35" t="s">
        <v>4169</v>
      </c>
      <c r="AC49" s="35" t="s">
        <v>4416</v>
      </c>
      <c r="AD49" s="35" t="s">
        <v>4171</v>
      </c>
      <c r="AE49" s="35" t="s">
        <v>328</v>
      </c>
      <c r="AF49" s="35"/>
      <c r="AG49" s="33"/>
      <c r="AH49" s="33">
        <f>IF(COUNTIF($L$2:Table15[[#This Row],[ID]],Table15[[#This Row],[ID]])=1,1,0)</f>
        <v>1</v>
      </c>
    </row>
    <row r="50" spans="1:34" x14ac:dyDescent="0.25">
      <c r="A50" s="33" t="s">
        <v>277</v>
      </c>
      <c r="B50" s="33" t="s">
        <v>2418</v>
      </c>
      <c r="C50" s="33" t="s">
        <v>2419</v>
      </c>
      <c r="D50" s="33" t="s">
        <v>280</v>
      </c>
      <c r="E50" s="33" t="s">
        <v>281</v>
      </c>
      <c r="F50" s="34">
        <v>43101</v>
      </c>
      <c r="G50" s="34">
        <v>43465</v>
      </c>
      <c r="H50" s="35" t="s">
        <v>2420</v>
      </c>
      <c r="I50" s="35" t="s">
        <v>2421</v>
      </c>
      <c r="J50" s="35" t="s">
        <v>2422</v>
      </c>
      <c r="K50" s="35" t="s">
        <v>2423</v>
      </c>
      <c r="L50" s="35" t="s">
        <v>4445</v>
      </c>
      <c r="M50" s="35" t="s">
        <v>4432</v>
      </c>
      <c r="N50" s="35" t="s">
        <v>4411</v>
      </c>
      <c r="O50" s="35" t="s">
        <v>4446</v>
      </c>
      <c r="P50" s="35" t="s">
        <v>4447</v>
      </c>
      <c r="Q50" s="35" t="s">
        <v>4197</v>
      </c>
      <c r="R50" s="35" t="s">
        <v>1236</v>
      </c>
      <c r="S50" s="35" t="s">
        <v>329</v>
      </c>
      <c r="T50" s="35"/>
      <c r="U50" s="35"/>
      <c r="V50" s="35" t="s">
        <v>329</v>
      </c>
      <c r="W50" s="35"/>
      <c r="X50" s="35"/>
      <c r="Y50" s="35" t="s">
        <v>4435</v>
      </c>
      <c r="Z50" s="35" t="s">
        <v>4436</v>
      </c>
      <c r="AA50" s="35" t="s">
        <v>212</v>
      </c>
      <c r="AB50" s="35" t="s">
        <v>4169</v>
      </c>
      <c r="AC50" s="35" t="s">
        <v>4416</v>
      </c>
      <c r="AD50" s="35" t="s">
        <v>4171</v>
      </c>
      <c r="AE50" s="35" t="s">
        <v>328</v>
      </c>
      <c r="AF50" s="35"/>
      <c r="AG50" s="33"/>
      <c r="AH50" s="33">
        <f>IF(COUNTIF($L$2:Table15[[#This Row],[ID]],Table15[[#This Row],[ID]])=1,1,0)</f>
        <v>1</v>
      </c>
    </row>
    <row r="51" spans="1:34" x14ac:dyDescent="0.25">
      <c r="A51" s="33" t="s">
        <v>277</v>
      </c>
      <c r="B51" s="33" t="s">
        <v>2418</v>
      </c>
      <c r="C51" s="33" t="s">
        <v>2419</v>
      </c>
      <c r="D51" s="33" t="s">
        <v>280</v>
      </c>
      <c r="E51" s="33" t="s">
        <v>281</v>
      </c>
      <c r="F51" s="34">
        <v>43101</v>
      </c>
      <c r="G51" s="34">
        <v>43465</v>
      </c>
      <c r="H51" s="35" t="s">
        <v>2420</v>
      </c>
      <c r="I51" s="35" t="s">
        <v>2421</v>
      </c>
      <c r="J51" s="35" t="s">
        <v>2422</v>
      </c>
      <c r="K51" s="35" t="s">
        <v>2423</v>
      </c>
      <c r="L51" s="35" t="s">
        <v>4448</v>
      </c>
      <c r="M51" s="35" t="s">
        <v>4449</v>
      </c>
      <c r="N51" s="35" t="s">
        <v>4450</v>
      </c>
      <c r="O51" s="35" t="s">
        <v>4451</v>
      </c>
      <c r="P51" s="35" t="s">
        <v>281</v>
      </c>
      <c r="Q51" s="35" t="s">
        <v>4197</v>
      </c>
      <c r="R51" s="35" t="s">
        <v>4452</v>
      </c>
      <c r="S51" s="35" t="s">
        <v>329</v>
      </c>
      <c r="T51" s="35"/>
      <c r="U51" s="35"/>
      <c r="V51" s="35" t="s">
        <v>329</v>
      </c>
      <c r="W51" s="35"/>
      <c r="X51" s="35"/>
      <c r="Y51" s="35" t="s">
        <v>4453</v>
      </c>
      <c r="Z51" s="35" t="s">
        <v>4454</v>
      </c>
      <c r="AA51" s="35" t="s">
        <v>212</v>
      </c>
      <c r="AB51" s="35" t="s">
        <v>4169</v>
      </c>
      <c r="AC51" s="35" t="s">
        <v>4416</v>
      </c>
      <c r="AD51" s="35" t="s">
        <v>4171</v>
      </c>
      <c r="AE51" s="35" t="s">
        <v>328</v>
      </c>
      <c r="AF51" s="35"/>
      <c r="AG51" s="33"/>
      <c r="AH51" s="33">
        <f>IF(COUNTIF($L$2:Table15[[#This Row],[ID]],Table15[[#This Row],[ID]])=1,1,0)</f>
        <v>1</v>
      </c>
    </row>
    <row r="52" spans="1:34" x14ac:dyDescent="0.25">
      <c r="A52" s="33" t="s">
        <v>277</v>
      </c>
      <c r="B52" s="33" t="s">
        <v>2418</v>
      </c>
      <c r="C52" s="33" t="s">
        <v>2419</v>
      </c>
      <c r="D52" s="33" t="s">
        <v>280</v>
      </c>
      <c r="E52" s="33" t="s">
        <v>281</v>
      </c>
      <c r="F52" s="34">
        <v>43101</v>
      </c>
      <c r="G52" s="34">
        <v>43465</v>
      </c>
      <c r="H52" s="35" t="s">
        <v>2420</v>
      </c>
      <c r="I52" s="35" t="s">
        <v>2421</v>
      </c>
      <c r="J52" s="35" t="s">
        <v>2422</v>
      </c>
      <c r="K52" s="35" t="s">
        <v>2423</v>
      </c>
      <c r="L52" s="35" t="s">
        <v>4455</v>
      </c>
      <c r="M52" s="35" t="s">
        <v>4449</v>
      </c>
      <c r="N52" s="35" t="s">
        <v>4456</v>
      </c>
      <c r="O52" s="35" t="s">
        <v>4457</v>
      </c>
      <c r="P52" s="35" t="s">
        <v>281</v>
      </c>
      <c r="Q52" s="35" t="s">
        <v>4197</v>
      </c>
      <c r="R52" s="35" t="s">
        <v>4458</v>
      </c>
      <c r="S52" s="35" t="s">
        <v>329</v>
      </c>
      <c r="T52" s="35"/>
      <c r="U52" s="35"/>
      <c r="V52" s="35" t="s">
        <v>329</v>
      </c>
      <c r="W52" s="35"/>
      <c r="X52" s="35"/>
      <c r="Y52" s="35" t="s">
        <v>4453</v>
      </c>
      <c r="Z52" s="35" t="s">
        <v>4454</v>
      </c>
      <c r="AA52" s="35" t="s">
        <v>212</v>
      </c>
      <c r="AB52" s="35" t="s">
        <v>4169</v>
      </c>
      <c r="AC52" s="35" t="s">
        <v>4416</v>
      </c>
      <c r="AD52" s="35" t="s">
        <v>4171</v>
      </c>
      <c r="AE52" s="35" t="s">
        <v>328</v>
      </c>
      <c r="AF52" s="35"/>
      <c r="AG52" s="33"/>
      <c r="AH52" s="33">
        <f>IF(COUNTIF($L$2:Table15[[#This Row],[ID]],Table15[[#This Row],[ID]])=1,1,0)</f>
        <v>1</v>
      </c>
    </row>
    <row r="53" spans="1:34" x14ac:dyDescent="0.25">
      <c r="A53" s="33" t="s">
        <v>277</v>
      </c>
      <c r="B53" s="33" t="s">
        <v>2418</v>
      </c>
      <c r="C53" s="33" t="s">
        <v>2419</v>
      </c>
      <c r="D53" s="33" t="s">
        <v>280</v>
      </c>
      <c r="E53" s="33" t="s">
        <v>281</v>
      </c>
      <c r="F53" s="34">
        <v>43101</v>
      </c>
      <c r="G53" s="34">
        <v>43465</v>
      </c>
      <c r="H53" s="35" t="s">
        <v>2420</v>
      </c>
      <c r="I53" s="35" t="s">
        <v>2421</v>
      </c>
      <c r="J53" s="35" t="s">
        <v>2422</v>
      </c>
      <c r="K53" s="35" t="s">
        <v>2423</v>
      </c>
      <c r="L53" s="35" t="s">
        <v>4459</v>
      </c>
      <c r="M53" s="35" t="s">
        <v>4460</v>
      </c>
      <c r="N53" s="35" t="s">
        <v>4461</v>
      </c>
      <c r="O53" s="35" t="s">
        <v>4462</v>
      </c>
      <c r="P53" s="35" t="s">
        <v>281</v>
      </c>
      <c r="Q53" s="35" t="s">
        <v>4186</v>
      </c>
      <c r="R53" s="35" t="s">
        <v>4333</v>
      </c>
      <c r="S53" s="35" t="s">
        <v>329</v>
      </c>
      <c r="T53" s="35"/>
      <c r="U53" s="35"/>
      <c r="V53" s="35" t="s">
        <v>329</v>
      </c>
      <c r="W53" s="35"/>
      <c r="X53" s="35"/>
      <c r="Y53" s="35" t="s">
        <v>4463</v>
      </c>
      <c r="Z53" s="35" t="s">
        <v>4464</v>
      </c>
      <c r="AA53" s="35" t="s">
        <v>211</v>
      </c>
      <c r="AB53" s="35" t="s">
        <v>4169</v>
      </c>
      <c r="AC53" s="35" t="s">
        <v>4465</v>
      </c>
      <c r="AD53" s="35" t="s">
        <v>4171</v>
      </c>
      <c r="AE53" s="35" t="s">
        <v>328</v>
      </c>
      <c r="AF53" s="35"/>
      <c r="AG53" s="33"/>
      <c r="AH53" s="33">
        <f>IF(COUNTIF($L$2:Table15[[#This Row],[ID]],Table15[[#This Row],[ID]])=1,1,0)</f>
        <v>1</v>
      </c>
    </row>
    <row r="54" spans="1:34" x14ac:dyDescent="0.25">
      <c r="A54" s="33" t="s">
        <v>277</v>
      </c>
      <c r="B54" s="33" t="s">
        <v>2418</v>
      </c>
      <c r="C54" s="33" t="s">
        <v>2419</v>
      </c>
      <c r="D54" s="33" t="s">
        <v>280</v>
      </c>
      <c r="E54" s="33" t="s">
        <v>281</v>
      </c>
      <c r="F54" s="34">
        <v>43101</v>
      </c>
      <c r="G54" s="34">
        <v>43465</v>
      </c>
      <c r="H54" s="35" t="s">
        <v>2420</v>
      </c>
      <c r="I54" s="35" t="s">
        <v>2421</v>
      </c>
      <c r="J54" s="35" t="s">
        <v>2422</v>
      </c>
      <c r="K54" s="35" t="s">
        <v>2423</v>
      </c>
      <c r="L54" s="35" t="s">
        <v>4466</v>
      </c>
      <c r="M54" s="35" t="s">
        <v>4460</v>
      </c>
      <c r="N54" s="35" t="s">
        <v>4423</v>
      </c>
      <c r="O54" s="35" t="s">
        <v>4467</v>
      </c>
      <c r="P54" s="35" t="s">
        <v>4468</v>
      </c>
      <c r="Q54" s="35" t="s">
        <v>4197</v>
      </c>
      <c r="R54" s="35" t="s">
        <v>1236</v>
      </c>
      <c r="S54" s="35" t="s">
        <v>329</v>
      </c>
      <c r="T54" s="35"/>
      <c r="U54" s="35"/>
      <c r="V54" s="35" t="s">
        <v>329</v>
      </c>
      <c r="W54" s="35"/>
      <c r="X54" s="35"/>
      <c r="Y54" s="35" t="s">
        <v>4463</v>
      </c>
      <c r="Z54" s="35" t="s">
        <v>4464</v>
      </c>
      <c r="AA54" s="35" t="s">
        <v>211</v>
      </c>
      <c r="AB54" s="35" t="s">
        <v>4169</v>
      </c>
      <c r="AC54" s="35" t="s">
        <v>4465</v>
      </c>
      <c r="AD54" s="35" t="s">
        <v>4171</v>
      </c>
      <c r="AE54" s="35" t="s">
        <v>328</v>
      </c>
      <c r="AF54" s="35"/>
      <c r="AG54" s="33"/>
      <c r="AH54" s="33">
        <f>IF(COUNTIF($L$2:Table15[[#This Row],[ID]],Table15[[#This Row],[ID]])=1,1,0)</f>
        <v>1</v>
      </c>
    </row>
    <row r="55" spans="1:34" x14ac:dyDescent="0.25">
      <c r="A55" s="33" t="s">
        <v>277</v>
      </c>
      <c r="B55" s="33" t="s">
        <v>2418</v>
      </c>
      <c r="C55" s="33" t="s">
        <v>2419</v>
      </c>
      <c r="D55" s="33" t="s">
        <v>280</v>
      </c>
      <c r="E55" s="33" t="s">
        <v>281</v>
      </c>
      <c r="F55" s="34">
        <v>43101</v>
      </c>
      <c r="G55" s="34">
        <v>43465</v>
      </c>
      <c r="H55" s="35" t="s">
        <v>2420</v>
      </c>
      <c r="I55" s="35" t="s">
        <v>2421</v>
      </c>
      <c r="J55" s="35" t="s">
        <v>2422</v>
      </c>
      <c r="K55" s="35" t="s">
        <v>2423</v>
      </c>
      <c r="L55" s="35" t="s">
        <v>4469</v>
      </c>
      <c r="M55" s="35" t="s">
        <v>4470</v>
      </c>
      <c r="N55" s="35" t="s">
        <v>4471</v>
      </c>
      <c r="O55" s="35" t="s">
        <v>4472</v>
      </c>
      <c r="P55" s="35" t="s">
        <v>4473</v>
      </c>
      <c r="Q55" s="35" t="s">
        <v>4197</v>
      </c>
      <c r="R55" s="35" t="s">
        <v>1236</v>
      </c>
      <c r="S55" s="35" t="s">
        <v>329</v>
      </c>
      <c r="T55" s="35"/>
      <c r="U55" s="35"/>
      <c r="V55" s="35" t="s">
        <v>329</v>
      </c>
      <c r="W55" s="35"/>
      <c r="X55" s="35"/>
      <c r="Y55" s="35" t="s">
        <v>4474</v>
      </c>
      <c r="Z55" s="35" t="s">
        <v>4475</v>
      </c>
      <c r="AA55" s="35" t="s">
        <v>276</v>
      </c>
      <c r="AB55" s="35" t="s">
        <v>4169</v>
      </c>
      <c r="AC55" s="35" t="s">
        <v>4275</v>
      </c>
      <c r="AD55" s="35" t="s">
        <v>4171</v>
      </c>
      <c r="AE55" s="35" t="s">
        <v>329</v>
      </c>
      <c r="AF55" s="35"/>
      <c r="AG55" s="33"/>
      <c r="AH55" s="33">
        <f>IF(COUNTIF($L$2:Table15[[#This Row],[ID]],Table15[[#This Row],[ID]])=1,1,0)</f>
        <v>1</v>
      </c>
    </row>
    <row r="56" spans="1:34" x14ac:dyDescent="0.25">
      <c r="A56" s="33" t="s">
        <v>277</v>
      </c>
      <c r="B56" s="33" t="s">
        <v>2418</v>
      </c>
      <c r="C56" s="33" t="s">
        <v>2419</v>
      </c>
      <c r="D56" s="33" t="s">
        <v>280</v>
      </c>
      <c r="E56" s="33" t="s">
        <v>281</v>
      </c>
      <c r="F56" s="34">
        <v>43101</v>
      </c>
      <c r="G56" s="34">
        <v>43465</v>
      </c>
      <c r="H56" s="35" t="s">
        <v>2420</v>
      </c>
      <c r="I56" s="35" t="s">
        <v>2421</v>
      </c>
      <c r="J56" s="35" t="s">
        <v>2422</v>
      </c>
      <c r="K56" s="35" t="s">
        <v>2423</v>
      </c>
      <c r="L56" s="35" t="s">
        <v>4476</v>
      </c>
      <c r="M56" s="35" t="s">
        <v>4470</v>
      </c>
      <c r="N56" s="35" t="s">
        <v>4423</v>
      </c>
      <c r="O56" s="35" t="s">
        <v>4424</v>
      </c>
      <c r="P56" s="35" t="s">
        <v>4425</v>
      </c>
      <c r="Q56" s="35" t="s">
        <v>4197</v>
      </c>
      <c r="R56" s="35" t="s">
        <v>1236</v>
      </c>
      <c r="S56" s="35" t="s">
        <v>329</v>
      </c>
      <c r="T56" s="35"/>
      <c r="U56" s="35"/>
      <c r="V56" s="35" t="s">
        <v>329</v>
      </c>
      <c r="W56" s="35"/>
      <c r="X56" s="35"/>
      <c r="Y56" s="35" t="s">
        <v>4474</v>
      </c>
      <c r="Z56" s="35" t="s">
        <v>4475</v>
      </c>
      <c r="AA56" s="35" t="s">
        <v>276</v>
      </c>
      <c r="AB56" s="35" t="s">
        <v>4169</v>
      </c>
      <c r="AC56" s="35" t="s">
        <v>4275</v>
      </c>
      <c r="AD56" s="35" t="s">
        <v>4171</v>
      </c>
      <c r="AE56" s="35" t="s">
        <v>329</v>
      </c>
      <c r="AF56" s="35"/>
      <c r="AG56" s="33"/>
      <c r="AH56" s="33">
        <f>IF(COUNTIF($L$2:Table15[[#This Row],[ID]],Table15[[#This Row],[ID]])=1,1,0)</f>
        <v>1</v>
      </c>
    </row>
    <row r="57" spans="1:34" x14ac:dyDescent="0.25">
      <c r="A57" s="33" t="s">
        <v>277</v>
      </c>
      <c r="B57" s="33" t="s">
        <v>2418</v>
      </c>
      <c r="C57" s="33" t="s">
        <v>2419</v>
      </c>
      <c r="D57" s="33" t="s">
        <v>280</v>
      </c>
      <c r="E57" s="33" t="s">
        <v>281</v>
      </c>
      <c r="F57" s="34">
        <v>43101</v>
      </c>
      <c r="G57" s="34">
        <v>43465</v>
      </c>
      <c r="H57" s="35" t="s">
        <v>2420</v>
      </c>
      <c r="I57" s="35" t="s">
        <v>2421</v>
      </c>
      <c r="J57" s="35" t="s">
        <v>2422</v>
      </c>
      <c r="K57" s="35" t="s">
        <v>2423</v>
      </c>
      <c r="L57" s="35" t="s">
        <v>4477</v>
      </c>
      <c r="M57" s="35" t="s">
        <v>4470</v>
      </c>
      <c r="N57" s="35" t="s">
        <v>4427</v>
      </c>
      <c r="O57" s="35" t="s">
        <v>4478</v>
      </c>
      <c r="P57" s="35" t="s">
        <v>4479</v>
      </c>
      <c r="Q57" s="35" t="s">
        <v>4480</v>
      </c>
      <c r="R57" s="35" t="s">
        <v>1236</v>
      </c>
      <c r="S57" s="35" t="s">
        <v>329</v>
      </c>
      <c r="T57" s="35"/>
      <c r="U57" s="35"/>
      <c r="V57" s="35" t="s">
        <v>329</v>
      </c>
      <c r="W57" s="35"/>
      <c r="X57" s="35"/>
      <c r="Y57" s="35" t="s">
        <v>4474</v>
      </c>
      <c r="Z57" s="35" t="s">
        <v>4475</v>
      </c>
      <c r="AA57" s="35" t="s">
        <v>276</v>
      </c>
      <c r="AB57" s="35" t="s">
        <v>4169</v>
      </c>
      <c r="AC57" s="35" t="s">
        <v>4275</v>
      </c>
      <c r="AD57" s="35" t="s">
        <v>4171</v>
      </c>
      <c r="AE57" s="35" t="s">
        <v>329</v>
      </c>
      <c r="AF57" s="35"/>
      <c r="AG57" s="33"/>
      <c r="AH57" s="33">
        <f>IF(COUNTIF($L$2:Table15[[#This Row],[ID]],Table15[[#This Row],[ID]])=1,1,0)</f>
        <v>1</v>
      </c>
    </row>
    <row r="58" spans="1:34" x14ac:dyDescent="0.25">
      <c r="A58" s="33" t="s">
        <v>277</v>
      </c>
      <c r="B58" s="33" t="s">
        <v>2418</v>
      </c>
      <c r="C58" s="33" t="s">
        <v>2419</v>
      </c>
      <c r="D58" s="33" t="s">
        <v>280</v>
      </c>
      <c r="E58" s="33" t="s">
        <v>281</v>
      </c>
      <c r="F58" s="34">
        <v>43101</v>
      </c>
      <c r="G58" s="34">
        <v>43465</v>
      </c>
      <c r="H58" s="35" t="s">
        <v>2420</v>
      </c>
      <c r="I58" s="35" t="s">
        <v>2421</v>
      </c>
      <c r="J58" s="35" t="s">
        <v>2422</v>
      </c>
      <c r="K58" s="35" t="s">
        <v>2423</v>
      </c>
      <c r="L58" s="35" t="s">
        <v>4481</v>
      </c>
      <c r="M58" s="35" t="s">
        <v>4482</v>
      </c>
      <c r="N58" s="35" t="s">
        <v>4419</v>
      </c>
      <c r="O58" s="35" t="s">
        <v>4420</v>
      </c>
      <c r="P58" s="35" t="s">
        <v>4421</v>
      </c>
      <c r="Q58" s="35" t="s">
        <v>4197</v>
      </c>
      <c r="R58" s="35" t="s">
        <v>1236</v>
      </c>
      <c r="S58" s="35" t="s">
        <v>329</v>
      </c>
      <c r="T58" s="35"/>
      <c r="U58" s="35"/>
      <c r="V58" s="35" t="s">
        <v>329</v>
      </c>
      <c r="W58" s="35"/>
      <c r="X58" s="35"/>
      <c r="Y58" s="35" t="s">
        <v>4483</v>
      </c>
      <c r="Z58" s="35" t="s">
        <v>4484</v>
      </c>
      <c r="AA58" s="35" t="s">
        <v>212</v>
      </c>
      <c r="AB58" s="35" t="s">
        <v>4169</v>
      </c>
      <c r="AC58" s="35" t="s">
        <v>4416</v>
      </c>
      <c r="AD58" s="35" t="s">
        <v>4171</v>
      </c>
      <c r="AE58" s="35" t="s">
        <v>328</v>
      </c>
      <c r="AF58" s="35"/>
      <c r="AG58" s="33"/>
      <c r="AH58" s="33">
        <f>IF(COUNTIF($L$2:Table15[[#This Row],[ID]],Table15[[#This Row],[ID]])=1,1,0)</f>
        <v>1</v>
      </c>
    </row>
    <row r="59" spans="1:34" x14ac:dyDescent="0.25">
      <c r="A59" s="33" t="s">
        <v>277</v>
      </c>
      <c r="B59" s="33" t="s">
        <v>2418</v>
      </c>
      <c r="C59" s="33" t="s">
        <v>2419</v>
      </c>
      <c r="D59" s="33" t="s">
        <v>280</v>
      </c>
      <c r="E59" s="33" t="s">
        <v>281</v>
      </c>
      <c r="F59" s="34">
        <v>43101</v>
      </c>
      <c r="G59" s="34">
        <v>43465</v>
      </c>
      <c r="H59" s="35" t="s">
        <v>2420</v>
      </c>
      <c r="I59" s="35" t="s">
        <v>2421</v>
      </c>
      <c r="J59" s="35" t="s">
        <v>2422</v>
      </c>
      <c r="K59" s="35" t="s">
        <v>2423</v>
      </c>
      <c r="L59" s="35" t="s">
        <v>4485</v>
      </c>
      <c r="M59" s="35" t="s">
        <v>4486</v>
      </c>
      <c r="N59" s="35" t="s">
        <v>4487</v>
      </c>
      <c r="O59" s="35" t="s">
        <v>4488</v>
      </c>
      <c r="P59" s="35" t="s">
        <v>281</v>
      </c>
      <c r="Q59" s="35" t="s">
        <v>4186</v>
      </c>
      <c r="R59" s="35" t="s">
        <v>4452</v>
      </c>
      <c r="S59" s="35" t="s">
        <v>329</v>
      </c>
      <c r="T59" s="35"/>
      <c r="U59" s="35"/>
      <c r="V59" s="35" t="s">
        <v>329</v>
      </c>
      <c r="W59" s="35"/>
      <c r="X59" s="35"/>
      <c r="Y59" s="35" t="s">
        <v>4489</v>
      </c>
      <c r="Z59" s="35" t="s">
        <v>4490</v>
      </c>
      <c r="AA59" s="35" t="s">
        <v>507</v>
      </c>
      <c r="AB59" s="35" t="s">
        <v>4169</v>
      </c>
      <c r="AC59" s="35" t="s">
        <v>4275</v>
      </c>
      <c r="AD59" s="35" t="s">
        <v>4171</v>
      </c>
      <c r="AE59" s="35" t="s">
        <v>328</v>
      </c>
      <c r="AF59" s="35"/>
      <c r="AG59" s="33"/>
      <c r="AH59" s="33">
        <f>IF(COUNTIF($L$2:Table15[[#This Row],[ID]],Table15[[#This Row],[ID]])=1,1,0)</f>
        <v>1</v>
      </c>
    </row>
    <row r="60" spans="1:34" x14ac:dyDescent="0.25">
      <c r="A60" s="33" t="s">
        <v>277</v>
      </c>
      <c r="B60" s="33" t="s">
        <v>2418</v>
      </c>
      <c r="C60" s="33" t="s">
        <v>2419</v>
      </c>
      <c r="D60" s="33" t="s">
        <v>280</v>
      </c>
      <c r="E60" s="33" t="s">
        <v>281</v>
      </c>
      <c r="F60" s="34">
        <v>43101</v>
      </c>
      <c r="G60" s="34">
        <v>43465</v>
      </c>
      <c r="H60" s="35" t="s">
        <v>2420</v>
      </c>
      <c r="I60" s="35" t="s">
        <v>2421</v>
      </c>
      <c r="J60" s="35" t="s">
        <v>2422</v>
      </c>
      <c r="K60" s="35" t="s">
        <v>2423</v>
      </c>
      <c r="L60" s="35" t="s">
        <v>4491</v>
      </c>
      <c r="M60" s="35" t="s">
        <v>4486</v>
      </c>
      <c r="N60" s="35" t="s">
        <v>4235</v>
      </c>
      <c r="O60" s="35" t="s">
        <v>4236</v>
      </c>
      <c r="P60" s="35" t="s">
        <v>4492</v>
      </c>
      <c r="Q60" s="35" t="s">
        <v>4197</v>
      </c>
      <c r="R60" s="35" t="s">
        <v>4237</v>
      </c>
      <c r="S60" s="35" t="s">
        <v>329</v>
      </c>
      <c r="T60" s="35"/>
      <c r="U60" s="35"/>
      <c r="V60" s="35" t="s">
        <v>329</v>
      </c>
      <c r="W60" s="35"/>
      <c r="X60" s="35"/>
      <c r="Y60" s="35" t="s">
        <v>4489</v>
      </c>
      <c r="Z60" s="35" t="s">
        <v>4490</v>
      </c>
      <c r="AA60" s="35" t="s">
        <v>507</v>
      </c>
      <c r="AB60" s="35" t="s">
        <v>4169</v>
      </c>
      <c r="AC60" s="35" t="s">
        <v>4275</v>
      </c>
      <c r="AD60" s="35" t="s">
        <v>4171</v>
      </c>
      <c r="AE60" s="35" t="s">
        <v>328</v>
      </c>
      <c r="AF60" s="35"/>
      <c r="AG60" s="33"/>
      <c r="AH60" s="33">
        <f>IF(COUNTIF($L$2:Table15[[#This Row],[ID]],Table15[[#This Row],[ID]])=1,1,0)</f>
        <v>1</v>
      </c>
    </row>
    <row r="61" spans="1:34" x14ac:dyDescent="0.25">
      <c r="A61" s="33" t="s">
        <v>277</v>
      </c>
      <c r="B61" s="33" t="s">
        <v>2418</v>
      </c>
      <c r="C61" s="33" t="s">
        <v>2419</v>
      </c>
      <c r="D61" s="33" t="s">
        <v>280</v>
      </c>
      <c r="E61" s="33" t="s">
        <v>281</v>
      </c>
      <c r="F61" s="34">
        <v>43101</v>
      </c>
      <c r="G61" s="34">
        <v>43465</v>
      </c>
      <c r="H61" s="35" t="s">
        <v>2420</v>
      </c>
      <c r="I61" s="35" t="s">
        <v>2421</v>
      </c>
      <c r="J61" s="35" t="s">
        <v>2422</v>
      </c>
      <c r="K61" s="35" t="s">
        <v>2423</v>
      </c>
      <c r="L61" s="35" t="s">
        <v>4493</v>
      </c>
      <c r="M61" s="35" t="s">
        <v>4494</v>
      </c>
      <c r="N61" s="35" t="s">
        <v>4427</v>
      </c>
      <c r="O61" s="35" t="s">
        <v>4495</v>
      </c>
      <c r="P61" s="35" t="s">
        <v>4496</v>
      </c>
      <c r="Q61" s="35" t="s">
        <v>4197</v>
      </c>
      <c r="R61" s="35" t="s">
        <v>1236</v>
      </c>
      <c r="S61" s="35" t="s">
        <v>329</v>
      </c>
      <c r="T61" s="35"/>
      <c r="U61" s="35"/>
      <c r="V61" s="35" t="s">
        <v>329</v>
      </c>
      <c r="W61" s="35"/>
      <c r="X61" s="35"/>
      <c r="Y61" s="35" t="s">
        <v>4497</v>
      </c>
      <c r="Z61" s="35" t="s">
        <v>4498</v>
      </c>
      <c r="AA61" s="35" t="s">
        <v>211</v>
      </c>
      <c r="AB61" s="35" t="s">
        <v>4169</v>
      </c>
      <c r="AC61" s="35" t="s">
        <v>4416</v>
      </c>
      <c r="AD61" s="35" t="s">
        <v>4171</v>
      </c>
      <c r="AE61" s="35" t="s">
        <v>328</v>
      </c>
      <c r="AF61" s="35"/>
      <c r="AG61" s="33"/>
      <c r="AH61" s="33">
        <f>IF(COUNTIF($L$2:Table15[[#This Row],[ID]],Table15[[#This Row],[ID]])=1,1,0)</f>
        <v>1</v>
      </c>
    </row>
    <row r="62" spans="1:34" x14ac:dyDescent="0.25">
      <c r="A62" s="33" t="s">
        <v>277</v>
      </c>
      <c r="B62" s="33" t="s">
        <v>2418</v>
      </c>
      <c r="C62" s="33" t="s">
        <v>2419</v>
      </c>
      <c r="D62" s="33" t="s">
        <v>280</v>
      </c>
      <c r="E62" s="33" t="s">
        <v>281</v>
      </c>
      <c r="F62" s="34">
        <v>43101</v>
      </c>
      <c r="G62" s="34">
        <v>43465</v>
      </c>
      <c r="H62" s="35" t="s">
        <v>2420</v>
      </c>
      <c r="I62" s="35" t="s">
        <v>2421</v>
      </c>
      <c r="J62" s="35" t="s">
        <v>2422</v>
      </c>
      <c r="K62" s="35" t="s">
        <v>2423</v>
      </c>
      <c r="L62" s="35" t="s">
        <v>4499</v>
      </c>
      <c r="M62" s="35" t="s">
        <v>4494</v>
      </c>
      <c r="N62" s="35" t="s">
        <v>4174</v>
      </c>
      <c r="O62" s="35" t="s">
        <v>4175</v>
      </c>
      <c r="P62" s="35" t="s">
        <v>281</v>
      </c>
      <c r="Q62" s="35" t="s">
        <v>4176</v>
      </c>
      <c r="R62" s="35" t="s">
        <v>1236</v>
      </c>
      <c r="S62" s="35" t="s">
        <v>329</v>
      </c>
      <c r="T62" s="35"/>
      <c r="U62" s="35"/>
      <c r="V62" s="35" t="s">
        <v>329</v>
      </c>
      <c r="W62" s="35"/>
      <c r="X62" s="35"/>
      <c r="Y62" s="35" t="s">
        <v>4497</v>
      </c>
      <c r="Z62" s="35" t="s">
        <v>4498</v>
      </c>
      <c r="AA62" s="35" t="s">
        <v>211</v>
      </c>
      <c r="AB62" s="35" t="s">
        <v>4169</v>
      </c>
      <c r="AC62" s="35" t="s">
        <v>4416</v>
      </c>
      <c r="AD62" s="35" t="s">
        <v>4171</v>
      </c>
      <c r="AE62" s="35" t="s">
        <v>328</v>
      </c>
      <c r="AF62" s="35"/>
      <c r="AG62" s="33"/>
      <c r="AH62" s="33">
        <f>IF(COUNTIF($L$2:Table15[[#This Row],[ID]],Table15[[#This Row],[ID]])=1,1,0)</f>
        <v>1</v>
      </c>
    </row>
    <row r="63" spans="1:34" x14ac:dyDescent="0.25">
      <c r="A63" s="33" t="s">
        <v>277</v>
      </c>
      <c r="B63" s="33" t="s">
        <v>2418</v>
      </c>
      <c r="C63" s="33" t="s">
        <v>2419</v>
      </c>
      <c r="D63" s="33" t="s">
        <v>280</v>
      </c>
      <c r="E63" s="33" t="s">
        <v>281</v>
      </c>
      <c r="F63" s="34">
        <v>43101</v>
      </c>
      <c r="G63" s="34">
        <v>43465</v>
      </c>
      <c r="H63" s="35" t="s">
        <v>2420</v>
      </c>
      <c r="I63" s="35" t="s">
        <v>2421</v>
      </c>
      <c r="J63" s="35" t="s">
        <v>2422</v>
      </c>
      <c r="K63" s="35" t="s">
        <v>2423</v>
      </c>
      <c r="L63" s="35" t="s">
        <v>4500</v>
      </c>
      <c r="M63" s="35" t="s">
        <v>4494</v>
      </c>
      <c r="N63" s="35" t="s">
        <v>4304</v>
      </c>
      <c r="O63" s="35" t="s">
        <v>4443</v>
      </c>
      <c r="P63" s="35" t="s">
        <v>4444</v>
      </c>
      <c r="Q63" s="35" t="s">
        <v>4197</v>
      </c>
      <c r="R63" s="35" t="s">
        <v>1236</v>
      </c>
      <c r="S63" s="35" t="s">
        <v>329</v>
      </c>
      <c r="T63" s="35"/>
      <c r="U63" s="35"/>
      <c r="V63" s="35" t="s">
        <v>329</v>
      </c>
      <c r="W63" s="35"/>
      <c r="X63" s="35"/>
      <c r="Y63" s="35" t="s">
        <v>4497</v>
      </c>
      <c r="Z63" s="35" t="s">
        <v>4498</v>
      </c>
      <c r="AA63" s="35" t="s">
        <v>211</v>
      </c>
      <c r="AB63" s="35" t="s">
        <v>4169</v>
      </c>
      <c r="AC63" s="35" t="s">
        <v>4416</v>
      </c>
      <c r="AD63" s="35" t="s">
        <v>4171</v>
      </c>
      <c r="AE63" s="35" t="s">
        <v>328</v>
      </c>
      <c r="AF63" s="35"/>
      <c r="AG63" s="33"/>
      <c r="AH63" s="33">
        <f>IF(COUNTIF($L$2:Table15[[#This Row],[ID]],Table15[[#This Row],[ID]])=1,1,0)</f>
        <v>1</v>
      </c>
    </row>
    <row r="64" spans="1:34" x14ac:dyDescent="0.25">
      <c r="A64" s="33" t="s">
        <v>277</v>
      </c>
      <c r="B64" s="33" t="s">
        <v>2418</v>
      </c>
      <c r="C64" s="33" t="s">
        <v>2419</v>
      </c>
      <c r="D64" s="33" t="s">
        <v>280</v>
      </c>
      <c r="E64" s="33" t="s">
        <v>281</v>
      </c>
      <c r="F64" s="34">
        <v>43101</v>
      </c>
      <c r="G64" s="34">
        <v>43465</v>
      </c>
      <c r="H64" s="35" t="s">
        <v>2420</v>
      </c>
      <c r="I64" s="35" t="s">
        <v>2421</v>
      </c>
      <c r="J64" s="35" t="s">
        <v>2422</v>
      </c>
      <c r="K64" s="35" t="s">
        <v>2423</v>
      </c>
      <c r="L64" s="35" t="s">
        <v>4501</v>
      </c>
      <c r="M64" s="35" t="s">
        <v>4494</v>
      </c>
      <c r="N64" s="35" t="s">
        <v>4502</v>
      </c>
      <c r="O64" s="35" t="s">
        <v>4503</v>
      </c>
      <c r="P64" s="35" t="s">
        <v>281</v>
      </c>
      <c r="Q64" s="35" t="s">
        <v>4197</v>
      </c>
      <c r="R64" s="35" t="s">
        <v>4333</v>
      </c>
      <c r="S64" s="35" t="s">
        <v>329</v>
      </c>
      <c r="T64" s="35"/>
      <c r="U64" s="35"/>
      <c r="V64" s="35" t="s">
        <v>329</v>
      </c>
      <c r="W64" s="35"/>
      <c r="X64" s="35"/>
      <c r="Y64" s="35" t="s">
        <v>4497</v>
      </c>
      <c r="Z64" s="35" t="s">
        <v>4498</v>
      </c>
      <c r="AA64" s="35" t="s">
        <v>211</v>
      </c>
      <c r="AB64" s="35" t="s">
        <v>4169</v>
      </c>
      <c r="AC64" s="35" t="s">
        <v>4416</v>
      </c>
      <c r="AD64" s="35" t="s">
        <v>4171</v>
      </c>
      <c r="AE64" s="35" t="s">
        <v>328</v>
      </c>
      <c r="AF64" s="35"/>
      <c r="AG64" s="33"/>
      <c r="AH64" s="33">
        <f>IF(COUNTIF($L$2:Table15[[#This Row],[ID]],Table15[[#This Row],[ID]])=1,1,0)</f>
        <v>1</v>
      </c>
    </row>
    <row r="65" spans="1:34" x14ac:dyDescent="0.25">
      <c r="A65" s="33" t="s">
        <v>277</v>
      </c>
      <c r="B65" s="33" t="s">
        <v>2418</v>
      </c>
      <c r="C65" s="33" t="s">
        <v>2419</v>
      </c>
      <c r="D65" s="33" t="s">
        <v>280</v>
      </c>
      <c r="E65" s="33" t="s">
        <v>281</v>
      </c>
      <c r="F65" s="34">
        <v>43101</v>
      </c>
      <c r="G65" s="34">
        <v>43465</v>
      </c>
      <c r="H65" s="35" t="s">
        <v>2420</v>
      </c>
      <c r="I65" s="35" t="s">
        <v>2421</v>
      </c>
      <c r="J65" s="35" t="s">
        <v>2422</v>
      </c>
      <c r="K65" s="35" t="s">
        <v>2423</v>
      </c>
      <c r="L65" s="35" t="s">
        <v>4504</v>
      </c>
      <c r="M65" s="35" t="s">
        <v>4505</v>
      </c>
      <c r="N65" s="35" t="s">
        <v>4506</v>
      </c>
      <c r="O65" s="35" t="s">
        <v>4507</v>
      </c>
      <c r="P65" s="35" t="s">
        <v>4508</v>
      </c>
      <c r="Q65" s="35" t="s">
        <v>4186</v>
      </c>
      <c r="R65" s="35" t="s">
        <v>1236</v>
      </c>
      <c r="S65" s="35" t="s">
        <v>4256</v>
      </c>
      <c r="T65" s="35"/>
      <c r="U65" s="35"/>
      <c r="V65" s="35" t="s">
        <v>329</v>
      </c>
      <c r="W65" s="35"/>
      <c r="X65" s="35"/>
      <c r="Y65" s="35" t="s">
        <v>4509</v>
      </c>
      <c r="Z65" s="35" t="s">
        <v>4510</v>
      </c>
      <c r="AA65" s="35" t="s">
        <v>276</v>
      </c>
      <c r="AB65" s="35" t="s">
        <v>4169</v>
      </c>
      <c r="AC65" s="35" t="s">
        <v>4275</v>
      </c>
      <c r="AD65" s="35" t="s">
        <v>4171</v>
      </c>
      <c r="AE65" s="35" t="s">
        <v>328</v>
      </c>
      <c r="AF65" s="35"/>
      <c r="AG65" s="33"/>
      <c r="AH65" s="33">
        <f>IF(COUNTIF($L$2:Table15[[#This Row],[ID]],Table15[[#This Row],[ID]])=1,1,0)</f>
        <v>1</v>
      </c>
    </row>
    <row r="66" spans="1:34" x14ac:dyDescent="0.25">
      <c r="A66" s="33" t="s">
        <v>277</v>
      </c>
      <c r="B66" s="33" t="s">
        <v>2418</v>
      </c>
      <c r="C66" s="33" t="s">
        <v>2419</v>
      </c>
      <c r="D66" s="33" t="s">
        <v>280</v>
      </c>
      <c r="E66" s="33" t="s">
        <v>281</v>
      </c>
      <c r="F66" s="34">
        <v>43101</v>
      </c>
      <c r="G66" s="34">
        <v>43465</v>
      </c>
      <c r="H66" s="35" t="s">
        <v>2420</v>
      </c>
      <c r="I66" s="35" t="s">
        <v>2421</v>
      </c>
      <c r="J66" s="35" t="s">
        <v>2422</v>
      </c>
      <c r="K66" s="35" t="s">
        <v>2423</v>
      </c>
      <c r="L66" s="35" t="s">
        <v>4511</v>
      </c>
      <c r="M66" s="35" t="s">
        <v>4512</v>
      </c>
      <c r="N66" s="35" t="s">
        <v>4513</v>
      </c>
      <c r="O66" s="35" t="s">
        <v>4514</v>
      </c>
      <c r="P66" s="35" t="s">
        <v>4515</v>
      </c>
      <c r="Q66" s="35" t="s">
        <v>4186</v>
      </c>
      <c r="R66" s="35" t="s">
        <v>4516</v>
      </c>
      <c r="S66" s="35" t="s">
        <v>329</v>
      </c>
      <c r="T66" s="35"/>
      <c r="U66" s="35"/>
      <c r="V66" s="35" t="s">
        <v>329</v>
      </c>
      <c r="W66" s="35"/>
      <c r="X66" s="35"/>
      <c r="Y66" s="35" t="s">
        <v>4517</v>
      </c>
      <c r="Z66" s="35" t="s">
        <v>4518</v>
      </c>
      <c r="AA66" s="35" t="s">
        <v>211</v>
      </c>
      <c r="AB66" s="35" t="s">
        <v>4169</v>
      </c>
      <c r="AC66" s="35" t="s">
        <v>4519</v>
      </c>
      <c r="AD66" s="35" t="s">
        <v>4171</v>
      </c>
      <c r="AE66" s="35" t="s">
        <v>329</v>
      </c>
      <c r="AF66" s="35" t="s">
        <v>4520</v>
      </c>
      <c r="AG66" s="33"/>
      <c r="AH66" s="33">
        <f>IF(COUNTIF($L$2:Table15[[#This Row],[ID]],Table15[[#This Row],[ID]])=1,1,0)</f>
        <v>1</v>
      </c>
    </row>
    <row r="67" spans="1:34" x14ac:dyDescent="0.25">
      <c r="A67" s="33" t="s">
        <v>277</v>
      </c>
      <c r="B67" s="33" t="s">
        <v>2418</v>
      </c>
      <c r="C67" s="33" t="s">
        <v>2419</v>
      </c>
      <c r="D67" s="33" t="s">
        <v>280</v>
      </c>
      <c r="E67" s="33" t="s">
        <v>281</v>
      </c>
      <c r="F67" s="34">
        <v>43101</v>
      </c>
      <c r="G67" s="34">
        <v>43465</v>
      </c>
      <c r="H67" s="35" t="s">
        <v>2420</v>
      </c>
      <c r="I67" s="35" t="s">
        <v>2421</v>
      </c>
      <c r="J67" s="35" t="s">
        <v>2422</v>
      </c>
      <c r="K67" s="35" t="s">
        <v>2423</v>
      </c>
      <c r="L67" s="35" t="s">
        <v>4521</v>
      </c>
      <c r="M67" s="35" t="s">
        <v>4522</v>
      </c>
      <c r="N67" s="35" t="s">
        <v>4523</v>
      </c>
      <c r="O67" s="35" t="s">
        <v>4524</v>
      </c>
      <c r="P67" s="35" t="s">
        <v>4525</v>
      </c>
      <c r="Q67" s="35" t="s">
        <v>4197</v>
      </c>
      <c r="R67" s="35" t="s">
        <v>1236</v>
      </c>
      <c r="S67" s="35" t="s">
        <v>329</v>
      </c>
      <c r="T67" s="35"/>
      <c r="U67" s="35"/>
      <c r="V67" s="35" t="s">
        <v>329</v>
      </c>
      <c r="W67" s="35"/>
      <c r="X67" s="35"/>
      <c r="Y67" s="35" t="s">
        <v>4526</v>
      </c>
      <c r="Z67" s="35" t="s">
        <v>4527</v>
      </c>
      <c r="AA67" s="35" t="s">
        <v>276</v>
      </c>
      <c r="AB67" s="35" t="s">
        <v>4169</v>
      </c>
      <c r="AC67" s="35" t="s">
        <v>4528</v>
      </c>
      <c r="AD67" s="35" t="s">
        <v>4171</v>
      </c>
      <c r="AE67" s="35" t="s">
        <v>329</v>
      </c>
      <c r="AF67" s="35"/>
      <c r="AG67" s="33"/>
      <c r="AH67" s="33">
        <f>IF(COUNTIF($L$2:Table15[[#This Row],[ID]],Table15[[#This Row],[ID]])=1,1,0)</f>
        <v>1</v>
      </c>
    </row>
    <row r="68" spans="1:34" x14ac:dyDescent="0.25">
      <c r="A68" s="33" t="s">
        <v>277</v>
      </c>
      <c r="B68" s="33" t="s">
        <v>2418</v>
      </c>
      <c r="C68" s="33" t="s">
        <v>2419</v>
      </c>
      <c r="D68" s="33" t="s">
        <v>280</v>
      </c>
      <c r="E68" s="33" t="s">
        <v>281</v>
      </c>
      <c r="F68" s="34">
        <v>43101</v>
      </c>
      <c r="G68" s="34">
        <v>43465</v>
      </c>
      <c r="H68" s="35" t="s">
        <v>2420</v>
      </c>
      <c r="I68" s="35" t="s">
        <v>2421</v>
      </c>
      <c r="J68" s="35" t="s">
        <v>2422</v>
      </c>
      <c r="K68" s="35" t="s">
        <v>2423</v>
      </c>
      <c r="L68" s="35" t="s">
        <v>4529</v>
      </c>
      <c r="M68" s="35" t="s">
        <v>4530</v>
      </c>
      <c r="N68" s="35" t="s">
        <v>4456</v>
      </c>
      <c r="O68" s="35" t="s">
        <v>4531</v>
      </c>
      <c r="P68" s="35" t="s">
        <v>4532</v>
      </c>
      <c r="Q68" s="35" t="s">
        <v>4197</v>
      </c>
      <c r="R68" s="35" t="s">
        <v>4458</v>
      </c>
      <c r="S68" s="35" t="s">
        <v>329</v>
      </c>
      <c r="T68" s="35"/>
      <c r="U68" s="35"/>
      <c r="V68" s="35" t="s">
        <v>329</v>
      </c>
      <c r="W68" s="35"/>
      <c r="X68" s="35"/>
      <c r="Y68" s="35" t="s">
        <v>4533</v>
      </c>
      <c r="Z68" s="35" t="s">
        <v>4534</v>
      </c>
      <c r="AA68" s="35" t="s">
        <v>276</v>
      </c>
      <c r="AB68" s="35" t="s">
        <v>4169</v>
      </c>
      <c r="AC68" s="35" t="s">
        <v>4535</v>
      </c>
      <c r="AD68" s="35" t="s">
        <v>4171</v>
      </c>
      <c r="AE68" s="35" t="s">
        <v>328</v>
      </c>
      <c r="AF68" s="35"/>
      <c r="AG68" s="33"/>
      <c r="AH68" s="33">
        <f>IF(COUNTIF($L$2:Table15[[#This Row],[ID]],Table15[[#This Row],[ID]])=1,1,0)</f>
        <v>1</v>
      </c>
    </row>
    <row r="69" spans="1:34" x14ac:dyDescent="0.25">
      <c r="A69" s="33" t="s">
        <v>277</v>
      </c>
      <c r="B69" s="33" t="s">
        <v>2418</v>
      </c>
      <c r="C69" s="33" t="s">
        <v>2419</v>
      </c>
      <c r="D69" s="33" t="s">
        <v>280</v>
      </c>
      <c r="E69" s="33" t="s">
        <v>281</v>
      </c>
      <c r="F69" s="34">
        <v>43101</v>
      </c>
      <c r="G69" s="34">
        <v>43465</v>
      </c>
      <c r="H69" s="35" t="s">
        <v>2420</v>
      </c>
      <c r="I69" s="35" t="s">
        <v>2421</v>
      </c>
      <c r="J69" s="35" t="s">
        <v>2422</v>
      </c>
      <c r="K69" s="35" t="s">
        <v>2423</v>
      </c>
      <c r="L69" s="35" t="s">
        <v>4536</v>
      </c>
      <c r="M69" s="35" t="s">
        <v>4530</v>
      </c>
      <c r="N69" s="35" t="s">
        <v>4537</v>
      </c>
      <c r="O69" s="35" t="s">
        <v>4538</v>
      </c>
      <c r="P69" s="35" t="s">
        <v>281</v>
      </c>
      <c r="Q69" s="35" t="s">
        <v>4197</v>
      </c>
      <c r="R69" s="35" t="s">
        <v>1236</v>
      </c>
      <c r="S69" s="35" t="s">
        <v>329</v>
      </c>
      <c r="T69" s="35"/>
      <c r="U69" s="35"/>
      <c r="V69" s="35" t="s">
        <v>329</v>
      </c>
      <c r="W69" s="35"/>
      <c r="X69" s="35"/>
      <c r="Y69" s="35" t="s">
        <v>4533</v>
      </c>
      <c r="Z69" s="35" t="s">
        <v>4534</v>
      </c>
      <c r="AA69" s="35" t="s">
        <v>276</v>
      </c>
      <c r="AB69" s="35" t="s">
        <v>4169</v>
      </c>
      <c r="AC69" s="35" t="s">
        <v>4535</v>
      </c>
      <c r="AD69" s="35" t="s">
        <v>4171</v>
      </c>
      <c r="AE69" s="35" t="s">
        <v>328</v>
      </c>
      <c r="AF69" s="35"/>
      <c r="AG69" s="33"/>
      <c r="AH69" s="33">
        <f>IF(COUNTIF($L$2:Table15[[#This Row],[ID]],Table15[[#This Row],[ID]])=1,1,0)</f>
        <v>1</v>
      </c>
    </row>
    <row r="70" spans="1:34" x14ac:dyDescent="0.25">
      <c r="A70" s="33" t="s">
        <v>277</v>
      </c>
      <c r="B70" s="33" t="s">
        <v>2418</v>
      </c>
      <c r="C70" s="33" t="s">
        <v>2419</v>
      </c>
      <c r="D70" s="33" t="s">
        <v>280</v>
      </c>
      <c r="E70" s="33" t="s">
        <v>281</v>
      </c>
      <c r="F70" s="34">
        <v>43101</v>
      </c>
      <c r="G70" s="34">
        <v>43465</v>
      </c>
      <c r="H70" s="35" t="s">
        <v>2420</v>
      </c>
      <c r="I70" s="35" t="s">
        <v>2421</v>
      </c>
      <c r="J70" s="35" t="s">
        <v>2422</v>
      </c>
      <c r="K70" s="35" t="s">
        <v>2423</v>
      </c>
      <c r="L70" s="35" t="s">
        <v>4539</v>
      </c>
      <c r="M70" s="35" t="s">
        <v>4530</v>
      </c>
      <c r="N70" s="35" t="s">
        <v>4540</v>
      </c>
      <c r="O70" s="35"/>
      <c r="P70" s="35" t="s">
        <v>4541</v>
      </c>
      <c r="Q70" s="35"/>
      <c r="R70" s="35"/>
      <c r="S70" s="35" t="s">
        <v>329</v>
      </c>
      <c r="T70" s="35"/>
      <c r="U70" s="35"/>
      <c r="V70" s="35" t="s">
        <v>329</v>
      </c>
      <c r="W70" s="35"/>
      <c r="X70" s="35"/>
      <c r="Y70" s="35" t="s">
        <v>4533</v>
      </c>
      <c r="Z70" s="35" t="s">
        <v>4534</v>
      </c>
      <c r="AA70" s="35" t="s">
        <v>276</v>
      </c>
      <c r="AB70" s="35" t="s">
        <v>4169</v>
      </c>
      <c r="AC70" s="35" t="s">
        <v>4535</v>
      </c>
      <c r="AD70" s="35" t="s">
        <v>4171</v>
      </c>
      <c r="AE70" s="35" t="s">
        <v>328</v>
      </c>
      <c r="AF70" s="35"/>
      <c r="AG70" s="33"/>
      <c r="AH70" s="33">
        <f>IF(COUNTIF($L$2:Table15[[#This Row],[ID]],Table15[[#This Row],[ID]])=1,1,0)</f>
        <v>1</v>
      </c>
    </row>
    <row r="71" spans="1:34" x14ac:dyDescent="0.25">
      <c r="A71" s="33" t="s">
        <v>277</v>
      </c>
      <c r="B71" s="33" t="s">
        <v>2418</v>
      </c>
      <c r="C71" s="33" t="s">
        <v>2419</v>
      </c>
      <c r="D71" s="33" t="s">
        <v>280</v>
      </c>
      <c r="E71" s="33" t="s">
        <v>281</v>
      </c>
      <c r="F71" s="34">
        <v>43101</v>
      </c>
      <c r="G71" s="34">
        <v>43465</v>
      </c>
      <c r="H71" s="35" t="s">
        <v>2420</v>
      </c>
      <c r="I71" s="35" t="s">
        <v>2421</v>
      </c>
      <c r="J71" s="35" t="s">
        <v>2422</v>
      </c>
      <c r="K71" s="35" t="s">
        <v>2423</v>
      </c>
      <c r="L71" s="35" t="s">
        <v>4542</v>
      </c>
      <c r="M71" s="35" t="s">
        <v>4530</v>
      </c>
      <c r="N71" s="35" t="s">
        <v>4543</v>
      </c>
      <c r="O71" s="35" t="s">
        <v>4544</v>
      </c>
      <c r="P71" s="35" t="s">
        <v>4545</v>
      </c>
      <c r="Q71" s="35" t="s">
        <v>4197</v>
      </c>
      <c r="R71" s="35" t="s">
        <v>4333</v>
      </c>
      <c r="S71" s="35" t="s">
        <v>329</v>
      </c>
      <c r="T71" s="35"/>
      <c r="U71" s="35"/>
      <c r="V71" s="35" t="s">
        <v>329</v>
      </c>
      <c r="W71" s="35"/>
      <c r="X71" s="35"/>
      <c r="Y71" s="35" t="s">
        <v>4533</v>
      </c>
      <c r="Z71" s="35" t="s">
        <v>4534</v>
      </c>
      <c r="AA71" s="35" t="s">
        <v>276</v>
      </c>
      <c r="AB71" s="35" t="s">
        <v>4169</v>
      </c>
      <c r="AC71" s="35" t="s">
        <v>4535</v>
      </c>
      <c r="AD71" s="35" t="s">
        <v>4171</v>
      </c>
      <c r="AE71" s="35" t="s">
        <v>328</v>
      </c>
      <c r="AF71" s="35"/>
      <c r="AG71" s="33"/>
      <c r="AH71" s="33">
        <f>IF(COUNTIF($L$2:Table15[[#This Row],[ID]],Table15[[#This Row],[ID]])=1,1,0)</f>
        <v>1</v>
      </c>
    </row>
    <row r="72" spans="1:34" x14ac:dyDescent="0.25">
      <c r="A72" s="33" t="s">
        <v>277</v>
      </c>
      <c r="B72" s="33" t="s">
        <v>2418</v>
      </c>
      <c r="C72" s="33" t="s">
        <v>2419</v>
      </c>
      <c r="D72" s="33" t="s">
        <v>280</v>
      </c>
      <c r="E72" s="33" t="s">
        <v>281</v>
      </c>
      <c r="F72" s="34">
        <v>43101</v>
      </c>
      <c r="G72" s="34">
        <v>43465</v>
      </c>
      <c r="H72" s="35" t="s">
        <v>2420</v>
      </c>
      <c r="I72" s="35" t="s">
        <v>2421</v>
      </c>
      <c r="J72" s="35" t="s">
        <v>2422</v>
      </c>
      <c r="K72" s="35" t="s">
        <v>2423</v>
      </c>
      <c r="L72" s="35" t="s">
        <v>4546</v>
      </c>
      <c r="M72" s="35" t="s">
        <v>4530</v>
      </c>
      <c r="N72" s="35" t="s">
        <v>4547</v>
      </c>
      <c r="O72" s="35" t="s">
        <v>4548</v>
      </c>
      <c r="P72" s="35" t="s">
        <v>4549</v>
      </c>
      <c r="Q72" s="35" t="s">
        <v>4197</v>
      </c>
      <c r="R72" s="35" t="s">
        <v>4333</v>
      </c>
      <c r="S72" s="35" t="s">
        <v>329</v>
      </c>
      <c r="T72" s="35"/>
      <c r="U72" s="35"/>
      <c r="V72" s="35" t="s">
        <v>329</v>
      </c>
      <c r="W72" s="35"/>
      <c r="X72" s="35"/>
      <c r="Y72" s="35" t="s">
        <v>4533</v>
      </c>
      <c r="Z72" s="35" t="s">
        <v>4534</v>
      </c>
      <c r="AA72" s="35" t="s">
        <v>276</v>
      </c>
      <c r="AB72" s="35" t="s">
        <v>4169</v>
      </c>
      <c r="AC72" s="35" t="s">
        <v>4535</v>
      </c>
      <c r="AD72" s="35" t="s">
        <v>4171</v>
      </c>
      <c r="AE72" s="35" t="s">
        <v>328</v>
      </c>
      <c r="AF72" s="35"/>
      <c r="AG72" s="33"/>
      <c r="AH72" s="33">
        <f>IF(COUNTIF($L$2:Table15[[#This Row],[ID]],Table15[[#This Row],[ID]])=1,1,0)</f>
        <v>1</v>
      </c>
    </row>
    <row r="73" spans="1:34" x14ac:dyDescent="0.25">
      <c r="A73" s="33" t="s">
        <v>277</v>
      </c>
      <c r="B73" s="33" t="s">
        <v>2418</v>
      </c>
      <c r="C73" s="33" t="s">
        <v>2419</v>
      </c>
      <c r="D73" s="33" t="s">
        <v>280</v>
      </c>
      <c r="E73" s="33" t="s">
        <v>281</v>
      </c>
      <c r="F73" s="34">
        <v>43101</v>
      </c>
      <c r="G73" s="34">
        <v>43465</v>
      </c>
      <c r="H73" s="35" t="s">
        <v>2420</v>
      </c>
      <c r="I73" s="35" t="s">
        <v>2421</v>
      </c>
      <c r="J73" s="35" t="s">
        <v>2422</v>
      </c>
      <c r="K73" s="35" t="s">
        <v>2423</v>
      </c>
      <c r="L73" s="35" t="s">
        <v>4550</v>
      </c>
      <c r="M73" s="35" t="s">
        <v>4530</v>
      </c>
      <c r="N73" s="35" t="s">
        <v>4551</v>
      </c>
      <c r="O73" s="35" t="s">
        <v>4552</v>
      </c>
      <c r="P73" s="35" t="s">
        <v>4541</v>
      </c>
      <c r="Q73" s="35" t="s">
        <v>4197</v>
      </c>
      <c r="R73" s="35" t="s">
        <v>4387</v>
      </c>
      <c r="S73" s="35" t="s">
        <v>329</v>
      </c>
      <c r="T73" s="35"/>
      <c r="U73" s="35"/>
      <c r="V73" s="35" t="s">
        <v>329</v>
      </c>
      <c r="W73" s="35"/>
      <c r="X73" s="35"/>
      <c r="Y73" s="35" t="s">
        <v>4533</v>
      </c>
      <c r="Z73" s="35" t="s">
        <v>4534</v>
      </c>
      <c r="AA73" s="35" t="s">
        <v>276</v>
      </c>
      <c r="AB73" s="35" t="s">
        <v>4169</v>
      </c>
      <c r="AC73" s="35" t="s">
        <v>4535</v>
      </c>
      <c r="AD73" s="35" t="s">
        <v>4171</v>
      </c>
      <c r="AE73" s="35" t="s">
        <v>328</v>
      </c>
      <c r="AF73" s="35"/>
      <c r="AG73" s="33"/>
      <c r="AH73" s="33">
        <f>IF(COUNTIF($L$2:Table15[[#This Row],[ID]],Table15[[#This Row],[ID]])=1,1,0)</f>
        <v>1</v>
      </c>
    </row>
    <row r="74" spans="1:34" x14ac:dyDescent="0.25">
      <c r="A74" s="33" t="s">
        <v>277</v>
      </c>
      <c r="B74" s="33" t="s">
        <v>2418</v>
      </c>
      <c r="C74" s="33" t="s">
        <v>2419</v>
      </c>
      <c r="D74" s="33" t="s">
        <v>280</v>
      </c>
      <c r="E74" s="33" t="s">
        <v>281</v>
      </c>
      <c r="F74" s="34">
        <v>43101</v>
      </c>
      <c r="G74" s="34">
        <v>43465</v>
      </c>
      <c r="H74" s="35" t="s">
        <v>2420</v>
      </c>
      <c r="I74" s="35" t="s">
        <v>2421</v>
      </c>
      <c r="J74" s="35" t="s">
        <v>2422</v>
      </c>
      <c r="K74" s="35" t="s">
        <v>2423</v>
      </c>
      <c r="L74" s="35" t="s">
        <v>4553</v>
      </c>
      <c r="M74" s="35" t="s">
        <v>4554</v>
      </c>
      <c r="N74" s="35" t="s">
        <v>4555</v>
      </c>
      <c r="O74" s="35" t="s">
        <v>4556</v>
      </c>
      <c r="P74" s="35" t="s">
        <v>4557</v>
      </c>
      <c r="Q74" s="35" t="s">
        <v>4197</v>
      </c>
      <c r="R74" s="35" t="s">
        <v>4333</v>
      </c>
      <c r="S74" s="35" t="s">
        <v>4256</v>
      </c>
      <c r="T74" s="35"/>
      <c r="U74" s="35"/>
      <c r="V74" s="35" t="s">
        <v>329</v>
      </c>
      <c r="W74" s="35"/>
      <c r="X74" s="35"/>
      <c r="Y74" s="35" t="s">
        <v>4558</v>
      </c>
      <c r="Z74" s="35" t="s">
        <v>4559</v>
      </c>
      <c r="AA74" s="35" t="s">
        <v>276</v>
      </c>
      <c r="AB74" s="35" t="s">
        <v>4169</v>
      </c>
      <c r="AC74" s="35" t="s">
        <v>4535</v>
      </c>
      <c r="AD74" s="35" t="s">
        <v>4171</v>
      </c>
      <c r="AE74" s="35" t="s">
        <v>328</v>
      </c>
      <c r="AF74" s="35"/>
      <c r="AG74" s="33"/>
      <c r="AH74" s="33">
        <f>IF(COUNTIF($L$2:Table15[[#This Row],[ID]],Table15[[#This Row],[ID]])=1,1,0)</f>
        <v>1</v>
      </c>
    </row>
    <row r="75" spans="1:34" x14ac:dyDescent="0.25">
      <c r="A75" s="33" t="s">
        <v>277</v>
      </c>
      <c r="B75" s="33" t="s">
        <v>2418</v>
      </c>
      <c r="C75" s="33" t="s">
        <v>2419</v>
      </c>
      <c r="D75" s="33" t="s">
        <v>280</v>
      </c>
      <c r="E75" s="33" t="s">
        <v>281</v>
      </c>
      <c r="F75" s="34">
        <v>43101</v>
      </c>
      <c r="G75" s="34">
        <v>43465</v>
      </c>
      <c r="H75" s="35" t="s">
        <v>2420</v>
      </c>
      <c r="I75" s="35" t="s">
        <v>2421</v>
      </c>
      <c r="J75" s="35" t="s">
        <v>2422</v>
      </c>
      <c r="K75" s="35" t="s">
        <v>2423</v>
      </c>
      <c r="L75" s="35" t="s">
        <v>4560</v>
      </c>
      <c r="M75" s="35" t="s">
        <v>4554</v>
      </c>
      <c r="N75" s="35" t="s">
        <v>4561</v>
      </c>
      <c r="O75" s="35" t="s">
        <v>4562</v>
      </c>
      <c r="P75" s="35" t="s">
        <v>4563</v>
      </c>
      <c r="Q75" s="35" t="s">
        <v>4197</v>
      </c>
      <c r="R75" s="35" t="s">
        <v>4333</v>
      </c>
      <c r="S75" s="35" t="s">
        <v>4256</v>
      </c>
      <c r="T75" s="35"/>
      <c r="U75" s="35"/>
      <c r="V75" s="35" t="s">
        <v>329</v>
      </c>
      <c r="W75" s="35"/>
      <c r="X75" s="35"/>
      <c r="Y75" s="35" t="s">
        <v>4558</v>
      </c>
      <c r="Z75" s="35" t="s">
        <v>4559</v>
      </c>
      <c r="AA75" s="35" t="s">
        <v>276</v>
      </c>
      <c r="AB75" s="35" t="s">
        <v>4169</v>
      </c>
      <c r="AC75" s="35" t="s">
        <v>4535</v>
      </c>
      <c r="AD75" s="35" t="s">
        <v>4171</v>
      </c>
      <c r="AE75" s="35" t="s">
        <v>328</v>
      </c>
      <c r="AF75" s="35"/>
      <c r="AG75" s="33"/>
      <c r="AH75" s="33">
        <f>IF(COUNTIF($L$2:Table15[[#This Row],[ID]],Table15[[#This Row],[ID]])=1,1,0)</f>
        <v>1</v>
      </c>
    </row>
    <row r="76" spans="1:34" x14ac:dyDescent="0.25">
      <c r="A76" s="33" t="s">
        <v>277</v>
      </c>
      <c r="B76" s="33" t="s">
        <v>2418</v>
      </c>
      <c r="C76" s="33" t="s">
        <v>2419</v>
      </c>
      <c r="D76" s="33" t="s">
        <v>280</v>
      </c>
      <c r="E76" s="33" t="s">
        <v>281</v>
      </c>
      <c r="F76" s="34">
        <v>43101</v>
      </c>
      <c r="G76" s="34">
        <v>43465</v>
      </c>
      <c r="H76" s="35" t="s">
        <v>2420</v>
      </c>
      <c r="I76" s="35" t="s">
        <v>2421</v>
      </c>
      <c r="J76" s="35" t="s">
        <v>2422</v>
      </c>
      <c r="K76" s="35" t="s">
        <v>2423</v>
      </c>
      <c r="L76" s="35" t="s">
        <v>4564</v>
      </c>
      <c r="M76" s="35" t="s">
        <v>4565</v>
      </c>
      <c r="N76" s="35" t="s">
        <v>4456</v>
      </c>
      <c r="O76" s="35" t="s">
        <v>4457</v>
      </c>
      <c r="P76" s="35" t="s">
        <v>281</v>
      </c>
      <c r="Q76" s="35" t="s">
        <v>4197</v>
      </c>
      <c r="R76" s="35" t="s">
        <v>4458</v>
      </c>
      <c r="S76" s="35" t="s">
        <v>329</v>
      </c>
      <c r="T76" s="35"/>
      <c r="U76" s="35"/>
      <c r="V76" s="35" t="s">
        <v>329</v>
      </c>
      <c r="W76" s="35"/>
      <c r="X76" s="35"/>
      <c r="Y76" s="35" t="s">
        <v>4566</v>
      </c>
      <c r="Z76" s="35" t="s">
        <v>4567</v>
      </c>
      <c r="AA76" s="35" t="s">
        <v>212</v>
      </c>
      <c r="AB76" s="35" t="s">
        <v>4169</v>
      </c>
      <c r="AC76" s="35" t="s">
        <v>4568</v>
      </c>
      <c r="AD76" s="35" t="s">
        <v>4171</v>
      </c>
      <c r="AE76" s="35" t="s">
        <v>328</v>
      </c>
      <c r="AF76" s="35"/>
      <c r="AG76" s="33"/>
      <c r="AH76" s="33">
        <f>IF(COUNTIF($L$2:Table15[[#This Row],[ID]],Table15[[#This Row],[ID]])=1,1,0)</f>
        <v>1</v>
      </c>
    </row>
    <row r="77" spans="1:34" x14ac:dyDescent="0.25">
      <c r="A77" s="33" t="s">
        <v>277</v>
      </c>
      <c r="B77" s="33" t="s">
        <v>2418</v>
      </c>
      <c r="C77" s="33" t="s">
        <v>2419</v>
      </c>
      <c r="D77" s="33" t="s">
        <v>280</v>
      </c>
      <c r="E77" s="33" t="s">
        <v>281</v>
      </c>
      <c r="F77" s="34">
        <v>43101</v>
      </c>
      <c r="G77" s="34">
        <v>43465</v>
      </c>
      <c r="H77" s="35" t="s">
        <v>2420</v>
      </c>
      <c r="I77" s="35" t="s">
        <v>2421</v>
      </c>
      <c r="J77" s="35" t="s">
        <v>2422</v>
      </c>
      <c r="K77" s="35" t="s">
        <v>2423</v>
      </c>
      <c r="L77" s="35" t="s">
        <v>4569</v>
      </c>
      <c r="M77" s="35" t="s">
        <v>4565</v>
      </c>
      <c r="N77" s="35" t="s">
        <v>4547</v>
      </c>
      <c r="O77" s="35" t="s">
        <v>4570</v>
      </c>
      <c r="P77" s="35" t="s">
        <v>281</v>
      </c>
      <c r="Q77" s="35" t="s">
        <v>4197</v>
      </c>
      <c r="R77" s="35" t="s">
        <v>4333</v>
      </c>
      <c r="S77" s="35" t="s">
        <v>329</v>
      </c>
      <c r="T77" s="35"/>
      <c r="U77" s="35"/>
      <c r="V77" s="35" t="s">
        <v>329</v>
      </c>
      <c r="W77" s="35"/>
      <c r="X77" s="35"/>
      <c r="Y77" s="35" t="s">
        <v>4566</v>
      </c>
      <c r="Z77" s="35" t="s">
        <v>4567</v>
      </c>
      <c r="AA77" s="35" t="s">
        <v>212</v>
      </c>
      <c r="AB77" s="35" t="s">
        <v>4169</v>
      </c>
      <c r="AC77" s="35" t="s">
        <v>4568</v>
      </c>
      <c r="AD77" s="35" t="s">
        <v>4171</v>
      </c>
      <c r="AE77" s="35" t="s">
        <v>328</v>
      </c>
      <c r="AF77" s="35"/>
      <c r="AG77" s="33"/>
      <c r="AH77" s="33">
        <f>IF(COUNTIF($L$2:Table15[[#This Row],[ID]],Table15[[#This Row],[ID]])=1,1,0)</f>
        <v>1</v>
      </c>
    </row>
    <row r="78" spans="1:34" x14ac:dyDescent="0.25">
      <c r="A78" s="33" t="s">
        <v>277</v>
      </c>
      <c r="B78" s="33" t="s">
        <v>2418</v>
      </c>
      <c r="C78" s="33" t="s">
        <v>2419</v>
      </c>
      <c r="D78" s="33" t="s">
        <v>280</v>
      </c>
      <c r="E78" s="33" t="s">
        <v>281</v>
      </c>
      <c r="F78" s="34">
        <v>43101</v>
      </c>
      <c r="G78" s="34">
        <v>43465</v>
      </c>
      <c r="H78" s="35" t="s">
        <v>2420</v>
      </c>
      <c r="I78" s="35" t="s">
        <v>2421</v>
      </c>
      <c r="J78" s="35" t="s">
        <v>2422</v>
      </c>
      <c r="K78" s="35" t="s">
        <v>2423</v>
      </c>
      <c r="L78" s="35" t="s">
        <v>4571</v>
      </c>
      <c r="M78" s="35" t="s">
        <v>4565</v>
      </c>
      <c r="N78" s="35" t="s">
        <v>4423</v>
      </c>
      <c r="O78" s="35" t="s">
        <v>4467</v>
      </c>
      <c r="P78" s="35" t="s">
        <v>4468</v>
      </c>
      <c r="Q78" s="35" t="s">
        <v>4197</v>
      </c>
      <c r="R78" s="35" t="s">
        <v>1236</v>
      </c>
      <c r="S78" s="35" t="s">
        <v>329</v>
      </c>
      <c r="T78" s="35"/>
      <c r="U78" s="35"/>
      <c r="V78" s="35" t="s">
        <v>329</v>
      </c>
      <c r="W78" s="35"/>
      <c r="X78" s="35"/>
      <c r="Y78" s="35" t="s">
        <v>4566</v>
      </c>
      <c r="Z78" s="35" t="s">
        <v>4567</v>
      </c>
      <c r="AA78" s="35" t="s">
        <v>212</v>
      </c>
      <c r="AB78" s="35" t="s">
        <v>4169</v>
      </c>
      <c r="AC78" s="35" t="s">
        <v>4568</v>
      </c>
      <c r="AD78" s="35" t="s">
        <v>4171</v>
      </c>
      <c r="AE78" s="35" t="s">
        <v>328</v>
      </c>
      <c r="AF78" s="35"/>
      <c r="AG78" s="33"/>
      <c r="AH78" s="33">
        <f>IF(COUNTIF($L$2:Table15[[#This Row],[ID]],Table15[[#This Row],[ID]])=1,1,0)</f>
        <v>1</v>
      </c>
    </row>
    <row r="79" spans="1:34" x14ac:dyDescent="0.25">
      <c r="A79" s="33" t="s">
        <v>277</v>
      </c>
      <c r="B79" s="33" t="s">
        <v>2418</v>
      </c>
      <c r="C79" s="33" t="s">
        <v>2419</v>
      </c>
      <c r="D79" s="33" t="s">
        <v>280</v>
      </c>
      <c r="E79" s="33" t="s">
        <v>281</v>
      </c>
      <c r="F79" s="34">
        <v>43101</v>
      </c>
      <c r="G79" s="34">
        <v>43465</v>
      </c>
      <c r="H79" s="35" t="s">
        <v>2420</v>
      </c>
      <c r="I79" s="35" t="s">
        <v>2421</v>
      </c>
      <c r="J79" s="35" t="s">
        <v>2422</v>
      </c>
      <c r="K79" s="35" t="s">
        <v>2423</v>
      </c>
      <c r="L79" s="35" t="s">
        <v>4572</v>
      </c>
      <c r="M79" s="35" t="s">
        <v>4573</v>
      </c>
      <c r="N79" s="35" t="s">
        <v>4427</v>
      </c>
      <c r="O79" s="35" t="s">
        <v>4574</v>
      </c>
      <c r="P79" s="35" t="s">
        <v>281</v>
      </c>
      <c r="Q79" s="35" t="s">
        <v>4197</v>
      </c>
      <c r="R79" s="35" t="s">
        <v>1236</v>
      </c>
      <c r="S79" s="35" t="s">
        <v>329</v>
      </c>
      <c r="T79" s="35"/>
      <c r="U79" s="35"/>
      <c r="V79" s="35" t="s">
        <v>329</v>
      </c>
      <c r="W79" s="35"/>
      <c r="X79" s="35"/>
      <c r="Y79" s="35" t="s">
        <v>4575</v>
      </c>
      <c r="Z79" s="35" t="s">
        <v>4576</v>
      </c>
      <c r="AA79" s="35" t="s">
        <v>259</v>
      </c>
      <c r="AB79" s="35" t="s">
        <v>4169</v>
      </c>
      <c r="AC79" s="35" t="s">
        <v>4568</v>
      </c>
      <c r="AD79" s="35" t="s">
        <v>4171</v>
      </c>
      <c r="AE79" s="35" t="s">
        <v>328</v>
      </c>
      <c r="AF79" s="35"/>
      <c r="AG79" s="33"/>
      <c r="AH79" s="33">
        <f>IF(COUNTIF($L$2:Table15[[#This Row],[ID]],Table15[[#This Row],[ID]])=1,1,0)</f>
        <v>1</v>
      </c>
    </row>
    <row r="80" spans="1:34" x14ac:dyDescent="0.25">
      <c r="A80" s="33" t="s">
        <v>277</v>
      </c>
      <c r="B80" s="33" t="s">
        <v>2418</v>
      </c>
      <c r="C80" s="33" t="s">
        <v>2419</v>
      </c>
      <c r="D80" s="33" t="s">
        <v>280</v>
      </c>
      <c r="E80" s="33" t="s">
        <v>281</v>
      </c>
      <c r="F80" s="34">
        <v>43101</v>
      </c>
      <c r="G80" s="34">
        <v>43465</v>
      </c>
      <c r="H80" s="35" t="s">
        <v>2420</v>
      </c>
      <c r="I80" s="35" t="s">
        <v>2421</v>
      </c>
      <c r="J80" s="35" t="s">
        <v>2422</v>
      </c>
      <c r="K80" s="35" t="s">
        <v>2423</v>
      </c>
      <c r="L80" s="35" t="s">
        <v>4577</v>
      </c>
      <c r="M80" s="35" t="s">
        <v>4578</v>
      </c>
      <c r="N80" s="35" t="s">
        <v>4304</v>
      </c>
      <c r="O80" s="35" t="s">
        <v>4579</v>
      </c>
      <c r="P80" s="35" t="s">
        <v>4580</v>
      </c>
      <c r="Q80" s="35" t="s">
        <v>4176</v>
      </c>
      <c r="R80" s="35" t="s">
        <v>1236</v>
      </c>
      <c r="S80" s="35" t="s">
        <v>329</v>
      </c>
      <c r="T80" s="35"/>
      <c r="U80" s="35"/>
      <c r="V80" s="35" t="s">
        <v>329</v>
      </c>
      <c r="W80" s="35"/>
      <c r="X80" s="35"/>
      <c r="Y80" s="35" t="s">
        <v>4581</v>
      </c>
      <c r="Z80" s="35" t="s">
        <v>4582</v>
      </c>
      <c r="AA80" s="35" t="s">
        <v>212</v>
      </c>
      <c r="AB80" s="35" t="s">
        <v>4169</v>
      </c>
      <c r="AC80" s="35" t="s">
        <v>4416</v>
      </c>
      <c r="AD80" s="35" t="s">
        <v>4171</v>
      </c>
      <c r="AE80" s="35" t="s">
        <v>328</v>
      </c>
      <c r="AF80" s="35"/>
      <c r="AG80" s="33"/>
      <c r="AH80" s="33">
        <f>IF(COUNTIF($L$2:Table15[[#This Row],[ID]],Table15[[#This Row],[ID]])=1,1,0)</f>
        <v>1</v>
      </c>
    </row>
    <row r="81" spans="1:34" x14ac:dyDescent="0.25">
      <c r="A81" s="33" t="s">
        <v>277</v>
      </c>
      <c r="B81" s="33" t="s">
        <v>2418</v>
      </c>
      <c r="C81" s="33" t="s">
        <v>2419</v>
      </c>
      <c r="D81" s="33" t="s">
        <v>280</v>
      </c>
      <c r="E81" s="33" t="s">
        <v>281</v>
      </c>
      <c r="F81" s="34">
        <v>43101</v>
      </c>
      <c r="G81" s="34">
        <v>43465</v>
      </c>
      <c r="H81" s="35" t="s">
        <v>2420</v>
      </c>
      <c r="I81" s="35" t="s">
        <v>2421</v>
      </c>
      <c r="J81" s="35" t="s">
        <v>2422</v>
      </c>
      <c r="K81" s="35" t="s">
        <v>2423</v>
      </c>
      <c r="L81" s="35" t="s">
        <v>4583</v>
      </c>
      <c r="M81" s="35" t="s">
        <v>4578</v>
      </c>
      <c r="N81" s="35" t="s">
        <v>4502</v>
      </c>
      <c r="O81" s="35" t="s">
        <v>4503</v>
      </c>
      <c r="P81" s="35" t="s">
        <v>281</v>
      </c>
      <c r="Q81" s="35" t="s">
        <v>4197</v>
      </c>
      <c r="R81" s="35" t="s">
        <v>4333</v>
      </c>
      <c r="S81" s="35" t="s">
        <v>329</v>
      </c>
      <c r="T81" s="35"/>
      <c r="U81" s="35"/>
      <c r="V81" s="35" t="s">
        <v>329</v>
      </c>
      <c r="W81" s="35"/>
      <c r="X81" s="35"/>
      <c r="Y81" s="35" t="s">
        <v>4581</v>
      </c>
      <c r="Z81" s="35" t="s">
        <v>4582</v>
      </c>
      <c r="AA81" s="35" t="s">
        <v>212</v>
      </c>
      <c r="AB81" s="35" t="s">
        <v>4169</v>
      </c>
      <c r="AC81" s="35" t="s">
        <v>4416</v>
      </c>
      <c r="AD81" s="35" t="s">
        <v>4171</v>
      </c>
      <c r="AE81" s="35" t="s">
        <v>328</v>
      </c>
      <c r="AF81" s="35"/>
      <c r="AG81" s="33"/>
      <c r="AH81" s="33">
        <f>IF(COUNTIF($L$2:Table15[[#This Row],[ID]],Table15[[#This Row],[ID]])=1,1,0)</f>
        <v>1</v>
      </c>
    </row>
    <row r="82" spans="1:34" x14ac:dyDescent="0.25">
      <c r="A82" s="33" t="s">
        <v>277</v>
      </c>
      <c r="B82" s="33" t="s">
        <v>2418</v>
      </c>
      <c r="C82" s="33" t="s">
        <v>2419</v>
      </c>
      <c r="D82" s="33" t="s">
        <v>280</v>
      </c>
      <c r="E82" s="33" t="s">
        <v>281</v>
      </c>
      <c r="F82" s="34">
        <v>43101</v>
      </c>
      <c r="G82" s="34">
        <v>43465</v>
      </c>
      <c r="H82" s="35" t="s">
        <v>2420</v>
      </c>
      <c r="I82" s="35" t="s">
        <v>2421</v>
      </c>
      <c r="J82" s="35" t="s">
        <v>2422</v>
      </c>
      <c r="K82" s="35" t="s">
        <v>2423</v>
      </c>
      <c r="L82" s="35" t="s">
        <v>4584</v>
      </c>
      <c r="M82" s="35" t="s">
        <v>4578</v>
      </c>
      <c r="N82" s="35" t="s">
        <v>4174</v>
      </c>
      <c r="O82" s="35" t="s">
        <v>4175</v>
      </c>
      <c r="P82" s="35" t="s">
        <v>281</v>
      </c>
      <c r="Q82" s="35" t="s">
        <v>4176</v>
      </c>
      <c r="R82" s="35" t="s">
        <v>1236</v>
      </c>
      <c r="S82" s="35" t="s">
        <v>329</v>
      </c>
      <c r="T82" s="35"/>
      <c r="U82" s="35"/>
      <c r="V82" s="35" t="s">
        <v>329</v>
      </c>
      <c r="W82" s="35"/>
      <c r="X82" s="35"/>
      <c r="Y82" s="35" t="s">
        <v>4581</v>
      </c>
      <c r="Z82" s="35" t="s">
        <v>4582</v>
      </c>
      <c r="AA82" s="35" t="s">
        <v>212</v>
      </c>
      <c r="AB82" s="35" t="s">
        <v>4169</v>
      </c>
      <c r="AC82" s="35" t="s">
        <v>4416</v>
      </c>
      <c r="AD82" s="35" t="s">
        <v>4171</v>
      </c>
      <c r="AE82" s="35" t="s">
        <v>328</v>
      </c>
      <c r="AF82" s="35"/>
      <c r="AG82" s="33"/>
      <c r="AH82" s="33">
        <f>IF(COUNTIF($L$2:Table15[[#This Row],[ID]],Table15[[#This Row],[ID]])=1,1,0)</f>
        <v>1</v>
      </c>
    </row>
    <row r="83" spans="1:34" x14ac:dyDescent="0.25">
      <c r="A83" s="33" t="s">
        <v>277</v>
      </c>
      <c r="B83" s="33" t="s">
        <v>2418</v>
      </c>
      <c r="C83" s="33" t="s">
        <v>2419</v>
      </c>
      <c r="D83" s="33" t="s">
        <v>280</v>
      </c>
      <c r="E83" s="33" t="s">
        <v>281</v>
      </c>
      <c r="F83" s="34">
        <v>43101</v>
      </c>
      <c r="G83" s="34">
        <v>43465</v>
      </c>
      <c r="H83" s="35" t="s">
        <v>2420</v>
      </c>
      <c r="I83" s="35" t="s">
        <v>2421</v>
      </c>
      <c r="J83" s="35" t="s">
        <v>2422</v>
      </c>
      <c r="K83" s="35" t="s">
        <v>2423</v>
      </c>
      <c r="L83" s="35" t="s">
        <v>4585</v>
      </c>
      <c r="M83" s="35" t="s">
        <v>4578</v>
      </c>
      <c r="N83" s="35" t="s">
        <v>4411</v>
      </c>
      <c r="O83" s="35" t="s">
        <v>4446</v>
      </c>
      <c r="P83" s="35" t="s">
        <v>4447</v>
      </c>
      <c r="Q83" s="35" t="s">
        <v>4197</v>
      </c>
      <c r="R83" s="35" t="s">
        <v>1236</v>
      </c>
      <c r="S83" s="35" t="s">
        <v>329</v>
      </c>
      <c r="T83" s="35"/>
      <c r="U83" s="35"/>
      <c r="V83" s="35" t="s">
        <v>329</v>
      </c>
      <c r="W83" s="35"/>
      <c r="X83" s="35"/>
      <c r="Y83" s="35" t="s">
        <v>4581</v>
      </c>
      <c r="Z83" s="35" t="s">
        <v>4582</v>
      </c>
      <c r="AA83" s="35" t="s">
        <v>212</v>
      </c>
      <c r="AB83" s="35" t="s">
        <v>4169</v>
      </c>
      <c r="AC83" s="35" t="s">
        <v>4416</v>
      </c>
      <c r="AD83" s="35" t="s">
        <v>4171</v>
      </c>
      <c r="AE83" s="35" t="s">
        <v>328</v>
      </c>
      <c r="AF83" s="35"/>
      <c r="AG83" s="33"/>
      <c r="AH83" s="33">
        <f>IF(COUNTIF($L$2:Table15[[#This Row],[ID]],Table15[[#This Row],[ID]])=1,1,0)</f>
        <v>1</v>
      </c>
    </row>
    <row r="84" spans="1:34" x14ac:dyDescent="0.25">
      <c r="A84" s="33" t="s">
        <v>277</v>
      </c>
      <c r="B84" s="33" t="s">
        <v>2418</v>
      </c>
      <c r="C84" s="33" t="s">
        <v>2419</v>
      </c>
      <c r="D84" s="33" t="s">
        <v>280</v>
      </c>
      <c r="E84" s="33" t="s">
        <v>281</v>
      </c>
      <c r="F84" s="34">
        <v>43101</v>
      </c>
      <c r="G84" s="34">
        <v>43465</v>
      </c>
      <c r="H84" s="35" t="s">
        <v>2420</v>
      </c>
      <c r="I84" s="35" t="s">
        <v>2421</v>
      </c>
      <c r="J84" s="35" t="s">
        <v>2422</v>
      </c>
      <c r="K84" s="35" t="s">
        <v>2423</v>
      </c>
      <c r="L84" s="35" t="s">
        <v>4586</v>
      </c>
      <c r="M84" s="35" t="s">
        <v>4578</v>
      </c>
      <c r="N84" s="35" t="s">
        <v>4587</v>
      </c>
      <c r="O84" s="35" t="s">
        <v>4588</v>
      </c>
      <c r="P84" s="35" t="s">
        <v>281</v>
      </c>
      <c r="Q84" s="35" t="s">
        <v>4197</v>
      </c>
      <c r="R84" s="35" t="s">
        <v>4215</v>
      </c>
      <c r="S84" s="35" t="s">
        <v>329</v>
      </c>
      <c r="T84" s="35"/>
      <c r="U84" s="35"/>
      <c r="V84" s="35" t="s">
        <v>329</v>
      </c>
      <c r="W84" s="35"/>
      <c r="X84" s="35"/>
      <c r="Y84" s="35" t="s">
        <v>4581</v>
      </c>
      <c r="Z84" s="35" t="s">
        <v>4582</v>
      </c>
      <c r="AA84" s="35" t="s">
        <v>212</v>
      </c>
      <c r="AB84" s="35" t="s">
        <v>4169</v>
      </c>
      <c r="AC84" s="35" t="s">
        <v>4416</v>
      </c>
      <c r="AD84" s="35" t="s">
        <v>4171</v>
      </c>
      <c r="AE84" s="35" t="s">
        <v>328</v>
      </c>
      <c r="AF84" s="35"/>
      <c r="AG84" s="33"/>
      <c r="AH84" s="33">
        <f>IF(COUNTIF($L$2:Table15[[#This Row],[ID]],Table15[[#This Row],[ID]])=1,1,0)</f>
        <v>1</v>
      </c>
    </row>
    <row r="85" spans="1:34" x14ac:dyDescent="0.25">
      <c r="A85" s="33" t="s">
        <v>277</v>
      </c>
      <c r="B85" s="33" t="s">
        <v>2418</v>
      </c>
      <c r="C85" s="33" t="s">
        <v>2419</v>
      </c>
      <c r="D85" s="33" t="s">
        <v>280</v>
      </c>
      <c r="E85" s="33" t="s">
        <v>281</v>
      </c>
      <c r="F85" s="34">
        <v>43101</v>
      </c>
      <c r="G85" s="34">
        <v>43465</v>
      </c>
      <c r="H85" s="35" t="s">
        <v>2420</v>
      </c>
      <c r="I85" s="35" t="s">
        <v>2421</v>
      </c>
      <c r="J85" s="35" t="s">
        <v>2422</v>
      </c>
      <c r="K85" s="35" t="s">
        <v>2423</v>
      </c>
      <c r="L85" s="35" t="s">
        <v>4589</v>
      </c>
      <c r="M85" s="35" t="s">
        <v>4578</v>
      </c>
      <c r="N85" s="35" t="s">
        <v>4291</v>
      </c>
      <c r="O85" s="35" t="s">
        <v>4590</v>
      </c>
      <c r="P85" s="35" t="s">
        <v>4591</v>
      </c>
      <c r="Q85" s="35" t="s">
        <v>4197</v>
      </c>
      <c r="R85" s="35" t="s">
        <v>1236</v>
      </c>
      <c r="S85" s="35" t="s">
        <v>329</v>
      </c>
      <c r="T85" s="35"/>
      <c r="U85" s="35"/>
      <c r="V85" s="35" t="s">
        <v>329</v>
      </c>
      <c r="W85" s="35"/>
      <c r="X85" s="35"/>
      <c r="Y85" s="35" t="s">
        <v>4581</v>
      </c>
      <c r="Z85" s="35" t="s">
        <v>4582</v>
      </c>
      <c r="AA85" s="35" t="s">
        <v>212</v>
      </c>
      <c r="AB85" s="35" t="s">
        <v>4169</v>
      </c>
      <c r="AC85" s="35" t="s">
        <v>4416</v>
      </c>
      <c r="AD85" s="35" t="s">
        <v>4171</v>
      </c>
      <c r="AE85" s="35" t="s">
        <v>328</v>
      </c>
      <c r="AF85" s="35"/>
      <c r="AG85" s="33"/>
      <c r="AH85" s="33">
        <f>IF(COUNTIF($L$2:Table15[[#This Row],[ID]],Table15[[#This Row],[ID]])=1,1,0)</f>
        <v>1</v>
      </c>
    </row>
    <row r="86" spans="1:34" x14ac:dyDescent="0.25">
      <c r="A86" s="33" t="s">
        <v>277</v>
      </c>
      <c r="B86" s="33" t="s">
        <v>2418</v>
      </c>
      <c r="C86" s="33" t="s">
        <v>2419</v>
      </c>
      <c r="D86" s="33" t="s">
        <v>280</v>
      </c>
      <c r="E86" s="33" t="s">
        <v>281</v>
      </c>
      <c r="F86" s="34">
        <v>43101</v>
      </c>
      <c r="G86" s="34">
        <v>43465</v>
      </c>
      <c r="H86" s="35" t="s">
        <v>2420</v>
      </c>
      <c r="I86" s="35" t="s">
        <v>2421</v>
      </c>
      <c r="J86" s="35" t="s">
        <v>2422</v>
      </c>
      <c r="K86" s="35" t="s">
        <v>2423</v>
      </c>
      <c r="L86" s="35" t="s">
        <v>4592</v>
      </c>
      <c r="M86" s="35" t="s">
        <v>4593</v>
      </c>
      <c r="N86" s="35" t="s">
        <v>4349</v>
      </c>
      <c r="O86" s="35" t="s">
        <v>4594</v>
      </c>
      <c r="P86" s="35" t="s">
        <v>4595</v>
      </c>
      <c r="Q86" s="35" t="s">
        <v>4197</v>
      </c>
      <c r="R86" s="35" t="s">
        <v>1236</v>
      </c>
      <c r="S86" s="35" t="s">
        <v>329</v>
      </c>
      <c r="T86" s="35"/>
      <c r="U86" s="35"/>
      <c r="V86" s="35" t="s">
        <v>329</v>
      </c>
      <c r="W86" s="35"/>
      <c r="X86" s="35"/>
      <c r="Y86" s="35" t="s">
        <v>4596</v>
      </c>
      <c r="Z86" s="35" t="s">
        <v>4597</v>
      </c>
      <c r="AA86" s="35" t="s">
        <v>211</v>
      </c>
      <c r="AB86" s="35" t="s">
        <v>4169</v>
      </c>
      <c r="AC86" s="35" t="s">
        <v>4416</v>
      </c>
      <c r="AD86" s="35" t="s">
        <v>4171</v>
      </c>
      <c r="AE86" s="35" t="s">
        <v>328</v>
      </c>
      <c r="AF86" s="35"/>
      <c r="AG86" s="33"/>
      <c r="AH86" s="33">
        <f>IF(COUNTIF($L$2:Table15[[#This Row],[ID]],Table15[[#This Row],[ID]])=1,1,0)</f>
        <v>1</v>
      </c>
    </row>
    <row r="87" spans="1:34" x14ac:dyDescent="0.25">
      <c r="A87" s="33" t="s">
        <v>277</v>
      </c>
      <c r="B87" s="33" t="s">
        <v>2418</v>
      </c>
      <c r="C87" s="33" t="s">
        <v>2419</v>
      </c>
      <c r="D87" s="33" t="s">
        <v>280</v>
      </c>
      <c r="E87" s="33" t="s">
        <v>281</v>
      </c>
      <c r="F87" s="34">
        <v>43101</v>
      </c>
      <c r="G87" s="34">
        <v>43465</v>
      </c>
      <c r="H87" s="35" t="s">
        <v>2420</v>
      </c>
      <c r="I87" s="35" t="s">
        <v>2421</v>
      </c>
      <c r="J87" s="35" t="s">
        <v>2422</v>
      </c>
      <c r="K87" s="35" t="s">
        <v>2423</v>
      </c>
      <c r="L87" s="35" t="s">
        <v>4598</v>
      </c>
      <c r="M87" s="35" t="s">
        <v>4593</v>
      </c>
      <c r="N87" s="35" t="s">
        <v>4456</v>
      </c>
      <c r="O87" s="35" t="s">
        <v>4457</v>
      </c>
      <c r="P87" s="35" t="s">
        <v>281</v>
      </c>
      <c r="Q87" s="35" t="s">
        <v>4197</v>
      </c>
      <c r="R87" s="35" t="s">
        <v>4458</v>
      </c>
      <c r="S87" s="35" t="s">
        <v>329</v>
      </c>
      <c r="T87" s="35"/>
      <c r="U87" s="35"/>
      <c r="V87" s="35" t="s">
        <v>329</v>
      </c>
      <c r="W87" s="35"/>
      <c r="X87" s="35"/>
      <c r="Y87" s="35" t="s">
        <v>4596</v>
      </c>
      <c r="Z87" s="35" t="s">
        <v>4597</v>
      </c>
      <c r="AA87" s="35" t="s">
        <v>211</v>
      </c>
      <c r="AB87" s="35" t="s">
        <v>4169</v>
      </c>
      <c r="AC87" s="35" t="s">
        <v>4416</v>
      </c>
      <c r="AD87" s="35" t="s">
        <v>4171</v>
      </c>
      <c r="AE87" s="35" t="s">
        <v>328</v>
      </c>
      <c r="AF87" s="35"/>
      <c r="AG87" s="33"/>
      <c r="AH87" s="33">
        <f>IF(COUNTIF($L$2:Table15[[#This Row],[ID]],Table15[[#This Row],[ID]])=1,1,0)</f>
        <v>1</v>
      </c>
    </row>
    <row r="88" spans="1:34" x14ac:dyDescent="0.25">
      <c r="A88" s="33" t="s">
        <v>277</v>
      </c>
      <c r="B88" s="33" t="s">
        <v>2418</v>
      </c>
      <c r="C88" s="33" t="s">
        <v>2419</v>
      </c>
      <c r="D88" s="33" t="s">
        <v>280</v>
      </c>
      <c r="E88" s="33" t="s">
        <v>281</v>
      </c>
      <c r="F88" s="34">
        <v>43101</v>
      </c>
      <c r="G88" s="34">
        <v>43465</v>
      </c>
      <c r="H88" s="35" t="s">
        <v>2420</v>
      </c>
      <c r="I88" s="35" t="s">
        <v>2421</v>
      </c>
      <c r="J88" s="35" t="s">
        <v>2422</v>
      </c>
      <c r="K88" s="35" t="s">
        <v>2423</v>
      </c>
      <c r="L88" s="35" t="s">
        <v>4599</v>
      </c>
      <c r="M88" s="35" t="s">
        <v>4593</v>
      </c>
      <c r="N88" s="35" t="s">
        <v>4600</v>
      </c>
      <c r="O88" s="35" t="s">
        <v>4601</v>
      </c>
      <c r="P88" s="35" t="s">
        <v>281</v>
      </c>
      <c r="Q88" s="35" t="s">
        <v>4197</v>
      </c>
      <c r="R88" s="35" t="s">
        <v>1236</v>
      </c>
      <c r="S88" s="35" t="s">
        <v>329</v>
      </c>
      <c r="T88" s="35"/>
      <c r="U88" s="35"/>
      <c r="V88" s="35" t="s">
        <v>329</v>
      </c>
      <c r="W88" s="35"/>
      <c r="X88" s="35"/>
      <c r="Y88" s="35" t="s">
        <v>4596</v>
      </c>
      <c r="Z88" s="35" t="s">
        <v>4597</v>
      </c>
      <c r="AA88" s="35" t="s">
        <v>211</v>
      </c>
      <c r="AB88" s="35" t="s">
        <v>4169</v>
      </c>
      <c r="AC88" s="35" t="s">
        <v>4416</v>
      </c>
      <c r="AD88" s="35" t="s">
        <v>4171</v>
      </c>
      <c r="AE88" s="35" t="s">
        <v>328</v>
      </c>
      <c r="AF88" s="35"/>
      <c r="AG88" s="33"/>
      <c r="AH88" s="33">
        <f>IF(COUNTIF($L$2:Table15[[#This Row],[ID]],Table15[[#This Row],[ID]])=1,1,0)</f>
        <v>1</v>
      </c>
    </row>
    <row r="89" spans="1:34" x14ac:dyDescent="0.25">
      <c r="A89" s="33" t="s">
        <v>277</v>
      </c>
      <c r="B89" s="33" t="s">
        <v>2418</v>
      </c>
      <c r="C89" s="33" t="s">
        <v>2419</v>
      </c>
      <c r="D89" s="33" t="s">
        <v>280</v>
      </c>
      <c r="E89" s="33" t="s">
        <v>281</v>
      </c>
      <c r="F89" s="34">
        <v>43101</v>
      </c>
      <c r="G89" s="34">
        <v>43465</v>
      </c>
      <c r="H89" s="35" t="s">
        <v>2420</v>
      </c>
      <c r="I89" s="35" t="s">
        <v>2421</v>
      </c>
      <c r="J89" s="35" t="s">
        <v>2422</v>
      </c>
      <c r="K89" s="35" t="s">
        <v>2423</v>
      </c>
      <c r="L89" s="35" t="s">
        <v>4602</v>
      </c>
      <c r="M89" s="35" t="s">
        <v>4593</v>
      </c>
      <c r="N89" s="35" t="s">
        <v>4603</v>
      </c>
      <c r="O89" s="35"/>
      <c r="P89" s="35" t="s">
        <v>281</v>
      </c>
      <c r="Q89" s="35"/>
      <c r="R89" s="35"/>
      <c r="S89" s="35" t="s">
        <v>329</v>
      </c>
      <c r="T89" s="35"/>
      <c r="U89" s="35"/>
      <c r="V89" s="35" t="s">
        <v>329</v>
      </c>
      <c r="W89" s="35"/>
      <c r="X89" s="35"/>
      <c r="Y89" s="35" t="s">
        <v>4596</v>
      </c>
      <c r="Z89" s="35" t="s">
        <v>4597</v>
      </c>
      <c r="AA89" s="35" t="s">
        <v>211</v>
      </c>
      <c r="AB89" s="35" t="s">
        <v>4169</v>
      </c>
      <c r="AC89" s="35" t="s">
        <v>4416</v>
      </c>
      <c r="AD89" s="35" t="s">
        <v>4171</v>
      </c>
      <c r="AE89" s="35" t="s">
        <v>328</v>
      </c>
      <c r="AF89" s="35"/>
      <c r="AG89" s="33"/>
      <c r="AH89" s="33">
        <f>IF(COUNTIF($L$2:Table15[[#This Row],[ID]],Table15[[#This Row],[ID]])=1,1,0)</f>
        <v>1</v>
      </c>
    </row>
    <row r="90" spans="1:34" x14ac:dyDescent="0.25">
      <c r="A90" s="33" t="s">
        <v>277</v>
      </c>
      <c r="B90" s="33" t="s">
        <v>2418</v>
      </c>
      <c r="C90" s="33" t="s">
        <v>2419</v>
      </c>
      <c r="D90" s="33" t="s">
        <v>280</v>
      </c>
      <c r="E90" s="33" t="s">
        <v>281</v>
      </c>
      <c r="F90" s="34">
        <v>43101</v>
      </c>
      <c r="G90" s="34">
        <v>43465</v>
      </c>
      <c r="H90" s="35" t="s">
        <v>2420</v>
      </c>
      <c r="I90" s="35" t="s">
        <v>2421</v>
      </c>
      <c r="J90" s="35" t="s">
        <v>2422</v>
      </c>
      <c r="K90" s="35" t="s">
        <v>2423</v>
      </c>
      <c r="L90" s="35" t="s">
        <v>4604</v>
      </c>
      <c r="M90" s="35" t="s">
        <v>4605</v>
      </c>
      <c r="N90" s="35" t="s">
        <v>4456</v>
      </c>
      <c r="O90" s="35" t="s">
        <v>4457</v>
      </c>
      <c r="P90" s="35" t="s">
        <v>281</v>
      </c>
      <c r="Q90" s="35" t="s">
        <v>4197</v>
      </c>
      <c r="R90" s="35" t="s">
        <v>4458</v>
      </c>
      <c r="S90" s="35" t="s">
        <v>329</v>
      </c>
      <c r="T90" s="35"/>
      <c r="U90" s="35"/>
      <c r="V90" s="35" t="s">
        <v>329</v>
      </c>
      <c r="W90" s="35"/>
      <c r="X90" s="35"/>
      <c r="Y90" s="35" t="s">
        <v>4606</v>
      </c>
      <c r="Z90" s="35" t="s">
        <v>4607</v>
      </c>
      <c r="AA90" s="35" t="s">
        <v>259</v>
      </c>
      <c r="AB90" s="35" t="s">
        <v>4169</v>
      </c>
      <c r="AC90" s="35" t="s">
        <v>4608</v>
      </c>
      <c r="AD90" s="35" t="s">
        <v>4171</v>
      </c>
      <c r="AE90" s="35" t="s">
        <v>328</v>
      </c>
      <c r="AF90" s="35"/>
      <c r="AG90" s="33"/>
      <c r="AH90" s="33">
        <f>IF(COUNTIF($L$2:Table15[[#This Row],[ID]],Table15[[#This Row],[ID]])=1,1,0)</f>
        <v>1</v>
      </c>
    </row>
    <row r="91" spans="1:34" x14ac:dyDescent="0.25">
      <c r="A91" s="33" t="s">
        <v>277</v>
      </c>
      <c r="B91" s="33" t="s">
        <v>2418</v>
      </c>
      <c r="C91" s="33" t="s">
        <v>2419</v>
      </c>
      <c r="D91" s="33" t="s">
        <v>280</v>
      </c>
      <c r="E91" s="33" t="s">
        <v>281</v>
      </c>
      <c r="F91" s="34">
        <v>43101</v>
      </c>
      <c r="G91" s="34">
        <v>43465</v>
      </c>
      <c r="H91" s="35" t="s">
        <v>2420</v>
      </c>
      <c r="I91" s="35" t="s">
        <v>2421</v>
      </c>
      <c r="J91" s="35" t="s">
        <v>2422</v>
      </c>
      <c r="K91" s="35" t="s">
        <v>2423</v>
      </c>
      <c r="L91" s="35" t="s">
        <v>4609</v>
      </c>
      <c r="M91" s="35" t="s">
        <v>4605</v>
      </c>
      <c r="N91" s="35" t="s">
        <v>4419</v>
      </c>
      <c r="O91" s="35" t="s">
        <v>4610</v>
      </c>
      <c r="P91" s="35" t="s">
        <v>281</v>
      </c>
      <c r="Q91" s="35" t="s">
        <v>4197</v>
      </c>
      <c r="R91" s="35" t="s">
        <v>1236</v>
      </c>
      <c r="S91" s="35" t="s">
        <v>329</v>
      </c>
      <c r="T91" s="35"/>
      <c r="U91" s="35"/>
      <c r="V91" s="35" t="s">
        <v>329</v>
      </c>
      <c r="W91" s="35"/>
      <c r="X91" s="35"/>
      <c r="Y91" s="35" t="s">
        <v>4606</v>
      </c>
      <c r="Z91" s="35" t="s">
        <v>4607</v>
      </c>
      <c r="AA91" s="35" t="s">
        <v>259</v>
      </c>
      <c r="AB91" s="35" t="s">
        <v>4169</v>
      </c>
      <c r="AC91" s="35" t="s">
        <v>4608</v>
      </c>
      <c r="AD91" s="35" t="s">
        <v>4171</v>
      </c>
      <c r="AE91" s="35" t="s">
        <v>328</v>
      </c>
      <c r="AF91" s="35"/>
      <c r="AG91" s="33"/>
      <c r="AH91" s="33">
        <f>IF(COUNTIF($L$2:Table15[[#This Row],[ID]],Table15[[#This Row],[ID]])=1,1,0)</f>
        <v>1</v>
      </c>
    </row>
    <row r="92" spans="1:34" x14ac:dyDescent="0.25">
      <c r="A92" s="33" t="s">
        <v>277</v>
      </c>
      <c r="B92" s="33" t="s">
        <v>2418</v>
      </c>
      <c r="C92" s="33" t="s">
        <v>2419</v>
      </c>
      <c r="D92" s="33" t="s">
        <v>280</v>
      </c>
      <c r="E92" s="33" t="s">
        <v>281</v>
      </c>
      <c r="F92" s="34">
        <v>43101</v>
      </c>
      <c r="G92" s="34">
        <v>43465</v>
      </c>
      <c r="H92" s="35" t="s">
        <v>2420</v>
      </c>
      <c r="I92" s="35" t="s">
        <v>2421</v>
      </c>
      <c r="J92" s="35" t="s">
        <v>2422</v>
      </c>
      <c r="K92" s="35" t="s">
        <v>2423</v>
      </c>
      <c r="L92" s="35" t="s">
        <v>4611</v>
      </c>
      <c r="M92" s="35" t="s">
        <v>4612</v>
      </c>
      <c r="N92" s="35" t="s">
        <v>4613</v>
      </c>
      <c r="O92" s="35" t="s">
        <v>4614</v>
      </c>
      <c r="P92" s="35" t="s">
        <v>281</v>
      </c>
      <c r="Q92" s="35" t="s">
        <v>4186</v>
      </c>
      <c r="R92" s="35" t="s">
        <v>4333</v>
      </c>
      <c r="S92" s="35" t="s">
        <v>329</v>
      </c>
      <c r="T92" s="35"/>
      <c r="U92" s="35"/>
      <c r="V92" s="35" t="s">
        <v>329</v>
      </c>
      <c r="W92" s="35"/>
      <c r="X92" s="35"/>
      <c r="Y92" s="35" t="s">
        <v>4615</v>
      </c>
      <c r="Z92" s="35" t="s">
        <v>4616</v>
      </c>
      <c r="AA92" s="35" t="s">
        <v>259</v>
      </c>
      <c r="AB92" s="35" t="s">
        <v>4169</v>
      </c>
      <c r="AC92" s="35" t="s">
        <v>4608</v>
      </c>
      <c r="AD92" s="35" t="s">
        <v>4171</v>
      </c>
      <c r="AE92" s="35" t="s">
        <v>328</v>
      </c>
      <c r="AF92" s="35"/>
      <c r="AG92" s="33"/>
      <c r="AH92" s="33">
        <f>IF(COUNTIF($L$2:Table15[[#This Row],[ID]],Table15[[#This Row],[ID]])=1,1,0)</f>
        <v>1</v>
      </c>
    </row>
    <row r="93" spans="1:34" x14ac:dyDescent="0.25">
      <c r="A93" s="33" t="s">
        <v>277</v>
      </c>
      <c r="B93" s="33" t="s">
        <v>2418</v>
      </c>
      <c r="C93" s="33" t="s">
        <v>2419</v>
      </c>
      <c r="D93" s="33" t="s">
        <v>280</v>
      </c>
      <c r="E93" s="33" t="s">
        <v>281</v>
      </c>
      <c r="F93" s="34">
        <v>43101</v>
      </c>
      <c r="G93" s="34">
        <v>43465</v>
      </c>
      <c r="H93" s="35" t="s">
        <v>2420</v>
      </c>
      <c r="I93" s="35" t="s">
        <v>2421</v>
      </c>
      <c r="J93" s="35" t="s">
        <v>2422</v>
      </c>
      <c r="K93" s="35" t="s">
        <v>2423</v>
      </c>
      <c r="L93" s="35" t="s">
        <v>4617</v>
      </c>
      <c r="M93" s="35" t="s">
        <v>4618</v>
      </c>
      <c r="N93" s="35" t="s">
        <v>4619</v>
      </c>
      <c r="O93" s="35"/>
      <c r="P93" s="35" t="s">
        <v>4620</v>
      </c>
      <c r="Q93" s="35"/>
      <c r="R93" s="35"/>
      <c r="S93" s="35" t="s">
        <v>4256</v>
      </c>
      <c r="T93" s="35"/>
      <c r="U93" s="35"/>
      <c r="V93" s="35" t="s">
        <v>329</v>
      </c>
      <c r="W93" s="35"/>
      <c r="X93" s="35"/>
      <c r="Y93" s="35" t="s">
        <v>4621</v>
      </c>
      <c r="Z93" s="35" t="s">
        <v>4622</v>
      </c>
      <c r="AA93" s="35" t="s">
        <v>276</v>
      </c>
      <c r="AB93" s="35" t="s">
        <v>4169</v>
      </c>
      <c r="AC93" s="35" t="s">
        <v>4623</v>
      </c>
      <c r="AD93" s="35" t="s">
        <v>4171</v>
      </c>
      <c r="AE93" s="35" t="s">
        <v>329</v>
      </c>
      <c r="AF93" s="35"/>
      <c r="AG93" s="33"/>
      <c r="AH93" s="33">
        <f>IF(COUNTIF($L$2:Table15[[#This Row],[ID]],Table15[[#This Row],[ID]])=1,1,0)</f>
        <v>1</v>
      </c>
    </row>
    <row r="94" spans="1:34" x14ac:dyDescent="0.25">
      <c r="A94" s="33" t="s">
        <v>277</v>
      </c>
      <c r="B94" s="33" t="s">
        <v>2418</v>
      </c>
      <c r="C94" s="33" t="s">
        <v>2419</v>
      </c>
      <c r="D94" s="33" t="s">
        <v>280</v>
      </c>
      <c r="E94" s="33" t="s">
        <v>281</v>
      </c>
      <c r="F94" s="34">
        <v>43101</v>
      </c>
      <c r="G94" s="34">
        <v>43465</v>
      </c>
      <c r="H94" s="35" t="s">
        <v>2420</v>
      </c>
      <c r="I94" s="35" t="s">
        <v>2421</v>
      </c>
      <c r="J94" s="35" t="s">
        <v>2422</v>
      </c>
      <c r="K94" s="35" t="s">
        <v>2423</v>
      </c>
      <c r="L94" s="35" t="s">
        <v>4624</v>
      </c>
      <c r="M94" s="35" t="s">
        <v>4618</v>
      </c>
      <c r="N94" s="35" t="s">
        <v>4349</v>
      </c>
      <c r="O94" s="35" t="s">
        <v>4594</v>
      </c>
      <c r="P94" s="35" t="s">
        <v>4625</v>
      </c>
      <c r="Q94" s="35" t="s">
        <v>4197</v>
      </c>
      <c r="R94" s="35" t="s">
        <v>1236</v>
      </c>
      <c r="S94" s="35" t="s">
        <v>4256</v>
      </c>
      <c r="T94" s="35"/>
      <c r="U94" s="35"/>
      <c r="V94" s="35" t="s">
        <v>329</v>
      </c>
      <c r="W94" s="35"/>
      <c r="X94" s="35"/>
      <c r="Y94" s="35" t="s">
        <v>4621</v>
      </c>
      <c r="Z94" s="35" t="s">
        <v>4622</v>
      </c>
      <c r="AA94" s="35" t="s">
        <v>276</v>
      </c>
      <c r="AB94" s="35" t="s">
        <v>4169</v>
      </c>
      <c r="AC94" s="35" t="s">
        <v>4623</v>
      </c>
      <c r="AD94" s="35" t="s">
        <v>4171</v>
      </c>
      <c r="AE94" s="35" t="s">
        <v>329</v>
      </c>
      <c r="AF94" s="35"/>
      <c r="AG94" s="33"/>
      <c r="AH94" s="33">
        <f>IF(COUNTIF($L$2:Table15[[#This Row],[ID]],Table15[[#This Row],[ID]])=1,1,0)</f>
        <v>1</v>
      </c>
    </row>
    <row r="95" spans="1:34" x14ac:dyDescent="0.25">
      <c r="A95" s="33" t="s">
        <v>277</v>
      </c>
      <c r="B95" s="33" t="s">
        <v>2418</v>
      </c>
      <c r="C95" s="33" t="s">
        <v>2419</v>
      </c>
      <c r="D95" s="33" t="s">
        <v>280</v>
      </c>
      <c r="E95" s="33" t="s">
        <v>281</v>
      </c>
      <c r="F95" s="34">
        <v>43101</v>
      </c>
      <c r="G95" s="34">
        <v>43465</v>
      </c>
      <c r="H95" s="35" t="s">
        <v>2420</v>
      </c>
      <c r="I95" s="35" t="s">
        <v>2421</v>
      </c>
      <c r="J95" s="35" t="s">
        <v>2422</v>
      </c>
      <c r="K95" s="35" t="s">
        <v>2423</v>
      </c>
      <c r="L95" s="35" t="s">
        <v>4626</v>
      </c>
      <c r="M95" s="35" t="s">
        <v>4618</v>
      </c>
      <c r="N95" s="35" t="s">
        <v>4627</v>
      </c>
      <c r="O95" s="35" t="s">
        <v>4628</v>
      </c>
      <c r="P95" s="35" t="s">
        <v>281</v>
      </c>
      <c r="Q95" s="35" t="s">
        <v>4197</v>
      </c>
      <c r="R95" s="35" t="s">
        <v>4237</v>
      </c>
      <c r="S95" s="35" t="s">
        <v>329</v>
      </c>
      <c r="T95" s="35"/>
      <c r="U95" s="35"/>
      <c r="V95" s="35" t="s">
        <v>329</v>
      </c>
      <c r="W95" s="35"/>
      <c r="X95" s="35"/>
      <c r="Y95" s="35" t="s">
        <v>4621</v>
      </c>
      <c r="Z95" s="35" t="s">
        <v>4622</v>
      </c>
      <c r="AA95" s="35" t="s">
        <v>276</v>
      </c>
      <c r="AB95" s="35" t="s">
        <v>4169</v>
      </c>
      <c r="AC95" s="35" t="s">
        <v>4623</v>
      </c>
      <c r="AD95" s="35" t="s">
        <v>4171</v>
      </c>
      <c r="AE95" s="35" t="s">
        <v>329</v>
      </c>
      <c r="AF95" s="35"/>
      <c r="AG95" s="33"/>
      <c r="AH95" s="33">
        <f>IF(COUNTIF($L$2:Table15[[#This Row],[ID]],Table15[[#This Row],[ID]])=1,1,0)</f>
        <v>1</v>
      </c>
    </row>
    <row r="96" spans="1:34" x14ac:dyDescent="0.25">
      <c r="A96" s="33" t="s">
        <v>277</v>
      </c>
      <c r="B96" s="33" t="s">
        <v>3044</v>
      </c>
      <c r="C96" s="33" t="s">
        <v>3045</v>
      </c>
      <c r="D96" s="33" t="s">
        <v>280</v>
      </c>
      <c r="E96" s="33" t="s">
        <v>281</v>
      </c>
      <c r="F96" s="34">
        <v>43101</v>
      </c>
      <c r="G96" s="34">
        <v>43465</v>
      </c>
      <c r="H96" s="35" t="s">
        <v>3046</v>
      </c>
      <c r="I96" s="35" t="s">
        <v>3047</v>
      </c>
      <c r="J96" s="35" t="s">
        <v>3048</v>
      </c>
      <c r="K96" s="35" t="s">
        <v>3049</v>
      </c>
      <c r="L96" s="35" t="s">
        <v>4629</v>
      </c>
      <c r="M96" s="35" t="s">
        <v>4630</v>
      </c>
      <c r="N96" s="35" t="s">
        <v>4630</v>
      </c>
      <c r="O96" s="35" t="s">
        <v>4631</v>
      </c>
      <c r="P96" s="35" t="s">
        <v>281</v>
      </c>
      <c r="Q96" s="35" t="s">
        <v>4162</v>
      </c>
      <c r="R96" s="35" t="s">
        <v>1236</v>
      </c>
      <c r="S96" s="35" t="s">
        <v>328</v>
      </c>
      <c r="T96" s="35" t="s">
        <v>4632</v>
      </c>
      <c r="U96" s="35" t="s">
        <v>4633</v>
      </c>
      <c r="V96" s="35" t="s">
        <v>329</v>
      </c>
      <c r="W96" s="35"/>
      <c r="X96" s="35"/>
      <c r="Y96" s="35" t="s">
        <v>4634</v>
      </c>
      <c r="Z96" s="35" t="s">
        <v>4635</v>
      </c>
      <c r="AA96" s="35" t="s">
        <v>259</v>
      </c>
      <c r="AB96" s="35" t="s">
        <v>4169</v>
      </c>
      <c r="AC96" s="35" t="s">
        <v>4636</v>
      </c>
      <c r="AD96" s="35" t="s">
        <v>4171</v>
      </c>
      <c r="AE96" s="35" t="s">
        <v>328</v>
      </c>
      <c r="AF96" s="35"/>
      <c r="AG96" s="33"/>
      <c r="AH96" s="33">
        <f>IF(COUNTIF($L$2:Table15[[#This Row],[ID]],Table15[[#This Row],[ID]])=1,1,0)</f>
        <v>1</v>
      </c>
    </row>
    <row r="97" spans="1:34" x14ac:dyDescent="0.25">
      <c r="A97" s="33" t="s">
        <v>277</v>
      </c>
      <c r="B97" s="33" t="s">
        <v>3044</v>
      </c>
      <c r="C97" s="33" t="s">
        <v>3045</v>
      </c>
      <c r="D97" s="33" t="s">
        <v>280</v>
      </c>
      <c r="E97" s="33" t="s">
        <v>281</v>
      </c>
      <c r="F97" s="34">
        <v>43101</v>
      </c>
      <c r="G97" s="34">
        <v>43465</v>
      </c>
      <c r="H97" s="35" t="s">
        <v>3046</v>
      </c>
      <c r="I97" s="35" t="s">
        <v>3047</v>
      </c>
      <c r="J97" s="35" t="s">
        <v>3048</v>
      </c>
      <c r="K97" s="35" t="s">
        <v>3049</v>
      </c>
      <c r="L97" s="35" t="s">
        <v>4637</v>
      </c>
      <c r="M97" s="35" t="s">
        <v>4160</v>
      </c>
      <c r="N97" s="35" t="s">
        <v>4160</v>
      </c>
      <c r="O97" s="35" t="s">
        <v>4161</v>
      </c>
      <c r="P97" s="35" t="s">
        <v>281</v>
      </c>
      <c r="Q97" s="35" t="s">
        <v>4162</v>
      </c>
      <c r="R97" s="35" t="s">
        <v>4163</v>
      </c>
      <c r="S97" s="35" t="s">
        <v>328</v>
      </c>
      <c r="T97" s="35" t="s">
        <v>4632</v>
      </c>
      <c r="U97" s="35" t="s">
        <v>4638</v>
      </c>
      <c r="V97" s="35" t="s">
        <v>329</v>
      </c>
      <c r="W97" s="35"/>
      <c r="X97" s="35"/>
      <c r="Y97" s="35" t="s">
        <v>4639</v>
      </c>
      <c r="Z97" s="35" t="s">
        <v>4640</v>
      </c>
      <c r="AA97" s="35" t="s">
        <v>259</v>
      </c>
      <c r="AB97" s="35" t="s">
        <v>4169</v>
      </c>
      <c r="AC97" s="35" t="s">
        <v>4641</v>
      </c>
      <c r="AD97" s="35" t="s">
        <v>4642</v>
      </c>
      <c r="AE97" s="35" t="s">
        <v>328</v>
      </c>
      <c r="AF97" s="35"/>
      <c r="AG97" s="33"/>
      <c r="AH97" s="33">
        <f>IF(COUNTIF($L$2:Table15[[#This Row],[ID]],Table15[[#This Row],[ID]])=1,1,0)</f>
        <v>1</v>
      </c>
    </row>
    <row r="98" spans="1:34" x14ac:dyDescent="0.25">
      <c r="A98" s="33" t="s">
        <v>277</v>
      </c>
      <c r="B98" s="33" t="s">
        <v>3044</v>
      </c>
      <c r="C98" s="33" t="s">
        <v>3045</v>
      </c>
      <c r="D98" s="33" t="s">
        <v>280</v>
      </c>
      <c r="E98" s="33" t="s">
        <v>281</v>
      </c>
      <c r="F98" s="34">
        <v>43101</v>
      </c>
      <c r="G98" s="34">
        <v>43465</v>
      </c>
      <c r="H98" s="35" t="s">
        <v>3046</v>
      </c>
      <c r="I98" s="35" t="s">
        <v>3047</v>
      </c>
      <c r="J98" s="35" t="s">
        <v>3048</v>
      </c>
      <c r="K98" s="35" t="s">
        <v>3049</v>
      </c>
      <c r="L98" s="35" t="s">
        <v>4643</v>
      </c>
      <c r="M98" s="35" t="s">
        <v>4644</v>
      </c>
      <c r="N98" s="35" t="s">
        <v>4645</v>
      </c>
      <c r="O98" s="35" t="s">
        <v>4646</v>
      </c>
      <c r="P98" s="35" t="s">
        <v>281</v>
      </c>
      <c r="Q98" s="35" t="s">
        <v>4197</v>
      </c>
      <c r="R98" s="35" t="s">
        <v>4244</v>
      </c>
      <c r="S98" s="35" t="s">
        <v>329</v>
      </c>
      <c r="T98" s="35"/>
      <c r="U98" s="35"/>
      <c r="V98" s="35" t="s">
        <v>328</v>
      </c>
      <c r="W98" s="35" t="s">
        <v>4632</v>
      </c>
      <c r="X98" s="35" t="s">
        <v>4647</v>
      </c>
      <c r="Y98" s="35" t="s">
        <v>4648</v>
      </c>
      <c r="Z98" s="35" t="s">
        <v>4649</v>
      </c>
      <c r="AA98" s="35" t="s">
        <v>276</v>
      </c>
      <c r="AB98" s="35" t="s">
        <v>4169</v>
      </c>
      <c r="AC98" s="35" t="s">
        <v>4650</v>
      </c>
      <c r="AD98" s="35" t="s">
        <v>4171</v>
      </c>
      <c r="AE98" s="35" t="s">
        <v>328</v>
      </c>
      <c r="AF98" s="35" t="s">
        <v>4651</v>
      </c>
      <c r="AG98" s="33"/>
      <c r="AH98" s="33">
        <f>IF(COUNTIF($L$2:Table15[[#This Row],[ID]],Table15[[#This Row],[ID]])=1,1,0)</f>
        <v>1</v>
      </c>
    </row>
  </sheetData>
  <conditionalFormatting sqref="B2:AH98">
    <cfRule type="expression" dxfId="20" priority="56">
      <formula>IF(#REF!&lt;0,TRUE,FALSE)</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C9F6A"/>
  </sheetPr>
  <dimension ref="A1:AE107"/>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5.28515625" bestFit="1" customWidth="1"/>
    <col min="6" max="6" width="12" style="3" bestFit="1" customWidth="1"/>
    <col min="7" max="7" width="11.140625" style="3" bestFit="1" customWidth="1"/>
    <col min="8" max="9" width="9.140625" style="20"/>
    <col min="10" max="10" width="11" style="20" customWidth="1"/>
    <col min="11" max="14" width="9.140625" style="20"/>
    <col min="15" max="15" width="11.85546875" style="20" customWidth="1"/>
    <col min="16" max="16" width="11" style="20" customWidth="1"/>
    <col min="17" max="17" width="9.140625" style="20"/>
    <col min="18" max="18" width="13.28515625" style="20" customWidth="1"/>
    <col min="19" max="19" width="19.85546875" style="20" customWidth="1"/>
    <col min="20" max="20" width="12.5703125" style="20" customWidth="1"/>
    <col min="21" max="21" width="11.28515625" style="20" customWidth="1"/>
    <col min="22" max="23" width="9.140625" style="20"/>
    <col min="24" max="24" width="10.140625" style="20" customWidth="1"/>
    <col min="25" max="25" width="9.140625" style="20"/>
    <col min="26" max="26" width="11" style="20" customWidth="1"/>
    <col min="27" max="28" width="10.28515625" style="20" customWidth="1"/>
    <col min="29" max="29" width="18.5703125" style="20" customWidth="1"/>
    <col min="30" max="30" width="8.140625" bestFit="1" customWidth="1"/>
    <col min="31" max="31" width="9.85546875" bestFit="1" customWidth="1"/>
    <col min="32" max="32" width="15.7109375" customWidth="1"/>
    <col min="35" max="35" width="9.7109375" customWidth="1"/>
  </cols>
  <sheetData>
    <row r="1" spans="1:31" x14ac:dyDescent="0.25">
      <c r="A1" t="s">
        <v>151</v>
      </c>
      <c r="B1" s="21" t="s">
        <v>103</v>
      </c>
      <c r="C1" t="s">
        <v>16</v>
      </c>
      <c r="D1" t="s">
        <v>17</v>
      </c>
      <c r="E1" t="s">
        <v>150</v>
      </c>
      <c r="F1" s="3" t="s">
        <v>19</v>
      </c>
      <c r="G1" s="3" t="s">
        <v>20</v>
      </c>
      <c r="H1" s="20" t="s">
        <v>18</v>
      </c>
      <c r="I1" s="20" t="s">
        <v>105</v>
      </c>
      <c r="J1" s="20" t="s">
        <v>106</v>
      </c>
      <c r="K1" s="20" t="s">
        <v>107</v>
      </c>
      <c r="L1" s="20" t="s">
        <v>21</v>
      </c>
      <c r="M1" s="20" t="s">
        <v>45</v>
      </c>
      <c r="N1" s="20" t="s">
        <v>153</v>
      </c>
      <c r="O1" s="20" t="s">
        <v>144</v>
      </c>
      <c r="P1" s="20" t="s">
        <v>31</v>
      </c>
      <c r="Q1" s="20" t="s">
        <v>33</v>
      </c>
      <c r="R1" s="20" t="s">
        <v>34</v>
      </c>
      <c r="S1" s="20" t="s">
        <v>35</v>
      </c>
      <c r="T1" s="20" t="s">
        <v>46</v>
      </c>
      <c r="U1" s="20" t="s">
        <v>47</v>
      </c>
      <c r="V1" s="20" t="s">
        <v>48</v>
      </c>
      <c r="W1" s="20" t="s">
        <v>256</v>
      </c>
      <c r="X1" s="20" t="s">
        <v>49</v>
      </c>
      <c r="Y1" s="20" t="s">
        <v>50</v>
      </c>
      <c r="Z1" s="20" t="s">
        <v>51</v>
      </c>
      <c r="AA1" s="20" t="s">
        <v>52</v>
      </c>
      <c r="AB1" s="20" t="s">
        <v>125</v>
      </c>
      <c r="AC1" s="20" t="s">
        <v>272</v>
      </c>
      <c r="AD1" t="s">
        <v>149</v>
      </c>
      <c r="AE1" t="s">
        <v>146</v>
      </c>
    </row>
    <row r="2" spans="1:31" x14ac:dyDescent="0.25">
      <c r="A2" t="s">
        <v>277</v>
      </c>
      <c r="B2" t="s">
        <v>330</v>
      </c>
      <c r="C2" t="s">
        <v>331</v>
      </c>
      <c r="D2" t="s">
        <v>280</v>
      </c>
      <c r="E2" t="s">
        <v>281</v>
      </c>
      <c r="F2" s="3">
        <v>43101</v>
      </c>
      <c r="G2" s="3">
        <v>43465</v>
      </c>
      <c r="H2" s="20" t="s">
        <v>332</v>
      </c>
      <c r="I2" s="20" t="s">
        <v>333</v>
      </c>
      <c r="J2" s="20" t="s">
        <v>334</v>
      </c>
      <c r="K2" s="20" t="s">
        <v>335</v>
      </c>
      <c r="L2" s="20" t="s">
        <v>4652</v>
      </c>
      <c r="M2" s="20" t="s">
        <v>4653</v>
      </c>
      <c r="N2" s="20" t="s">
        <v>4654</v>
      </c>
      <c r="P2" s="20" t="s">
        <v>4655</v>
      </c>
      <c r="T2" s="20" t="s">
        <v>4656</v>
      </c>
      <c r="U2" s="20" t="s">
        <v>4229</v>
      </c>
      <c r="V2" s="20" t="s">
        <v>4657</v>
      </c>
      <c r="W2" s="20" t="s">
        <v>4658</v>
      </c>
      <c r="X2" s="20" t="s">
        <v>1201</v>
      </c>
      <c r="Y2" s="20" t="s">
        <v>276</v>
      </c>
      <c r="Z2" s="20" t="s">
        <v>383</v>
      </c>
      <c r="AA2" s="20" t="s">
        <v>4659</v>
      </c>
      <c r="AE2">
        <f>IF(COUNTIF($L$2:Table17[[#This Row],[ID]],Table17[[#This Row],[ID]])=1,1,0)</f>
        <v>1</v>
      </c>
    </row>
    <row r="3" spans="1:31" x14ac:dyDescent="0.25">
      <c r="A3" s="33" t="s">
        <v>277</v>
      </c>
      <c r="B3" s="33" t="s">
        <v>330</v>
      </c>
      <c r="C3" s="33" t="s">
        <v>331</v>
      </c>
      <c r="D3" s="33" t="s">
        <v>280</v>
      </c>
      <c r="E3" s="33" t="s">
        <v>281</v>
      </c>
      <c r="F3" s="34">
        <v>43101</v>
      </c>
      <c r="G3" s="34">
        <v>43465</v>
      </c>
      <c r="H3" s="35" t="s">
        <v>332</v>
      </c>
      <c r="I3" s="35" t="s">
        <v>333</v>
      </c>
      <c r="J3" s="35" t="s">
        <v>334</v>
      </c>
      <c r="K3" s="35" t="s">
        <v>335</v>
      </c>
      <c r="L3" s="35" t="s">
        <v>4660</v>
      </c>
      <c r="M3" s="35" t="s">
        <v>4661</v>
      </c>
      <c r="N3" s="35" t="s">
        <v>4662</v>
      </c>
      <c r="O3" s="35" t="s">
        <v>4663</v>
      </c>
      <c r="P3" s="35" t="s">
        <v>280</v>
      </c>
      <c r="Q3" s="35"/>
      <c r="R3" s="35"/>
      <c r="S3" s="35"/>
      <c r="T3" s="35" t="s">
        <v>4664</v>
      </c>
      <c r="U3" s="35" t="s">
        <v>4229</v>
      </c>
      <c r="V3" s="35" t="s">
        <v>4665</v>
      </c>
      <c r="W3" s="35" t="s">
        <v>4658</v>
      </c>
      <c r="X3" s="35" t="s">
        <v>442</v>
      </c>
      <c r="Y3" s="35" t="s">
        <v>276</v>
      </c>
      <c r="Z3" s="35" t="s">
        <v>598</v>
      </c>
      <c r="AA3" s="35" t="s">
        <v>507</v>
      </c>
      <c r="AC3" s="35"/>
      <c r="AD3" s="33"/>
      <c r="AE3" s="33">
        <f>IF(COUNTIF($L$2:Table17[[#This Row],[ID]],Table17[[#This Row],[ID]])=1,1,0)</f>
        <v>1</v>
      </c>
    </row>
    <row r="4" spans="1:31" x14ac:dyDescent="0.25">
      <c r="A4" s="33" t="s">
        <v>277</v>
      </c>
      <c r="B4" s="33" t="s">
        <v>330</v>
      </c>
      <c r="C4" s="33" t="s">
        <v>331</v>
      </c>
      <c r="D4" s="33" t="s">
        <v>280</v>
      </c>
      <c r="E4" s="33" t="s">
        <v>281</v>
      </c>
      <c r="F4" s="34">
        <v>43101</v>
      </c>
      <c r="G4" s="34">
        <v>43465</v>
      </c>
      <c r="H4" s="35" t="s">
        <v>332</v>
      </c>
      <c r="I4" s="35" t="s">
        <v>333</v>
      </c>
      <c r="J4" s="35" t="s">
        <v>334</v>
      </c>
      <c r="K4" s="35" t="s">
        <v>335</v>
      </c>
      <c r="L4" s="35" t="s">
        <v>4666</v>
      </c>
      <c r="M4" s="35" t="s">
        <v>4667</v>
      </c>
      <c r="N4" s="35" t="s">
        <v>4654</v>
      </c>
      <c r="O4" s="35" t="s">
        <v>4668</v>
      </c>
      <c r="P4" s="35" t="s">
        <v>4669</v>
      </c>
      <c r="Q4" s="35"/>
      <c r="R4" s="35" t="s">
        <v>4197</v>
      </c>
      <c r="S4" s="35" t="s">
        <v>1236</v>
      </c>
      <c r="T4" s="35" t="s">
        <v>4670</v>
      </c>
      <c r="U4" s="35" t="s">
        <v>4229</v>
      </c>
      <c r="V4" s="35" t="s">
        <v>4671</v>
      </c>
      <c r="W4" s="35" t="s">
        <v>4658</v>
      </c>
      <c r="X4" s="35" t="s">
        <v>383</v>
      </c>
      <c r="Y4" s="35" t="s">
        <v>276</v>
      </c>
      <c r="Z4" s="35" t="s">
        <v>598</v>
      </c>
      <c r="AA4" s="35" t="s">
        <v>4672</v>
      </c>
      <c r="AC4" s="35"/>
      <c r="AD4" s="33"/>
      <c r="AE4" s="33">
        <f>IF(COUNTIF($L$2:Table17[[#This Row],[ID]],Table17[[#This Row],[ID]])=1,1,0)</f>
        <v>1</v>
      </c>
    </row>
    <row r="5" spans="1:31" x14ac:dyDescent="0.25">
      <c r="A5" s="33" t="s">
        <v>277</v>
      </c>
      <c r="B5" s="33" t="s">
        <v>330</v>
      </c>
      <c r="C5" s="33" t="s">
        <v>331</v>
      </c>
      <c r="D5" s="33" t="s">
        <v>280</v>
      </c>
      <c r="E5" s="33" t="s">
        <v>281</v>
      </c>
      <c r="F5" s="34">
        <v>43101</v>
      </c>
      <c r="G5" s="34">
        <v>43465</v>
      </c>
      <c r="H5" s="35" t="s">
        <v>332</v>
      </c>
      <c r="I5" s="35" t="s">
        <v>333</v>
      </c>
      <c r="J5" s="35" t="s">
        <v>334</v>
      </c>
      <c r="K5" s="35" t="s">
        <v>335</v>
      </c>
      <c r="L5" s="35" t="s">
        <v>4673</v>
      </c>
      <c r="M5" s="35" t="s">
        <v>4674</v>
      </c>
      <c r="N5" s="35" t="s">
        <v>4675</v>
      </c>
      <c r="O5" s="35"/>
      <c r="P5" s="35" t="s">
        <v>4676</v>
      </c>
      <c r="Q5" s="35"/>
      <c r="R5" s="35" t="s">
        <v>4186</v>
      </c>
      <c r="S5" s="35" t="s">
        <v>1236</v>
      </c>
      <c r="T5" s="35" t="s">
        <v>4677</v>
      </c>
      <c r="U5" s="35" t="s">
        <v>4229</v>
      </c>
      <c r="V5" s="35" t="s">
        <v>4678</v>
      </c>
      <c r="W5" s="35" t="s">
        <v>4658</v>
      </c>
      <c r="X5" s="35" t="s">
        <v>383</v>
      </c>
      <c r="Y5" s="35" t="s">
        <v>259</v>
      </c>
      <c r="Z5" s="35" t="s">
        <v>598</v>
      </c>
      <c r="AA5" s="35" t="s">
        <v>4672</v>
      </c>
      <c r="AC5" s="35"/>
      <c r="AD5" s="33"/>
      <c r="AE5" s="33">
        <f>IF(COUNTIF($L$2:Table17[[#This Row],[ID]],Table17[[#This Row],[ID]])=1,1,0)</f>
        <v>1</v>
      </c>
    </row>
    <row r="6" spans="1:31" x14ac:dyDescent="0.25">
      <c r="A6" s="33" t="s">
        <v>277</v>
      </c>
      <c r="B6" s="33" t="s">
        <v>330</v>
      </c>
      <c r="C6" s="33" t="s">
        <v>331</v>
      </c>
      <c r="D6" s="33" t="s">
        <v>280</v>
      </c>
      <c r="E6" s="33" t="s">
        <v>281</v>
      </c>
      <c r="F6" s="34">
        <v>43101</v>
      </c>
      <c r="G6" s="34">
        <v>43465</v>
      </c>
      <c r="H6" s="35" t="s">
        <v>332</v>
      </c>
      <c r="I6" s="35" t="s">
        <v>333</v>
      </c>
      <c r="J6" s="35" t="s">
        <v>334</v>
      </c>
      <c r="K6" s="35" t="s">
        <v>335</v>
      </c>
      <c r="L6" s="35" t="s">
        <v>4679</v>
      </c>
      <c r="M6" s="35" t="s">
        <v>4680</v>
      </c>
      <c r="N6" s="35" t="s">
        <v>4654</v>
      </c>
      <c r="O6" s="35"/>
      <c r="P6" s="35" t="s">
        <v>4681</v>
      </c>
      <c r="Q6" s="35"/>
      <c r="R6" s="35"/>
      <c r="S6" s="35"/>
      <c r="T6" s="35"/>
      <c r="U6" s="35" t="s">
        <v>4229</v>
      </c>
      <c r="V6" s="35" t="s">
        <v>4682</v>
      </c>
      <c r="W6" s="35" t="s">
        <v>4658</v>
      </c>
      <c r="X6" s="35" t="s">
        <v>383</v>
      </c>
      <c r="Y6" s="35" t="s">
        <v>276</v>
      </c>
      <c r="Z6" s="35" t="s">
        <v>598</v>
      </c>
      <c r="AA6" s="35" t="s">
        <v>4683</v>
      </c>
      <c r="AC6" s="35"/>
      <c r="AD6" s="33"/>
      <c r="AE6" s="33">
        <f>IF(COUNTIF($L$2:Table17[[#This Row],[ID]],Table17[[#This Row],[ID]])=1,1,0)</f>
        <v>1</v>
      </c>
    </row>
    <row r="7" spans="1:31" x14ac:dyDescent="0.25">
      <c r="A7" s="33" t="s">
        <v>277</v>
      </c>
      <c r="B7" s="33" t="s">
        <v>485</v>
      </c>
      <c r="C7" s="33" t="s">
        <v>486</v>
      </c>
      <c r="D7" s="33" t="s">
        <v>280</v>
      </c>
      <c r="E7" s="33" t="s">
        <v>281</v>
      </c>
      <c r="F7" s="34">
        <v>43101</v>
      </c>
      <c r="G7" s="34">
        <v>43465</v>
      </c>
      <c r="H7" s="35" t="s">
        <v>487</v>
      </c>
      <c r="I7" s="35" t="s">
        <v>488</v>
      </c>
      <c r="J7" s="35" t="s">
        <v>489</v>
      </c>
      <c r="K7" s="35" t="s">
        <v>490</v>
      </c>
      <c r="L7" s="35" t="s">
        <v>4684</v>
      </c>
      <c r="M7" s="35" t="s">
        <v>4685</v>
      </c>
      <c r="N7" s="35" t="s">
        <v>4654</v>
      </c>
      <c r="O7" s="35" t="s">
        <v>4686</v>
      </c>
      <c r="P7" s="35" t="s">
        <v>4687</v>
      </c>
      <c r="Q7" s="35"/>
      <c r="R7" s="35" t="s">
        <v>4176</v>
      </c>
      <c r="S7" s="35" t="s">
        <v>1236</v>
      </c>
      <c r="T7" s="35" t="s">
        <v>4688</v>
      </c>
      <c r="U7" s="35" t="s">
        <v>4229</v>
      </c>
      <c r="V7" s="35" t="s">
        <v>4689</v>
      </c>
      <c r="W7" s="35" t="s">
        <v>4658</v>
      </c>
      <c r="X7" s="35" t="s">
        <v>442</v>
      </c>
      <c r="Y7" s="35" t="s">
        <v>276</v>
      </c>
      <c r="Z7" s="35" t="s">
        <v>429</v>
      </c>
      <c r="AA7" s="35" t="s">
        <v>4672</v>
      </c>
      <c r="AC7" s="35"/>
      <c r="AD7" s="33"/>
      <c r="AE7" s="33">
        <f>IF(COUNTIF($L$2:Table17[[#This Row],[ID]],Table17[[#This Row],[ID]])=1,1,0)</f>
        <v>1</v>
      </c>
    </row>
    <row r="8" spans="1:31" x14ac:dyDescent="0.25">
      <c r="A8" s="33" t="s">
        <v>277</v>
      </c>
      <c r="B8" s="33" t="s">
        <v>485</v>
      </c>
      <c r="C8" s="33" t="s">
        <v>486</v>
      </c>
      <c r="D8" s="33" t="s">
        <v>280</v>
      </c>
      <c r="E8" s="33" t="s">
        <v>281</v>
      </c>
      <c r="F8" s="34">
        <v>43101</v>
      </c>
      <c r="G8" s="34">
        <v>43465</v>
      </c>
      <c r="H8" s="35" t="s">
        <v>487</v>
      </c>
      <c r="I8" s="35" t="s">
        <v>488</v>
      </c>
      <c r="J8" s="35" t="s">
        <v>489</v>
      </c>
      <c r="K8" s="35" t="s">
        <v>490</v>
      </c>
      <c r="L8" s="35" t="s">
        <v>4690</v>
      </c>
      <c r="M8" s="35" t="s">
        <v>4691</v>
      </c>
      <c r="N8" s="35" t="s">
        <v>4675</v>
      </c>
      <c r="O8" s="35"/>
      <c r="P8" s="35" t="s">
        <v>280</v>
      </c>
      <c r="Q8" s="35"/>
      <c r="R8" s="35"/>
      <c r="S8" s="35"/>
      <c r="T8" s="35" t="s">
        <v>4664</v>
      </c>
      <c r="U8" s="35" t="s">
        <v>4229</v>
      </c>
      <c r="V8" s="35" t="s">
        <v>4692</v>
      </c>
      <c r="W8" s="35" t="s">
        <v>4658</v>
      </c>
      <c r="X8" s="35" t="s">
        <v>299</v>
      </c>
      <c r="Y8" s="35" t="s">
        <v>276</v>
      </c>
      <c r="Z8" s="35" t="s">
        <v>506</v>
      </c>
      <c r="AA8" s="35" t="s">
        <v>4693</v>
      </c>
      <c r="AC8" s="35"/>
      <c r="AD8" s="33"/>
      <c r="AE8" s="33">
        <f>IF(COUNTIF($L$2:Table17[[#This Row],[ID]],Table17[[#This Row],[ID]])=1,1,0)</f>
        <v>1</v>
      </c>
    </row>
    <row r="9" spans="1:31" x14ac:dyDescent="0.25">
      <c r="A9" s="33" t="s">
        <v>277</v>
      </c>
      <c r="B9" s="33" t="s">
        <v>485</v>
      </c>
      <c r="C9" s="33" t="s">
        <v>486</v>
      </c>
      <c r="D9" s="33" t="s">
        <v>280</v>
      </c>
      <c r="E9" s="33" t="s">
        <v>281</v>
      </c>
      <c r="F9" s="34">
        <v>43101</v>
      </c>
      <c r="G9" s="34">
        <v>43465</v>
      </c>
      <c r="H9" s="35" t="s">
        <v>487</v>
      </c>
      <c r="I9" s="35" t="s">
        <v>488</v>
      </c>
      <c r="J9" s="35" t="s">
        <v>489</v>
      </c>
      <c r="K9" s="35" t="s">
        <v>490</v>
      </c>
      <c r="L9" s="35" t="s">
        <v>4694</v>
      </c>
      <c r="M9" s="35" t="s">
        <v>4695</v>
      </c>
      <c r="N9" s="35" t="s">
        <v>4654</v>
      </c>
      <c r="O9" s="35" t="s">
        <v>4696</v>
      </c>
      <c r="P9" s="35" t="s">
        <v>4669</v>
      </c>
      <c r="Q9" s="35"/>
      <c r="R9" s="35" t="s">
        <v>4197</v>
      </c>
      <c r="S9" s="35" t="s">
        <v>1236</v>
      </c>
      <c r="T9" s="35" t="s">
        <v>4670</v>
      </c>
      <c r="U9" s="35" t="s">
        <v>4229</v>
      </c>
      <c r="V9" s="35" t="s">
        <v>281</v>
      </c>
      <c r="W9" s="35" t="s">
        <v>4697</v>
      </c>
      <c r="X9" s="35" t="s">
        <v>442</v>
      </c>
      <c r="Y9" s="35" t="s">
        <v>276</v>
      </c>
      <c r="Z9" s="35" t="s">
        <v>429</v>
      </c>
      <c r="AA9" s="35" t="s">
        <v>4693</v>
      </c>
      <c r="AC9" s="35"/>
      <c r="AD9" s="33"/>
      <c r="AE9" s="33">
        <f>IF(COUNTIF($L$2:Table17[[#This Row],[ID]],Table17[[#This Row],[ID]])=1,1,0)</f>
        <v>1</v>
      </c>
    </row>
    <row r="10" spans="1:31" x14ac:dyDescent="0.25">
      <c r="A10" s="33" t="s">
        <v>277</v>
      </c>
      <c r="B10" s="33" t="s">
        <v>533</v>
      </c>
      <c r="C10" s="33" t="s">
        <v>534</v>
      </c>
      <c r="D10" s="33" t="s">
        <v>280</v>
      </c>
      <c r="E10" s="33" t="s">
        <v>281</v>
      </c>
      <c r="F10" s="34">
        <v>43101</v>
      </c>
      <c r="G10" s="34">
        <v>43465</v>
      </c>
      <c r="H10" s="35" t="s">
        <v>535</v>
      </c>
      <c r="I10" s="35" t="s">
        <v>536</v>
      </c>
      <c r="J10" s="35" t="s">
        <v>537</v>
      </c>
      <c r="K10" s="35" t="s">
        <v>538</v>
      </c>
      <c r="L10" s="35" t="s">
        <v>4698</v>
      </c>
      <c r="M10" s="35" t="s">
        <v>4699</v>
      </c>
      <c r="N10" s="35" t="s">
        <v>4654</v>
      </c>
      <c r="O10" s="35"/>
      <c r="P10" s="35" t="s">
        <v>4700</v>
      </c>
      <c r="Q10" s="35"/>
      <c r="R10" s="35" t="s">
        <v>4186</v>
      </c>
      <c r="S10" s="35" t="s">
        <v>4701</v>
      </c>
      <c r="T10" s="35" t="s">
        <v>4702</v>
      </c>
      <c r="U10" s="35" t="s">
        <v>4229</v>
      </c>
      <c r="V10" s="35" t="s">
        <v>4703</v>
      </c>
      <c r="W10" s="35" t="s">
        <v>4658</v>
      </c>
      <c r="X10" s="35" t="s">
        <v>506</v>
      </c>
      <c r="Y10" s="35" t="s">
        <v>276</v>
      </c>
      <c r="Z10" s="35" t="s">
        <v>506</v>
      </c>
      <c r="AA10" s="35" t="s">
        <v>4693</v>
      </c>
      <c r="AC10" s="35"/>
      <c r="AD10" s="33"/>
      <c r="AE10" s="33">
        <f>IF(COUNTIF($L$2:Table17[[#This Row],[ID]],Table17[[#This Row],[ID]])=1,1,0)</f>
        <v>1</v>
      </c>
    </row>
    <row r="11" spans="1:31" x14ac:dyDescent="0.25">
      <c r="A11" s="33" t="s">
        <v>277</v>
      </c>
      <c r="B11" s="33" t="s">
        <v>533</v>
      </c>
      <c r="C11" s="33" t="s">
        <v>534</v>
      </c>
      <c r="D11" s="33" t="s">
        <v>280</v>
      </c>
      <c r="E11" s="33" t="s">
        <v>281</v>
      </c>
      <c r="F11" s="34">
        <v>43101</v>
      </c>
      <c r="G11" s="34">
        <v>43465</v>
      </c>
      <c r="H11" s="35" t="s">
        <v>535</v>
      </c>
      <c r="I11" s="35" t="s">
        <v>536</v>
      </c>
      <c r="J11" s="35" t="s">
        <v>537</v>
      </c>
      <c r="K11" s="35" t="s">
        <v>538</v>
      </c>
      <c r="L11" s="35" t="s">
        <v>4704</v>
      </c>
      <c r="M11" s="35" t="s">
        <v>4705</v>
      </c>
      <c r="N11" s="35" t="s">
        <v>4654</v>
      </c>
      <c r="O11" s="35"/>
      <c r="P11" s="35" t="s">
        <v>280</v>
      </c>
      <c r="Q11" s="35"/>
      <c r="R11" s="35"/>
      <c r="S11" s="35"/>
      <c r="T11" s="35" t="s">
        <v>4664</v>
      </c>
      <c r="U11" s="35" t="s">
        <v>4229</v>
      </c>
      <c r="V11" s="35" t="s">
        <v>4706</v>
      </c>
      <c r="W11" s="35" t="s">
        <v>4707</v>
      </c>
      <c r="X11" s="35" t="s">
        <v>383</v>
      </c>
      <c r="Y11" s="35" t="s">
        <v>276</v>
      </c>
      <c r="Z11" s="35" t="s">
        <v>598</v>
      </c>
      <c r="AA11" s="35" t="s">
        <v>4659</v>
      </c>
      <c r="AC11" s="35"/>
      <c r="AD11" s="33"/>
      <c r="AE11" s="33">
        <f>IF(COUNTIF($L$2:Table17[[#This Row],[ID]],Table17[[#This Row],[ID]])=1,1,0)</f>
        <v>1</v>
      </c>
    </row>
    <row r="12" spans="1:31" x14ac:dyDescent="0.25">
      <c r="A12" s="33" t="s">
        <v>277</v>
      </c>
      <c r="B12" s="33" t="s">
        <v>533</v>
      </c>
      <c r="C12" s="33" t="s">
        <v>534</v>
      </c>
      <c r="D12" s="33" t="s">
        <v>280</v>
      </c>
      <c r="E12" s="33" t="s">
        <v>281</v>
      </c>
      <c r="F12" s="34">
        <v>43101</v>
      </c>
      <c r="G12" s="34">
        <v>43465</v>
      </c>
      <c r="H12" s="35" t="s">
        <v>535</v>
      </c>
      <c r="I12" s="35" t="s">
        <v>536</v>
      </c>
      <c r="J12" s="35" t="s">
        <v>537</v>
      </c>
      <c r="K12" s="35" t="s">
        <v>538</v>
      </c>
      <c r="L12" s="35" t="s">
        <v>4708</v>
      </c>
      <c r="M12" s="35" t="s">
        <v>4709</v>
      </c>
      <c r="N12" s="35" t="s">
        <v>4710</v>
      </c>
      <c r="O12" s="35" t="s">
        <v>4711</v>
      </c>
      <c r="P12" s="35" t="s">
        <v>4669</v>
      </c>
      <c r="Q12" s="35"/>
      <c r="R12" s="35" t="s">
        <v>4197</v>
      </c>
      <c r="S12" s="35" t="s">
        <v>1236</v>
      </c>
      <c r="T12" s="35" t="s">
        <v>4670</v>
      </c>
      <c r="U12" s="35" t="s">
        <v>4229</v>
      </c>
      <c r="V12" s="35" t="s">
        <v>4712</v>
      </c>
      <c r="W12" s="35" t="s">
        <v>4658</v>
      </c>
      <c r="X12" s="35" t="s">
        <v>442</v>
      </c>
      <c r="Y12" s="35" t="s">
        <v>188</v>
      </c>
      <c r="Z12" s="35" t="s">
        <v>429</v>
      </c>
      <c r="AA12" s="35" t="s">
        <v>259</v>
      </c>
      <c r="AC12" s="35"/>
      <c r="AD12" s="33"/>
      <c r="AE12" s="33">
        <f>IF(COUNTIF($L$2:Table17[[#This Row],[ID]],Table17[[#This Row],[ID]])=1,1,0)</f>
        <v>1</v>
      </c>
    </row>
    <row r="13" spans="1:31" x14ac:dyDescent="0.25">
      <c r="A13" s="33" t="s">
        <v>277</v>
      </c>
      <c r="B13" s="33" t="s">
        <v>533</v>
      </c>
      <c r="C13" s="33" t="s">
        <v>534</v>
      </c>
      <c r="D13" s="33" t="s">
        <v>280</v>
      </c>
      <c r="E13" s="33" t="s">
        <v>281</v>
      </c>
      <c r="F13" s="34">
        <v>43101</v>
      </c>
      <c r="G13" s="34">
        <v>43465</v>
      </c>
      <c r="H13" s="35" t="s">
        <v>535</v>
      </c>
      <c r="I13" s="35" t="s">
        <v>536</v>
      </c>
      <c r="J13" s="35" t="s">
        <v>537</v>
      </c>
      <c r="K13" s="35" t="s">
        <v>538</v>
      </c>
      <c r="L13" s="35" t="s">
        <v>4713</v>
      </c>
      <c r="M13" s="35" t="s">
        <v>4714</v>
      </c>
      <c r="N13" s="35" t="s">
        <v>4654</v>
      </c>
      <c r="O13" s="35"/>
      <c r="P13" s="35" t="s">
        <v>4195</v>
      </c>
      <c r="Q13" s="35"/>
      <c r="R13" s="35" t="s">
        <v>4197</v>
      </c>
      <c r="S13" s="35" t="s">
        <v>1236</v>
      </c>
      <c r="T13" s="35" t="s">
        <v>4196</v>
      </c>
      <c r="U13" s="35" t="s">
        <v>4229</v>
      </c>
      <c r="V13" s="35" t="s">
        <v>4715</v>
      </c>
      <c r="W13" s="35" t="s">
        <v>4658</v>
      </c>
      <c r="X13" s="35" t="s">
        <v>506</v>
      </c>
      <c r="Y13" s="35" t="s">
        <v>507</v>
      </c>
      <c r="Z13" s="35" t="s">
        <v>606</v>
      </c>
      <c r="AA13" s="35" t="s">
        <v>4693</v>
      </c>
      <c r="AC13" s="35"/>
      <c r="AD13" s="33"/>
      <c r="AE13" s="33">
        <f>IF(COUNTIF($L$2:Table17[[#This Row],[ID]],Table17[[#This Row],[ID]])=1,1,0)</f>
        <v>1</v>
      </c>
    </row>
    <row r="14" spans="1:31" x14ac:dyDescent="0.25">
      <c r="A14" s="33" t="s">
        <v>277</v>
      </c>
      <c r="B14" s="33" t="s">
        <v>533</v>
      </c>
      <c r="C14" s="33" t="s">
        <v>534</v>
      </c>
      <c r="D14" s="33" t="s">
        <v>280</v>
      </c>
      <c r="E14" s="33" t="s">
        <v>281</v>
      </c>
      <c r="F14" s="34">
        <v>43101</v>
      </c>
      <c r="G14" s="34">
        <v>43465</v>
      </c>
      <c r="H14" s="35" t="s">
        <v>535</v>
      </c>
      <c r="I14" s="35" t="s">
        <v>536</v>
      </c>
      <c r="J14" s="35" t="s">
        <v>537</v>
      </c>
      <c r="K14" s="35" t="s">
        <v>538</v>
      </c>
      <c r="L14" s="35" t="s">
        <v>4716</v>
      </c>
      <c r="M14" s="35" t="s">
        <v>4717</v>
      </c>
      <c r="N14" s="35" t="s">
        <v>4654</v>
      </c>
      <c r="O14" s="35"/>
      <c r="P14" s="35" t="s">
        <v>4195</v>
      </c>
      <c r="Q14" s="35"/>
      <c r="R14" s="35" t="s">
        <v>4197</v>
      </c>
      <c r="S14" s="35" t="s">
        <v>1236</v>
      </c>
      <c r="T14" s="35" t="s">
        <v>4196</v>
      </c>
      <c r="U14" s="35" t="s">
        <v>4229</v>
      </c>
      <c r="V14" s="35" t="s">
        <v>4718</v>
      </c>
      <c r="W14" s="35" t="s">
        <v>4658</v>
      </c>
      <c r="X14" s="35" t="s">
        <v>506</v>
      </c>
      <c r="Y14" s="35" t="s">
        <v>276</v>
      </c>
      <c r="Z14" s="35" t="s">
        <v>606</v>
      </c>
      <c r="AA14" s="35" t="s">
        <v>4672</v>
      </c>
      <c r="AC14" s="35"/>
      <c r="AD14" s="33"/>
      <c r="AE14" s="33">
        <f>IF(COUNTIF($L$2:Table17[[#This Row],[ID]],Table17[[#This Row],[ID]])=1,1,0)</f>
        <v>1</v>
      </c>
    </row>
    <row r="15" spans="1:31" x14ac:dyDescent="0.25">
      <c r="A15" s="33" t="s">
        <v>277</v>
      </c>
      <c r="B15" s="33" t="s">
        <v>533</v>
      </c>
      <c r="C15" s="33" t="s">
        <v>534</v>
      </c>
      <c r="D15" s="33" t="s">
        <v>280</v>
      </c>
      <c r="E15" s="33" t="s">
        <v>281</v>
      </c>
      <c r="F15" s="34">
        <v>43101</v>
      </c>
      <c r="G15" s="34">
        <v>43465</v>
      </c>
      <c r="H15" s="35" t="s">
        <v>535</v>
      </c>
      <c r="I15" s="35" t="s">
        <v>536</v>
      </c>
      <c r="J15" s="35" t="s">
        <v>537</v>
      </c>
      <c r="K15" s="35" t="s">
        <v>538</v>
      </c>
      <c r="L15" s="35" t="s">
        <v>4719</v>
      </c>
      <c r="M15" s="35" t="s">
        <v>4720</v>
      </c>
      <c r="N15" s="35" t="s">
        <v>4710</v>
      </c>
      <c r="O15" s="35"/>
      <c r="P15" s="35" t="s">
        <v>4721</v>
      </c>
      <c r="Q15" s="35"/>
      <c r="R15" s="35" t="s">
        <v>4176</v>
      </c>
      <c r="S15" s="35" t="s">
        <v>1236</v>
      </c>
      <c r="T15" s="35" t="s">
        <v>4722</v>
      </c>
      <c r="U15" s="35" t="s">
        <v>4229</v>
      </c>
      <c r="V15" s="35" t="s">
        <v>4703</v>
      </c>
      <c r="W15" s="35" t="s">
        <v>4658</v>
      </c>
      <c r="X15" s="35" t="s">
        <v>506</v>
      </c>
      <c r="Y15" s="35" t="s">
        <v>276</v>
      </c>
      <c r="Z15" s="35" t="s">
        <v>506</v>
      </c>
      <c r="AA15" s="35" t="s">
        <v>4672</v>
      </c>
      <c r="AC15" s="35"/>
      <c r="AD15" s="33"/>
      <c r="AE15" s="33">
        <f>IF(COUNTIF($L$2:Table17[[#This Row],[ID]],Table17[[#This Row],[ID]])=1,1,0)</f>
        <v>1</v>
      </c>
    </row>
    <row r="16" spans="1:31" x14ac:dyDescent="0.25">
      <c r="A16" s="33" t="s">
        <v>277</v>
      </c>
      <c r="B16" s="33" t="s">
        <v>703</v>
      </c>
      <c r="C16" s="33" t="s">
        <v>704</v>
      </c>
      <c r="D16" s="33" t="s">
        <v>280</v>
      </c>
      <c r="E16" s="33" t="s">
        <v>281</v>
      </c>
      <c r="F16" s="34">
        <v>43101</v>
      </c>
      <c r="G16" s="34">
        <v>43465</v>
      </c>
      <c r="H16" s="35" t="s">
        <v>705</v>
      </c>
      <c r="I16" s="35" t="s">
        <v>706</v>
      </c>
      <c r="J16" s="35" t="s">
        <v>707</v>
      </c>
      <c r="K16" s="35" t="s">
        <v>708</v>
      </c>
      <c r="L16" s="35" t="s">
        <v>4723</v>
      </c>
      <c r="M16" s="35" t="s">
        <v>4724</v>
      </c>
      <c r="N16" s="35" t="s">
        <v>4654</v>
      </c>
      <c r="O16" s="35" t="s">
        <v>4725</v>
      </c>
      <c r="P16" s="35" t="s">
        <v>4726</v>
      </c>
      <c r="Q16" s="35"/>
      <c r="R16" s="35" t="s">
        <v>4186</v>
      </c>
      <c r="S16" s="35" t="s">
        <v>1236</v>
      </c>
      <c r="T16" s="35" t="s">
        <v>4727</v>
      </c>
      <c r="U16" s="35" t="s">
        <v>4229</v>
      </c>
      <c r="V16" s="35" t="s">
        <v>4712</v>
      </c>
      <c r="W16" s="35" t="s">
        <v>4658</v>
      </c>
      <c r="X16" s="35" t="s">
        <v>306</v>
      </c>
      <c r="Y16" s="35" t="s">
        <v>276</v>
      </c>
      <c r="Z16" s="35" t="s">
        <v>598</v>
      </c>
      <c r="AA16" s="35" t="s">
        <v>4683</v>
      </c>
      <c r="AC16" s="35"/>
      <c r="AD16" s="33"/>
      <c r="AE16" s="33">
        <f>IF(COUNTIF($L$2:Table17[[#This Row],[ID]],Table17[[#This Row],[ID]])=1,1,0)</f>
        <v>1</v>
      </c>
    </row>
    <row r="17" spans="1:31" x14ac:dyDescent="0.25">
      <c r="A17" s="33" t="s">
        <v>277</v>
      </c>
      <c r="B17" s="33" t="s">
        <v>760</v>
      </c>
      <c r="C17" s="33" t="s">
        <v>761</v>
      </c>
      <c r="D17" s="33" t="s">
        <v>280</v>
      </c>
      <c r="E17" s="33" t="s">
        <v>281</v>
      </c>
      <c r="F17" s="34">
        <v>43101</v>
      </c>
      <c r="G17" s="34">
        <v>43465</v>
      </c>
      <c r="H17" s="35" t="s">
        <v>762</v>
      </c>
      <c r="I17" s="35" t="s">
        <v>763</v>
      </c>
      <c r="J17" s="35" t="s">
        <v>764</v>
      </c>
      <c r="K17" s="35" t="s">
        <v>765</v>
      </c>
      <c r="L17" s="35" t="s">
        <v>4728</v>
      </c>
      <c r="M17" s="35" t="s">
        <v>4729</v>
      </c>
      <c r="N17" s="35" t="s">
        <v>4654</v>
      </c>
      <c r="O17" s="35"/>
      <c r="P17" s="35" t="s">
        <v>4730</v>
      </c>
      <c r="Q17" s="35"/>
      <c r="R17" s="35" t="s">
        <v>4176</v>
      </c>
      <c r="S17" s="35" t="s">
        <v>1236</v>
      </c>
      <c r="T17" s="35" t="s">
        <v>4731</v>
      </c>
      <c r="U17" s="35" t="s">
        <v>4229</v>
      </c>
      <c r="V17" s="35" t="s">
        <v>4732</v>
      </c>
      <c r="W17" s="35" t="s">
        <v>4658</v>
      </c>
      <c r="X17" s="35" t="s">
        <v>4733</v>
      </c>
      <c r="Y17" s="35" t="s">
        <v>276</v>
      </c>
      <c r="Z17" s="35" t="s">
        <v>4733</v>
      </c>
      <c r="AA17" s="35" t="s">
        <v>4659</v>
      </c>
      <c r="AC17" s="35"/>
      <c r="AD17" s="33"/>
      <c r="AE17" s="33">
        <f>IF(COUNTIF($L$2:Table17[[#This Row],[ID]],Table17[[#This Row],[ID]])=1,1,0)</f>
        <v>1</v>
      </c>
    </row>
    <row r="18" spans="1:31" x14ac:dyDescent="0.25">
      <c r="A18" s="33" t="s">
        <v>277</v>
      </c>
      <c r="B18" s="33" t="s">
        <v>760</v>
      </c>
      <c r="C18" s="33" t="s">
        <v>761</v>
      </c>
      <c r="D18" s="33" t="s">
        <v>280</v>
      </c>
      <c r="E18" s="33" t="s">
        <v>281</v>
      </c>
      <c r="F18" s="34">
        <v>43101</v>
      </c>
      <c r="G18" s="34">
        <v>43465</v>
      </c>
      <c r="H18" s="35" t="s">
        <v>762</v>
      </c>
      <c r="I18" s="35" t="s">
        <v>763</v>
      </c>
      <c r="J18" s="35" t="s">
        <v>764</v>
      </c>
      <c r="K18" s="35" t="s">
        <v>765</v>
      </c>
      <c r="L18" s="35" t="s">
        <v>4734</v>
      </c>
      <c r="M18" s="35" t="s">
        <v>4735</v>
      </c>
      <c r="N18" s="35" t="s">
        <v>4654</v>
      </c>
      <c r="O18" s="35" t="s">
        <v>4736</v>
      </c>
      <c r="P18" s="35" t="s">
        <v>4669</v>
      </c>
      <c r="Q18" s="35"/>
      <c r="R18" s="35" t="s">
        <v>4197</v>
      </c>
      <c r="S18" s="35" t="s">
        <v>1236</v>
      </c>
      <c r="T18" s="35" t="s">
        <v>4670</v>
      </c>
      <c r="U18" s="35" t="s">
        <v>4229</v>
      </c>
      <c r="V18" s="35" t="s">
        <v>4737</v>
      </c>
      <c r="W18" s="35" t="s">
        <v>4658</v>
      </c>
      <c r="X18" s="35" t="s">
        <v>442</v>
      </c>
      <c r="Y18" s="35" t="s">
        <v>507</v>
      </c>
      <c r="Z18" s="35" t="s">
        <v>429</v>
      </c>
      <c r="AA18" s="35" t="s">
        <v>4738</v>
      </c>
      <c r="AC18" s="35"/>
      <c r="AD18" s="33"/>
      <c r="AE18" s="33">
        <f>IF(COUNTIF($L$2:Table17[[#This Row],[ID]],Table17[[#This Row],[ID]])=1,1,0)</f>
        <v>1</v>
      </c>
    </row>
    <row r="19" spans="1:31" x14ac:dyDescent="0.25">
      <c r="A19" s="33" t="s">
        <v>277</v>
      </c>
      <c r="B19" s="33" t="s">
        <v>760</v>
      </c>
      <c r="C19" s="33" t="s">
        <v>761</v>
      </c>
      <c r="D19" s="33" t="s">
        <v>280</v>
      </c>
      <c r="E19" s="33" t="s">
        <v>281</v>
      </c>
      <c r="F19" s="34">
        <v>43101</v>
      </c>
      <c r="G19" s="34">
        <v>43465</v>
      </c>
      <c r="H19" s="35" t="s">
        <v>762</v>
      </c>
      <c r="I19" s="35" t="s">
        <v>763</v>
      </c>
      <c r="J19" s="35" t="s">
        <v>764</v>
      </c>
      <c r="K19" s="35" t="s">
        <v>765</v>
      </c>
      <c r="L19" s="35" t="s">
        <v>4739</v>
      </c>
      <c r="M19" s="35" t="s">
        <v>4740</v>
      </c>
      <c r="N19" s="35" t="s">
        <v>4654</v>
      </c>
      <c r="O19" s="35"/>
      <c r="P19" s="35" t="s">
        <v>4669</v>
      </c>
      <c r="Q19" s="35"/>
      <c r="R19" s="35" t="s">
        <v>4197</v>
      </c>
      <c r="S19" s="35" t="s">
        <v>1236</v>
      </c>
      <c r="T19" s="35" t="s">
        <v>4670</v>
      </c>
      <c r="U19" s="35" t="s">
        <v>4229</v>
      </c>
      <c r="V19" s="35" t="s">
        <v>4741</v>
      </c>
      <c r="W19" s="35" t="s">
        <v>4658</v>
      </c>
      <c r="X19" s="35" t="s">
        <v>4733</v>
      </c>
      <c r="Y19" s="35" t="s">
        <v>276</v>
      </c>
      <c r="Z19" s="35" t="s">
        <v>4733</v>
      </c>
      <c r="AA19" s="35" t="s">
        <v>4693</v>
      </c>
      <c r="AC19" s="35"/>
      <c r="AD19" s="33"/>
      <c r="AE19" s="33">
        <f>IF(COUNTIF($L$2:Table17[[#This Row],[ID]],Table17[[#This Row],[ID]])=1,1,0)</f>
        <v>1</v>
      </c>
    </row>
    <row r="20" spans="1:31" x14ac:dyDescent="0.25">
      <c r="A20" s="33" t="s">
        <v>277</v>
      </c>
      <c r="B20" s="33" t="s">
        <v>760</v>
      </c>
      <c r="C20" s="33" t="s">
        <v>761</v>
      </c>
      <c r="D20" s="33" t="s">
        <v>280</v>
      </c>
      <c r="E20" s="33" t="s">
        <v>281</v>
      </c>
      <c r="F20" s="34">
        <v>43101</v>
      </c>
      <c r="G20" s="34">
        <v>43465</v>
      </c>
      <c r="H20" s="35" t="s">
        <v>762</v>
      </c>
      <c r="I20" s="35" t="s">
        <v>763</v>
      </c>
      <c r="J20" s="35" t="s">
        <v>764</v>
      </c>
      <c r="K20" s="35" t="s">
        <v>765</v>
      </c>
      <c r="L20" s="35" t="s">
        <v>4742</v>
      </c>
      <c r="M20" s="35" t="s">
        <v>277</v>
      </c>
      <c r="N20" s="35" t="s">
        <v>4654</v>
      </c>
      <c r="O20" s="35"/>
      <c r="P20" s="35" t="s">
        <v>4669</v>
      </c>
      <c r="Q20" s="35"/>
      <c r="R20" s="35" t="s">
        <v>4197</v>
      </c>
      <c r="S20" s="35" t="s">
        <v>1236</v>
      </c>
      <c r="T20" s="35" t="s">
        <v>4670</v>
      </c>
      <c r="U20" s="35" t="s">
        <v>4229</v>
      </c>
      <c r="V20" s="35" t="s">
        <v>4743</v>
      </c>
      <c r="W20" s="35" t="s">
        <v>4658</v>
      </c>
      <c r="X20" s="35" t="s">
        <v>4733</v>
      </c>
      <c r="Y20" s="35" t="s">
        <v>276</v>
      </c>
      <c r="Z20" s="35" t="s">
        <v>4733</v>
      </c>
      <c r="AA20" s="35" t="s">
        <v>4693</v>
      </c>
      <c r="AC20" s="35"/>
      <c r="AD20" s="33"/>
      <c r="AE20" s="33">
        <f>IF(COUNTIF($L$2:Table17[[#This Row],[ID]],Table17[[#This Row],[ID]])=1,1,0)</f>
        <v>1</v>
      </c>
    </row>
    <row r="21" spans="1:31" x14ac:dyDescent="0.25">
      <c r="A21" s="33" t="s">
        <v>277</v>
      </c>
      <c r="B21" s="33" t="s">
        <v>760</v>
      </c>
      <c r="C21" s="33" t="s">
        <v>761</v>
      </c>
      <c r="D21" s="33" t="s">
        <v>280</v>
      </c>
      <c r="E21" s="33" t="s">
        <v>281</v>
      </c>
      <c r="F21" s="34">
        <v>43101</v>
      </c>
      <c r="G21" s="34">
        <v>43465</v>
      </c>
      <c r="H21" s="35" t="s">
        <v>762</v>
      </c>
      <c r="I21" s="35" t="s">
        <v>763</v>
      </c>
      <c r="J21" s="35" t="s">
        <v>764</v>
      </c>
      <c r="K21" s="35" t="s">
        <v>765</v>
      </c>
      <c r="L21" s="35" t="s">
        <v>4744</v>
      </c>
      <c r="M21" s="35" t="s">
        <v>4745</v>
      </c>
      <c r="N21" s="35" t="s">
        <v>4654</v>
      </c>
      <c r="O21" s="35"/>
      <c r="P21" s="35" t="s">
        <v>4746</v>
      </c>
      <c r="Q21" s="35"/>
      <c r="R21" s="35"/>
      <c r="S21" s="35"/>
      <c r="T21" s="35"/>
      <c r="U21" s="35" t="s">
        <v>4229</v>
      </c>
      <c r="V21" s="35" t="s">
        <v>4747</v>
      </c>
      <c r="W21" s="35" t="s">
        <v>4658</v>
      </c>
      <c r="X21" s="35" t="s">
        <v>383</v>
      </c>
      <c r="Y21" s="35" t="s">
        <v>507</v>
      </c>
      <c r="Z21" s="35" t="s">
        <v>429</v>
      </c>
      <c r="AA21" s="35" t="s">
        <v>4748</v>
      </c>
      <c r="AC21" s="35"/>
      <c r="AD21" s="33"/>
      <c r="AE21" s="33">
        <f>IF(COUNTIF($L$2:Table17[[#This Row],[ID]],Table17[[#This Row],[ID]])=1,1,0)</f>
        <v>1</v>
      </c>
    </row>
    <row r="22" spans="1:31" x14ac:dyDescent="0.25">
      <c r="A22" s="33" t="s">
        <v>277</v>
      </c>
      <c r="B22" s="33" t="s">
        <v>1008</v>
      </c>
      <c r="C22" s="33" t="s">
        <v>1009</v>
      </c>
      <c r="D22" s="33" t="s">
        <v>280</v>
      </c>
      <c r="E22" s="33" t="s">
        <v>281</v>
      </c>
      <c r="F22" s="34">
        <v>43101</v>
      </c>
      <c r="G22" s="34">
        <v>43465</v>
      </c>
      <c r="H22" s="35" t="s">
        <v>1010</v>
      </c>
      <c r="I22" s="35" t="s">
        <v>1011</v>
      </c>
      <c r="J22" s="35" t="s">
        <v>1012</v>
      </c>
      <c r="K22" s="35" t="s">
        <v>1013</v>
      </c>
      <c r="L22" s="35" t="s">
        <v>4749</v>
      </c>
      <c r="M22" s="35" t="s">
        <v>4750</v>
      </c>
      <c r="N22" s="35" t="s">
        <v>4654</v>
      </c>
      <c r="O22" s="35"/>
      <c r="P22" s="35" t="s">
        <v>4700</v>
      </c>
      <c r="Q22" s="35"/>
      <c r="R22" s="35" t="s">
        <v>4186</v>
      </c>
      <c r="S22" s="35" t="s">
        <v>4701</v>
      </c>
      <c r="T22" s="35" t="s">
        <v>4702</v>
      </c>
      <c r="U22" s="35" t="s">
        <v>4751</v>
      </c>
      <c r="V22" s="35" t="s">
        <v>4752</v>
      </c>
      <c r="W22" s="35" t="s">
        <v>4658</v>
      </c>
      <c r="X22" s="35" t="s">
        <v>4733</v>
      </c>
      <c r="Y22" s="35" t="s">
        <v>276</v>
      </c>
      <c r="Z22" s="35" t="s">
        <v>4733</v>
      </c>
      <c r="AA22" s="35" t="s">
        <v>4672</v>
      </c>
      <c r="AC22" s="35"/>
      <c r="AD22" s="33"/>
      <c r="AE22" s="33">
        <f>IF(COUNTIF($L$2:Table17[[#This Row],[ID]],Table17[[#This Row],[ID]])=1,1,0)</f>
        <v>1</v>
      </c>
    </row>
    <row r="23" spans="1:31" x14ac:dyDescent="0.25">
      <c r="A23" s="33" t="s">
        <v>277</v>
      </c>
      <c r="B23" s="33" t="s">
        <v>1008</v>
      </c>
      <c r="C23" s="33" t="s">
        <v>1009</v>
      </c>
      <c r="D23" s="33" t="s">
        <v>280</v>
      </c>
      <c r="E23" s="33" t="s">
        <v>281</v>
      </c>
      <c r="F23" s="34">
        <v>43101</v>
      </c>
      <c r="G23" s="34">
        <v>43465</v>
      </c>
      <c r="H23" s="35" t="s">
        <v>1010</v>
      </c>
      <c r="I23" s="35" t="s">
        <v>1011</v>
      </c>
      <c r="J23" s="35" t="s">
        <v>1012</v>
      </c>
      <c r="K23" s="35" t="s">
        <v>1013</v>
      </c>
      <c r="L23" s="35" t="s">
        <v>4753</v>
      </c>
      <c r="M23" s="35" t="s">
        <v>4754</v>
      </c>
      <c r="N23" s="35" t="s">
        <v>4654</v>
      </c>
      <c r="O23" s="35"/>
      <c r="P23" s="35" t="s">
        <v>280</v>
      </c>
      <c r="Q23" s="35"/>
      <c r="R23" s="35"/>
      <c r="S23" s="35"/>
      <c r="T23" s="35" t="s">
        <v>4664</v>
      </c>
      <c r="U23" s="35" t="s">
        <v>4229</v>
      </c>
      <c r="V23" s="35" t="s">
        <v>4755</v>
      </c>
      <c r="W23" s="35" t="s">
        <v>4658</v>
      </c>
      <c r="X23" s="35" t="s">
        <v>383</v>
      </c>
      <c r="Y23" s="35" t="s">
        <v>276</v>
      </c>
      <c r="Z23" s="35" t="s">
        <v>598</v>
      </c>
      <c r="AA23" s="35" t="s">
        <v>4659</v>
      </c>
      <c r="AC23" s="35"/>
      <c r="AD23" s="33"/>
      <c r="AE23" s="33">
        <f>IF(COUNTIF($L$2:Table17[[#This Row],[ID]],Table17[[#This Row],[ID]])=1,1,0)</f>
        <v>1</v>
      </c>
    </row>
    <row r="24" spans="1:31" x14ac:dyDescent="0.25">
      <c r="A24" s="33" t="s">
        <v>277</v>
      </c>
      <c r="B24" s="33" t="s">
        <v>1073</v>
      </c>
      <c r="C24" s="33" t="s">
        <v>1074</v>
      </c>
      <c r="D24" s="33" t="s">
        <v>280</v>
      </c>
      <c r="E24" s="33" t="s">
        <v>281</v>
      </c>
      <c r="F24" s="34">
        <v>43101</v>
      </c>
      <c r="G24" s="34">
        <v>43465</v>
      </c>
      <c r="H24" s="35" t="s">
        <v>1075</v>
      </c>
      <c r="I24" s="35" t="s">
        <v>1076</v>
      </c>
      <c r="J24" s="35" t="s">
        <v>1077</v>
      </c>
      <c r="K24" s="35" t="s">
        <v>1078</v>
      </c>
      <c r="L24" s="35" t="s">
        <v>4756</v>
      </c>
      <c r="M24" s="35" t="s">
        <v>4757</v>
      </c>
      <c r="N24" s="35" t="s">
        <v>4675</v>
      </c>
      <c r="O24" s="35" t="s">
        <v>4758</v>
      </c>
      <c r="P24" s="35" t="s">
        <v>4759</v>
      </c>
      <c r="Q24" s="35"/>
      <c r="R24" s="35" t="s">
        <v>4176</v>
      </c>
      <c r="S24" s="35" t="s">
        <v>1236</v>
      </c>
      <c r="T24" s="35" t="s">
        <v>4760</v>
      </c>
      <c r="U24" s="35" t="s">
        <v>4229</v>
      </c>
      <c r="V24" s="35" t="s">
        <v>4761</v>
      </c>
      <c r="W24" s="35" t="s">
        <v>4658</v>
      </c>
      <c r="X24" s="35" t="s">
        <v>506</v>
      </c>
      <c r="Y24" s="35" t="s">
        <v>276</v>
      </c>
      <c r="Z24" s="35" t="s">
        <v>606</v>
      </c>
      <c r="AA24" s="35" t="s">
        <v>507</v>
      </c>
      <c r="AC24" s="35"/>
      <c r="AD24" s="33"/>
      <c r="AE24" s="33">
        <f>IF(COUNTIF($L$2:Table17[[#This Row],[ID]],Table17[[#This Row],[ID]])=1,1,0)</f>
        <v>1</v>
      </c>
    </row>
    <row r="25" spans="1:31" x14ac:dyDescent="0.25">
      <c r="A25" s="33" t="s">
        <v>277</v>
      </c>
      <c r="B25" s="33" t="s">
        <v>1073</v>
      </c>
      <c r="C25" s="33" t="s">
        <v>1074</v>
      </c>
      <c r="D25" s="33" t="s">
        <v>280</v>
      </c>
      <c r="E25" s="33" t="s">
        <v>281</v>
      </c>
      <c r="F25" s="34">
        <v>43101</v>
      </c>
      <c r="G25" s="34">
        <v>43465</v>
      </c>
      <c r="H25" s="35" t="s">
        <v>1075</v>
      </c>
      <c r="I25" s="35" t="s">
        <v>1076</v>
      </c>
      <c r="J25" s="35" t="s">
        <v>1077</v>
      </c>
      <c r="K25" s="35" t="s">
        <v>1078</v>
      </c>
      <c r="L25" s="35" t="s">
        <v>4762</v>
      </c>
      <c r="M25" s="35" t="s">
        <v>4763</v>
      </c>
      <c r="N25" s="35" t="s">
        <v>4654</v>
      </c>
      <c r="O25" s="35" t="s">
        <v>4764</v>
      </c>
      <c r="P25" s="35" t="s">
        <v>4765</v>
      </c>
      <c r="Q25" s="35"/>
      <c r="R25" s="35" t="s">
        <v>4186</v>
      </c>
      <c r="S25" s="35" t="s">
        <v>1236</v>
      </c>
      <c r="T25" s="35" t="s">
        <v>4766</v>
      </c>
      <c r="U25" s="35" t="s">
        <v>4229</v>
      </c>
      <c r="V25" s="35" t="s">
        <v>4767</v>
      </c>
      <c r="W25" s="35" t="s">
        <v>4658</v>
      </c>
      <c r="X25" s="35" t="s">
        <v>506</v>
      </c>
      <c r="Y25" s="35" t="s">
        <v>507</v>
      </c>
      <c r="Z25" s="35" t="s">
        <v>290</v>
      </c>
      <c r="AA25" s="35" t="s">
        <v>4693</v>
      </c>
      <c r="AC25" s="35"/>
      <c r="AD25" s="33"/>
      <c r="AE25" s="33">
        <f>IF(COUNTIF($L$2:Table17[[#This Row],[ID]],Table17[[#This Row],[ID]])=1,1,0)</f>
        <v>1</v>
      </c>
    </row>
    <row r="26" spans="1:31" x14ac:dyDescent="0.25">
      <c r="A26" s="33" t="s">
        <v>277</v>
      </c>
      <c r="B26" s="33" t="s">
        <v>1073</v>
      </c>
      <c r="C26" s="33" t="s">
        <v>1074</v>
      </c>
      <c r="D26" s="33" t="s">
        <v>280</v>
      </c>
      <c r="E26" s="33" t="s">
        <v>281</v>
      </c>
      <c r="F26" s="34">
        <v>43101</v>
      </c>
      <c r="G26" s="34">
        <v>43465</v>
      </c>
      <c r="H26" s="35" t="s">
        <v>1075</v>
      </c>
      <c r="I26" s="35" t="s">
        <v>1076</v>
      </c>
      <c r="J26" s="35" t="s">
        <v>1077</v>
      </c>
      <c r="K26" s="35" t="s">
        <v>1078</v>
      </c>
      <c r="L26" s="35" t="s">
        <v>4768</v>
      </c>
      <c r="M26" s="35" t="s">
        <v>4769</v>
      </c>
      <c r="N26" s="35" t="s">
        <v>4654</v>
      </c>
      <c r="O26" s="35" t="s">
        <v>4770</v>
      </c>
      <c r="P26" s="35" t="s">
        <v>4771</v>
      </c>
      <c r="Q26" s="35"/>
      <c r="R26" s="35" t="s">
        <v>4186</v>
      </c>
      <c r="S26" s="35" t="s">
        <v>1236</v>
      </c>
      <c r="T26" s="35" t="s">
        <v>4772</v>
      </c>
      <c r="U26" s="35" t="s">
        <v>4229</v>
      </c>
      <c r="V26" s="35" t="s">
        <v>4773</v>
      </c>
      <c r="W26" s="35" t="s">
        <v>4658</v>
      </c>
      <c r="X26" s="35" t="s">
        <v>506</v>
      </c>
      <c r="Y26" s="35" t="s">
        <v>276</v>
      </c>
      <c r="Z26" s="35" t="s">
        <v>606</v>
      </c>
      <c r="AA26" s="35" t="s">
        <v>507</v>
      </c>
      <c r="AC26" s="35"/>
      <c r="AD26" s="33"/>
      <c r="AE26" s="33">
        <f>IF(COUNTIF($L$2:Table17[[#This Row],[ID]],Table17[[#This Row],[ID]])=1,1,0)</f>
        <v>1</v>
      </c>
    </row>
    <row r="27" spans="1:31" x14ac:dyDescent="0.25">
      <c r="A27" s="33" t="s">
        <v>277</v>
      </c>
      <c r="B27" s="33" t="s">
        <v>1073</v>
      </c>
      <c r="C27" s="33" t="s">
        <v>1074</v>
      </c>
      <c r="D27" s="33" t="s">
        <v>280</v>
      </c>
      <c r="E27" s="33" t="s">
        <v>281</v>
      </c>
      <c r="F27" s="34">
        <v>43101</v>
      </c>
      <c r="G27" s="34">
        <v>43465</v>
      </c>
      <c r="H27" s="35" t="s">
        <v>1075</v>
      </c>
      <c r="I27" s="35" t="s">
        <v>1076</v>
      </c>
      <c r="J27" s="35" t="s">
        <v>1077</v>
      </c>
      <c r="K27" s="35" t="s">
        <v>1078</v>
      </c>
      <c r="L27" s="35" t="s">
        <v>4774</v>
      </c>
      <c r="M27" s="35" t="s">
        <v>4775</v>
      </c>
      <c r="N27" s="35" t="s">
        <v>4654</v>
      </c>
      <c r="O27" s="35" t="s">
        <v>4776</v>
      </c>
      <c r="P27" s="35" t="s">
        <v>4777</v>
      </c>
      <c r="Q27" s="35"/>
      <c r="R27" s="35"/>
      <c r="S27" s="35"/>
      <c r="T27" s="35"/>
      <c r="U27" s="35" t="s">
        <v>4229</v>
      </c>
      <c r="V27" s="35" t="s">
        <v>4778</v>
      </c>
      <c r="W27" s="35" t="s">
        <v>4658</v>
      </c>
      <c r="X27" s="35" t="s">
        <v>506</v>
      </c>
      <c r="Y27" s="35" t="s">
        <v>507</v>
      </c>
      <c r="Z27" s="35" t="s">
        <v>606</v>
      </c>
      <c r="AA27" s="35" t="s">
        <v>4738</v>
      </c>
      <c r="AC27" s="35"/>
      <c r="AD27" s="33"/>
      <c r="AE27" s="33">
        <f>IF(COUNTIF($L$2:Table17[[#This Row],[ID]],Table17[[#This Row],[ID]])=1,1,0)</f>
        <v>1</v>
      </c>
    </row>
    <row r="28" spans="1:31" x14ac:dyDescent="0.25">
      <c r="A28" s="33" t="s">
        <v>277</v>
      </c>
      <c r="B28" s="33" t="s">
        <v>1073</v>
      </c>
      <c r="C28" s="33" t="s">
        <v>1074</v>
      </c>
      <c r="D28" s="33" t="s">
        <v>280</v>
      </c>
      <c r="E28" s="33" t="s">
        <v>281</v>
      </c>
      <c r="F28" s="34">
        <v>43101</v>
      </c>
      <c r="G28" s="34">
        <v>43465</v>
      </c>
      <c r="H28" s="35" t="s">
        <v>1075</v>
      </c>
      <c r="I28" s="35" t="s">
        <v>1076</v>
      </c>
      <c r="J28" s="35" t="s">
        <v>1077</v>
      </c>
      <c r="K28" s="35" t="s">
        <v>1078</v>
      </c>
      <c r="L28" s="35" t="s">
        <v>4779</v>
      </c>
      <c r="M28" s="35" t="s">
        <v>4780</v>
      </c>
      <c r="N28" s="35" t="s">
        <v>4654</v>
      </c>
      <c r="O28" s="35"/>
      <c r="P28" s="35" t="s">
        <v>4676</v>
      </c>
      <c r="Q28" s="35"/>
      <c r="R28" s="35" t="s">
        <v>4186</v>
      </c>
      <c r="S28" s="35" t="s">
        <v>1236</v>
      </c>
      <c r="T28" s="35" t="s">
        <v>4677</v>
      </c>
      <c r="U28" s="35" t="s">
        <v>4229</v>
      </c>
      <c r="V28" s="35" t="s">
        <v>4781</v>
      </c>
      <c r="W28" s="35" t="s">
        <v>4658</v>
      </c>
      <c r="X28" s="35" t="s">
        <v>598</v>
      </c>
      <c r="Y28" s="35" t="s">
        <v>276</v>
      </c>
      <c r="Z28" s="35" t="s">
        <v>344</v>
      </c>
      <c r="AA28" s="35" t="s">
        <v>4659</v>
      </c>
      <c r="AC28" s="35"/>
      <c r="AD28" s="33"/>
      <c r="AE28" s="33">
        <f>IF(COUNTIF($L$2:Table17[[#This Row],[ID]],Table17[[#This Row],[ID]])=1,1,0)</f>
        <v>1</v>
      </c>
    </row>
    <row r="29" spans="1:31" x14ac:dyDescent="0.25">
      <c r="A29" s="33" t="s">
        <v>277</v>
      </c>
      <c r="B29" s="33" t="s">
        <v>1073</v>
      </c>
      <c r="C29" s="33" t="s">
        <v>1074</v>
      </c>
      <c r="D29" s="33" t="s">
        <v>280</v>
      </c>
      <c r="E29" s="33" t="s">
        <v>281</v>
      </c>
      <c r="F29" s="34">
        <v>43101</v>
      </c>
      <c r="G29" s="34">
        <v>43465</v>
      </c>
      <c r="H29" s="35" t="s">
        <v>1075</v>
      </c>
      <c r="I29" s="35" t="s">
        <v>1076</v>
      </c>
      <c r="J29" s="35" t="s">
        <v>1077</v>
      </c>
      <c r="K29" s="35" t="s">
        <v>1078</v>
      </c>
      <c r="L29" s="35" t="s">
        <v>4782</v>
      </c>
      <c r="M29" s="35" t="s">
        <v>4783</v>
      </c>
      <c r="N29" s="35" t="s">
        <v>4662</v>
      </c>
      <c r="O29" s="35" t="s">
        <v>4784</v>
      </c>
      <c r="P29" s="35" t="s">
        <v>4721</v>
      </c>
      <c r="Q29" s="35"/>
      <c r="R29" s="35" t="s">
        <v>4176</v>
      </c>
      <c r="S29" s="35" t="s">
        <v>1236</v>
      </c>
      <c r="T29" s="35" t="s">
        <v>4722</v>
      </c>
      <c r="U29" s="35" t="s">
        <v>4229</v>
      </c>
      <c r="V29" s="35" t="s">
        <v>4785</v>
      </c>
      <c r="W29" s="35" t="s">
        <v>4658</v>
      </c>
      <c r="X29" s="35" t="s">
        <v>290</v>
      </c>
      <c r="Y29" s="35" t="s">
        <v>276</v>
      </c>
      <c r="Z29" s="35" t="s">
        <v>290</v>
      </c>
      <c r="AA29" s="35" t="s">
        <v>507</v>
      </c>
      <c r="AC29" s="35"/>
      <c r="AD29" s="33"/>
      <c r="AE29" s="33">
        <f>IF(COUNTIF($L$2:Table17[[#This Row],[ID]],Table17[[#This Row],[ID]])=1,1,0)</f>
        <v>1</v>
      </c>
    </row>
    <row r="30" spans="1:31" x14ac:dyDescent="0.25">
      <c r="A30" s="33" t="s">
        <v>277</v>
      </c>
      <c r="B30" s="33" t="s">
        <v>4786</v>
      </c>
      <c r="C30" s="33" t="s">
        <v>4787</v>
      </c>
      <c r="D30" s="33" t="s">
        <v>280</v>
      </c>
      <c r="E30" s="33" t="s">
        <v>281</v>
      </c>
      <c r="F30" s="34">
        <v>43101</v>
      </c>
      <c r="G30" s="34">
        <v>43465</v>
      </c>
      <c r="H30" s="35" t="s">
        <v>4788</v>
      </c>
      <c r="I30" s="35" t="s">
        <v>312</v>
      </c>
      <c r="J30" s="35" t="s">
        <v>4789</v>
      </c>
      <c r="K30" s="35" t="s">
        <v>4790</v>
      </c>
      <c r="L30" s="35" t="s">
        <v>4791</v>
      </c>
      <c r="M30" s="35" t="s">
        <v>4792</v>
      </c>
      <c r="N30" s="35" t="s">
        <v>4654</v>
      </c>
      <c r="O30" s="35" t="s">
        <v>4793</v>
      </c>
      <c r="P30" s="35" t="s">
        <v>4721</v>
      </c>
      <c r="Q30" s="35"/>
      <c r="R30" s="35" t="s">
        <v>4176</v>
      </c>
      <c r="S30" s="35" t="s">
        <v>1236</v>
      </c>
      <c r="T30" s="35" t="s">
        <v>4722</v>
      </c>
      <c r="U30" s="35" t="s">
        <v>4229</v>
      </c>
      <c r="V30" s="35" t="s">
        <v>4794</v>
      </c>
      <c r="W30" s="35" t="s">
        <v>4658</v>
      </c>
      <c r="X30" s="35" t="s">
        <v>306</v>
      </c>
      <c r="Y30" s="35" t="s">
        <v>507</v>
      </c>
      <c r="Z30" s="35" t="s">
        <v>442</v>
      </c>
      <c r="AA30" s="35" t="s">
        <v>4659</v>
      </c>
      <c r="AC30" s="35"/>
      <c r="AD30" s="33"/>
      <c r="AE30" s="33">
        <f>IF(COUNTIF($L$2:Table17[[#This Row],[ID]],Table17[[#This Row],[ID]])=1,1,0)</f>
        <v>1</v>
      </c>
    </row>
    <row r="31" spans="1:31" x14ac:dyDescent="0.25">
      <c r="A31" s="33" t="s">
        <v>277</v>
      </c>
      <c r="B31" s="33" t="s">
        <v>1426</v>
      </c>
      <c r="C31" s="33" t="s">
        <v>1427</v>
      </c>
      <c r="D31" s="33" t="s">
        <v>280</v>
      </c>
      <c r="E31" s="33" t="s">
        <v>281</v>
      </c>
      <c r="F31" s="34">
        <v>43101</v>
      </c>
      <c r="G31" s="34">
        <v>43465</v>
      </c>
      <c r="H31" s="35" t="s">
        <v>1428</v>
      </c>
      <c r="I31" s="35" t="s">
        <v>1429</v>
      </c>
      <c r="J31" s="35" t="s">
        <v>1430</v>
      </c>
      <c r="K31" s="35" t="s">
        <v>1431</v>
      </c>
      <c r="L31" s="35" t="s">
        <v>4795</v>
      </c>
      <c r="M31" s="35" t="s">
        <v>4796</v>
      </c>
      <c r="N31" s="35" t="s">
        <v>4654</v>
      </c>
      <c r="O31" s="35" t="s">
        <v>4797</v>
      </c>
      <c r="P31" s="35" t="s">
        <v>4798</v>
      </c>
      <c r="Q31" s="35"/>
      <c r="R31" s="35" t="s">
        <v>4176</v>
      </c>
      <c r="S31" s="35" t="s">
        <v>1236</v>
      </c>
      <c r="T31" s="35" t="s">
        <v>4799</v>
      </c>
      <c r="U31" s="35" t="s">
        <v>4229</v>
      </c>
      <c r="V31" s="35" t="s">
        <v>4800</v>
      </c>
      <c r="W31" s="35" t="s">
        <v>4658</v>
      </c>
      <c r="X31" s="35" t="s">
        <v>506</v>
      </c>
      <c r="Y31" s="35" t="s">
        <v>259</v>
      </c>
      <c r="Z31" s="35" t="s">
        <v>606</v>
      </c>
      <c r="AA31" s="35" t="s">
        <v>276</v>
      </c>
      <c r="AC31" s="35"/>
      <c r="AD31" s="33"/>
      <c r="AE31" s="33">
        <f>IF(COUNTIF($L$2:Table17[[#This Row],[ID]],Table17[[#This Row],[ID]])=1,1,0)</f>
        <v>1</v>
      </c>
    </row>
    <row r="32" spans="1:31" x14ac:dyDescent="0.25">
      <c r="A32" s="33" t="s">
        <v>277</v>
      </c>
      <c r="B32" s="33" t="s">
        <v>1426</v>
      </c>
      <c r="C32" s="33" t="s">
        <v>1427</v>
      </c>
      <c r="D32" s="33" t="s">
        <v>280</v>
      </c>
      <c r="E32" s="33" t="s">
        <v>281</v>
      </c>
      <c r="F32" s="34">
        <v>43101</v>
      </c>
      <c r="G32" s="34">
        <v>43465</v>
      </c>
      <c r="H32" s="35" t="s">
        <v>1428</v>
      </c>
      <c r="I32" s="35" t="s">
        <v>1429</v>
      </c>
      <c r="J32" s="35" t="s">
        <v>1430</v>
      </c>
      <c r="K32" s="35" t="s">
        <v>1431</v>
      </c>
      <c r="L32" s="35" t="s">
        <v>4801</v>
      </c>
      <c r="M32" s="35" t="s">
        <v>4802</v>
      </c>
      <c r="N32" s="35" t="s">
        <v>4654</v>
      </c>
      <c r="O32" s="35" t="s">
        <v>4803</v>
      </c>
      <c r="P32" s="35" t="s">
        <v>4676</v>
      </c>
      <c r="Q32" s="35"/>
      <c r="R32" s="35" t="s">
        <v>4186</v>
      </c>
      <c r="S32" s="35" t="s">
        <v>1236</v>
      </c>
      <c r="T32" s="35" t="s">
        <v>4677</v>
      </c>
      <c r="U32" s="35" t="s">
        <v>4229</v>
      </c>
      <c r="V32" s="35" t="s">
        <v>4804</v>
      </c>
      <c r="W32" s="35" t="s">
        <v>4658</v>
      </c>
      <c r="X32" s="35" t="s">
        <v>606</v>
      </c>
      <c r="Y32" s="35" t="s">
        <v>188</v>
      </c>
      <c r="Z32" s="35" t="s">
        <v>344</v>
      </c>
      <c r="AA32" s="35" t="s">
        <v>507</v>
      </c>
      <c r="AC32" s="35"/>
      <c r="AD32" s="33"/>
      <c r="AE32" s="33">
        <f>IF(COUNTIF($L$2:Table17[[#This Row],[ID]],Table17[[#This Row],[ID]])=1,1,0)</f>
        <v>1</v>
      </c>
    </row>
    <row r="33" spans="1:31" x14ac:dyDescent="0.25">
      <c r="A33" s="33" t="s">
        <v>277</v>
      </c>
      <c r="B33" s="33" t="s">
        <v>1426</v>
      </c>
      <c r="C33" s="33" t="s">
        <v>1427</v>
      </c>
      <c r="D33" s="33" t="s">
        <v>280</v>
      </c>
      <c r="E33" s="33" t="s">
        <v>281</v>
      </c>
      <c r="F33" s="34">
        <v>43101</v>
      </c>
      <c r="G33" s="34">
        <v>43465</v>
      </c>
      <c r="H33" s="35" t="s">
        <v>1428</v>
      </c>
      <c r="I33" s="35" t="s">
        <v>1429</v>
      </c>
      <c r="J33" s="35" t="s">
        <v>1430</v>
      </c>
      <c r="K33" s="35" t="s">
        <v>1431</v>
      </c>
      <c r="L33" s="35" t="s">
        <v>4805</v>
      </c>
      <c r="M33" s="35" t="s">
        <v>4674</v>
      </c>
      <c r="N33" s="35" t="s">
        <v>4675</v>
      </c>
      <c r="O33" s="35" t="s">
        <v>4806</v>
      </c>
      <c r="P33" s="35" t="s">
        <v>4676</v>
      </c>
      <c r="Q33" s="35"/>
      <c r="R33" s="35" t="s">
        <v>4186</v>
      </c>
      <c r="S33" s="35" t="s">
        <v>1236</v>
      </c>
      <c r="T33" s="35" t="s">
        <v>4677</v>
      </c>
      <c r="U33" s="35" t="s">
        <v>4229</v>
      </c>
      <c r="V33" s="35" t="s">
        <v>4807</v>
      </c>
      <c r="W33" s="35" t="s">
        <v>4658</v>
      </c>
      <c r="X33" s="35" t="s">
        <v>383</v>
      </c>
      <c r="Y33" s="35" t="s">
        <v>259</v>
      </c>
      <c r="Z33" s="35" t="s">
        <v>598</v>
      </c>
      <c r="AA33" s="35" t="s">
        <v>4683</v>
      </c>
      <c r="AC33" s="35"/>
      <c r="AD33" s="33"/>
      <c r="AE33" s="33">
        <f>IF(COUNTIF($L$2:Table17[[#This Row],[ID]],Table17[[#This Row],[ID]])=1,1,0)</f>
        <v>1</v>
      </c>
    </row>
    <row r="34" spans="1:31" x14ac:dyDescent="0.25">
      <c r="A34" s="33" t="s">
        <v>277</v>
      </c>
      <c r="B34" s="33" t="s">
        <v>1426</v>
      </c>
      <c r="C34" s="33" t="s">
        <v>1427</v>
      </c>
      <c r="D34" s="33" t="s">
        <v>280</v>
      </c>
      <c r="E34" s="33" t="s">
        <v>281</v>
      </c>
      <c r="F34" s="34">
        <v>43101</v>
      </c>
      <c r="G34" s="34">
        <v>43465</v>
      </c>
      <c r="H34" s="35" t="s">
        <v>1428</v>
      </c>
      <c r="I34" s="35" t="s">
        <v>1429</v>
      </c>
      <c r="J34" s="35" t="s">
        <v>1430</v>
      </c>
      <c r="K34" s="35" t="s">
        <v>1431</v>
      </c>
      <c r="L34" s="35" t="s">
        <v>4808</v>
      </c>
      <c r="M34" s="35" t="s">
        <v>4809</v>
      </c>
      <c r="N34" s="35" t="s">
        <v>4654</v>
      </c>
      <c r="O34" s="35" t="s">
        <v>4810</v>
      </c>
      <c r="P34" s="35" t="s">
        <v>4811</v>
      </c>
      <c r="Q34" s="35"/>
      <c r="R34" s="35" t="s">
        <v>4176</v>
      </c>
      <c r="S34" s="35" t="s">
        <v>1236</v>
      </c>
      <c r="T34" s="35" t="s">
        <v>4812</v>
      </c>
      <c r="U34" s="35" t="s">
        <v>4229</v>
      </c>
      <c r="V34" s="35" t="s">
        <v>4230</v>
      </c>
      <c r="W34" s="35" t="s">
        <v>4658</v>
      </c>
      <c r="X34" s="35" t="s">
        <v>299</v>
      </c>
      <c r="Y34" s="35" t="s">
        <v>259</v>
      </c>
      <c r="Z34" s="35" t="s">
        <v>344</v>
      </c>
      <c r="AA34" s="35" t="s">
        <v>4683</v>
      </c>
      <c r="AC34" s="35"/>
      <c r="AD34" s="33"/>
      <c r="AE34" s="33">
        <f>IF(COUNTIF($L$2:Table17[[#This Row],[ID]],Table17[[#This Row],[ID]])=1,1,0)</f>
        <v>1</v>
      </c>
    </row>
    <row r="35" spans="1:31" x14ac:dyDescent="0.25">
      <c r="A35" s="33" t="s">
        <v>277</v>
      </c>
      <c r="B35" s="33" t="s">
        <v>1500</v>
      </c>
      <c r="C35" s="33" t="s">
        <v>1501</v>
      </c>
      <c r="D35" s="33" t="s">
        <v>280</v>
      </c>
      <c r="E35" s="33" t="s">
        <v>281</v>
      </c>
      <c r="F35" s="34">
        <v>43101</v>
      </c>
      <c r="G35" s="34">
        <v>43465</v>
      </c>
      <c r="H35" s="35" t="s">
        <v>1502</v>
      </c>
      <c r="I35" s="35" t="s">
        <v>1503</v>
      </c>
      <c r="J35" s="35" t="s">
        <v>1504</v>
      </c>
      <c r="K35" s="35" t="s">
        <v>1505</v>
      </c>
      <c r="L35" s="35" t="s">
        <v>4813</v>
      </c>
      <c r="M35" s="35" t="s">
        <v>4814</v>
      </c>
      <c r="N35" s="35" t="s">
        <v>4662</v>
      </c>
      <c r="O35" s="35"/>
      <c r="P35" s="35" t="s">
        <v>4815</v>
      </c>
      <c r="Q35" s="35"/>
      <c r="R35" s="35" t="s">
        <v>4176</v>
      </c>
      <c r="S35" s="35" t="s">
        <v>1236</v>
      </c>
      <c r="T35" s="35" t="s">
        <v>4816</v>
      </c>
      <c r="U35" s="35" t="s">
        <v>4229</v>
      </c>
      <c r="V35" s="35" t="s">
        <v>4817</v>
      </c>
      <c r="W35" s="35" t="s">
        <v>4658</v>
      </c>
      <c r="X35" s="35" t="s">
        <v>4733</v>
      </c>
      <c r="Y35" s="35" t="s">
        <v>507</v>
      </c>
      <c r="Z35" s="35" t="s">
        <v>4733</v>
      </c>
      <c r="AA35" s="35" t="s">
        <v>4738</v>
      </c>
      <c r="AC35" s="35"/>
      <c r="AD35" s="33"/>
      <c r="AE35" s="33">
        <f>IF(COUNTIF($L$2:Table17[[#This Row],[ID]],Table17[[#This Row],[ID]])=1,1,0)</f>
        <v>1</v>
      </c>
    </row>
    <row r="36" spans="1:31" x14ac:dyDescent="0.25">
      <c r="A36" s="33" t="s">
        <v>277</v>
      </c>
      <c r="B36" s="33" t="s">
        <v>1500</v>
      </c>
      <c r="C36" s="33" t="s">
        <v>1501</v>
      </c>
      <c r="D36" s="33" t="s">
        <v>280</v>
      </c>
      <c r="E36" s="33" t="s">
        <v>281</v>
      </c>
      <c r="F36" s="34">
        <v>43101</v>
      </c>
      <c r="G36" s="34">
        <v>43465</v>
      </c>
      <c r="H36" s="35" t="s">
        <v>1502</v>
      </c>
      <c r="I36" s="35" t="s">
        <v>1503</v>
      </c>
      <c r="J36" s="35" t="s">
        <v>1504</v>
      </c>
      <c r="K36" s="35" t="s">
        <v>1505</v>
      </c>
      <c r="L36" s="35" t="s">
        <v>4818</v>
      </c>
      <c r="M36" s="35" t="s">
        <v>4819</v>
      </c>
      <c r="N36" s="35" t="s">
        <v>4662</v>
      </c>
      <c r="O36" s="35"/>
      <c r="P36" s="35" t="s">
        <v>280</v>
      </c>
      <c r="Q36" s="35"/>
      <c r="R36" s="35"/>
      <c r="S36" s="35"/>
      <c r="T36" s="35" t="s">
        <v>4664</v>
      </c>
      <c r="U36" s="35" t="s">
        <v>4229</v>
      </c>
      <c r="V36" s="35" t="s">
        <v>4820</v>
      </c>
      <c r="W36" s="35" t="s">
        <v>4658</v>
      </c>
      <c r="X36" s="35" t="s">
        <v>4733</v>
      </c>
      <c r="Y36" s="35" t="s">
        <v>276</v>
      </c>
      <c r="Z36" s="35" t="s">
        <v>4733</v>
      </c>
      <c r="AA36" s="35" t="s">
        <v>507</v>
      </c>
      <c r="AC36" s="35"/>
      <c r="AD36" s="33"/>
      <c r="AE36" s="33">
        <f>IF(COUNTIF($L$2:Table17[[#This Row],[ID]],Table17[[#This Row],[ID]])=1,1,0)</f>
        <v>1</v>
      </c>
    </row>
    <row r="37" spans="1:31" x14ac:dyDescent="0.25">
      <c r="A37" s="33" t="s">
        <v>277</v>
      </c>
      <c r="B37" s="33" t="s">
        <v>1500</v>
      </c>
      <c r="C37" s="33" t="s">
        <v>1501</v>
      </c>
      <c r="D37" s="33" t="s">
        <v>280</v>
      </c>
      <c r="E37" s="33" t="s">
        <v>281</v>
      </c>
      <c r="F37" s="34">
        <v>43101</v>
      </c>
      <c r="G37" s="34">
        <v>43465</v>
      </c>
      <c r="H37" s="35" t="s">
        <v>1502</v>
      </c>
      <c r="I37" s="35" t="s">
        <v>1503</v>
      </c>
      <c r="J37" s="35" t="s">
        <v>1504</v>
      </c>
      <c r="K37" s="35" t="s">
        <v>1505</v>
      </c>
      <c r="L37" s="35" t="s">
        <v>4821</v>
      </c>
      <c r="M37" s="35" t="s">
        <v>4822</v>
      </c>
      <c r="N37" s="35" t="s">
        <v>4654</v>
      </c>
      <c r="O37" s="35"/>
      <c r="P37" s="35" t="s">
        <v>280</v>
      </c>
      <c r="Q37" s="35"/>
      <c r="R37" s="35"/>
      <c r="S37" s="35"/>
      <c r="T37" s="35" t="s">
        <v>4664</v>
      </c>
      <c r="U37" s="35" t="s">
        <v>4229</v>
      </c>
      <c r="V37" s="35" t="s">
        <v>4823</v>
      </c>
      <c r="W37" s="35" t="s">
        <v>4658</v>
      </c>
      <c r="X37" s="35" t="s">
        <v>4733</v>
      </c>
      <c r="Y37" s="35" t="s">
        <v>276</v>
      </c>
      <c r="Z37" s="35" t="s">
        <v>4733</v>
      </c>
      <c r="AA37" s="35" t="s">
        <v>4659</v>
      </c>
      <c r="AC37" s="35"/>
      <c r="AD37" s="33"/>
      <c r="AE37" s="33">
        <f>IF(COUNTIF($L$2:Table17[[#This Row],[ID]],Table17[[#This Row],[ID]])=1,1,0)</f>
        <v>1</v>
      </c>
    </row>
    <row r="38" spans="1:31" x14ac:dyDescent="0.25">
      <c r="A38" s="33" t="s">
        <v>277</v>
      </c>
      <c r="B38" s="33" t="s">
        <v>1500</v>
      </c>
      <c r="C38" s="33" t="s">
        <v>1501</v>
      </c>
      <c r="D38" s="33" t="s">
        <v>280</v>
      </c>
      <c r="E38" s="33" t="s">
        <v>281</v>
      </c>
      <c r="F38" s="34">
        <v>43101</v>
      </c>
      <c r="G38" s="34">
        <v>43465</v>
      </c>
      <c r="H38" s="35" t="s">
        <v>1502</v>
      </c>
      <c r="I38" s="35" t="s">
        <v>1503</v>
      </c>
      <c r="J38" s="35" t="s">
        <v>1504</v>
      </c>
      <c r="K38" s="35" t="s">
        <v>1505</v>
      </c>
      <c r="L38" s="35" t="s">
        <v>4824</v>
      </c>
      <c r="M38" s="35" t="s">
        <v>4825</v>
      </c>
      <c r="N38" s="35" t="s">
        <v>4654</v>
      </c>
      <c r="O38" s="35"/>
      <c r="P38" s="35" t="s">
        <v>280</v>
      </c>
      <c r="Q38" s="35"/>
      <c r="R38" s="35"/>
      <c r="S38" s="35"/>
      <c r="T38" s="35" t="s">
        <v>4664</v>
      </c>
      <c r="U38" s="35" t="s">
        <v>4229</v>
      </c>
      <c r="V38" s="35" t="s">
        <v>4826</v>
      </c>
      <c r="W38" s="35" t="s">
        <v>4658</v>
      </c>
      <c r="X38" s="35" t="s">
        <v>4733</v>
      </c>
      <c r="Y38" s="35" t="s">
        <v>507</v>
      </c>
      <c r="Z38" s="35" t="s">
        <v>4733</v>
      </c>
      <c r="AA38" s="35" t="s">
        <v>507</v>
      </c>
      <c r="AC38" s="35"/>
      <c r="AD38" s="33"/>
      <c r="AE38" s="33">
        <f>IF(COUNTIF($L$2:Table17[[#This Row],[ID]],Table17[[#This Row],[ID]])=1,1,0)</f>
        <v>1</v>
      </c>
    </row>
    <row r="39" spans="1:31" x14ac:dyDescent="0.25">
      <c r="A39" s="33" t="s">
        <v>277</v>
      </c>
      <c r="B39" s="33" t="s">
        <v>1500</v>
      </c>
      <c r="C39" s="33" t="s">
        <v>1501</v>
      </c>
      <c r="D39" s="33" t="s">
        <v>280</v>
      </c>
      <c r="E39" s="33" t="s">
        <v>281</v>
      </c>
      <c r="F39" s="34">
        <v>43101</v>
      </c>
      <c r="G39" s="34">
        <v>43465</v>
      </c>
      <c r="H39" s="35" t="s">
        <v>1502</v>
      </c>
      <c r="I39" s="35" t="s">
        <v>1503</v>
      </c>
      <c r="J39" s="35" t="s">
        <v>1504</v>
      </c>
      <c r="K39" s="35" t="s">
        <v>1505</v>
      </c>
      <c r="L39" s="35" t="s">
        <v>4827</v>
      </c>
      <c r="M39" s="35" t="s">
        <v>4828</v>
      </c>
      <c r="N39" s="35" t="s">
        <v>4662</v>
      </c>
      <c r="O39" s="35"/>
      <c r="P39" s="35" t="s">
        <v>4669</v>
      </c>
      <c r="Q39" s="35"/>
      <c r="R39" s="35" t="s">
        <v>4197</v>
      </c>
      <c r="S39" s="35" t="s">
        <v>1236</v>
      </c>
      <c r="T39" s="35" t="s">
        <v>4670</v>
      </c>
      <c r="U39" s="35" t="s">
        <v>4229</v>
      </c>
      <c r="V39" s="35" t="s">
        <v>4689</v>
      </c>
      <c r="W39" s="35" t="s">
        <v>4658</v>
      </c>
      <c r="X39" s="35" t="s">
        <v>4733</v>
      </c>
      <c r="Y39" s="35" t="s">
        <v>507</v>
      </c>
      <c r="Z39" s="35" t="s">
        <v>4733</v>
      </c>
      <c r="AA39" s="35" t="s">
        <v>4738</v>
      </c>
      <c r="AC39" s="35"/>
      <c r="AD39" s="33"/>
      <c r="AE39" s="33">
        <f>IF(COUNTIF($L$2:Table17[[#This Row],[ID]],Table17[[#This Row],[ID]])=1,1,0)</f>
        <v>1</v>
      </c>
    </row>
    <row r="40" spans="1:31" x14ac:dyDescent="0.25">
      <c r="A40" s="33" t="s">
        <v>277</v>
      </c>
      <c r="B40" s="33" t="s">
        <v>1500</v>
      </c>
      <c r="C40" s="33" t="s">
        <v>1501</v>
      </c>
      <c r="D40" s="33" t="s">
        <v>280</v>
      </c>
      <c r="E40" s="33" t="s">
        <v>281</v>
      </c>
      <c r="F40" s="34">
        <v>43101</v>
      </c>
      <c r="G40" s="34">
        <v>43465</v>
      </c>
      <c r="H40" s="35" t="s">
        <v>1502</v>
      </c>
      <c r="I40" s="35" t="s">
        <v>1503</v>
      </c>
      <c r="J40" s="35" t="s">
        <v>1504</v>
      </c>
      <c r="K40" s="35" t="s">
        <v>1505</v>
      </c>
      <c r="L40" s="35" t="s">
        <v>4829</v>
      </c>
      <c r="M40" s="35" t="s">
        <v>4830</v>
      </c>
      <c r="N40" s="35" t="s">
        <v>4662</v>
      </c>
      <c r="O40" s="35"/>
      <c r="P40" s="35" t="s">
        <v>4669</v>
      </c>
      <c r="Q40" s="35"/>
      <c r="R40" s="35" t="s">
        <v>4197</v>
      </c>
      <c r="S40" s="35" t="s">
        <v>1236</v>
      </c>
      <c r="T40" s="35" t="s">
        <v>4670</v>
      </c>
      <c r="U40" s="35" t="s">
        <v>4229</v>
      </c>
      <c r="V40" s="35" t="s">
        <v>4831</v>
      </c>
      <c r="W40" s="35" t="s">
        <v>4658</v>
      </c>
      <c r="X40" s="35" t="s">
        <v>4733</v>
      </c>
      <c r="Y40" s="35" t="s">
        <v>507</v>
      </c>
      <c r="Z40" s="35" t="s">
        <v>4733</v>
      </c>
      <c r="AA40" s="35" t="s">
        <v>4738</v>
      </c>
      <c r="AC40" s="35"/>
      <c r="AD40" s="33"/>
      <c r="AE40" s="33">
        <f>IF(COUNTIF($L$2:Table17[[#This Row],[ID]],Table17[[#This Row],[ID]])=1,1,0)</f>
        <v>1</v>
      </c>
    </row>
    <row r="41" spans="1:31" x14ac:dyDescent="0.25">
      <c r="A41" s="33" t="s">
        <v>277</v>
      </c>
      <c r="B41" s="33" t="s">
        <v>1652</v>
      </c>
      <c r="C41" s="33" t="s">
        <v>1653</v>
      </c>
      <c r="D41" s="33" t="s">
        <v>280</v>
      </c>
      <c r="E41" s="33" t="s">
        <v>281</v>
      </c>
      <c r="F41" s="34">
        <v>43101</v>
      </c>
      <c r="G41" s="34">
        <v>43465</v>
      </c>
      <c r="H41" s="35" t="s">
        <v>1654</v>
      </c>
      <c r="I41" s="35" t="s">
        <v>1655</v>
      </c>
      <c r="J41" s="35" t="s">
        <v>1656</v>
      </c>
      <c r="K41" s="35" t="s">
        <v>1657</v>
      </c>
      <c r="L41" s="35" t="s">
        <v>4832</v>
      </c>
      <c r="M41" s="35" t="s">
        <v>4833</v>
      </c>
      <c r="N41" s="35" t="s">
        <v>4654</v>
      </c>
      <c r="O41" s="35" t="s">
        <v>4834</v>
      </c>
      <c r="P41" s="35" t="s">
        <v>4835</v>
      </c>
      <c r="Q41" s="35"/>
      <c r="R41" s="35" t="s">
        <v>4186</v>
      </c>
      <c r="S41" s="35" t="s">
        <v>1236</v>
      </c>
      <c r="T41" s="35" t="s">
        <v>4836</v>
      </c>
      <c r="U41" s="35" t="s">
        <v>4229</v>
      </c>
      <c r="V41" s="35" t="s">
        <v>4837</v>
      </c>
      <c r="W41" s="35" t="s">
        <v>4658</v>
      </c>
      <c r="X41" s="35" t="s">
        <v>299</v>
      </c>
      <c r="Y41" s="35" t="s">
        <v>276</v>
      </c>
      <c r="Z41" s="35" t="s">
        <v>290</v>
      </c>
      <c r="AA41" s="35" t="s">
        <v>507</v>
      </c>
      <c r="AC41" s="35"/>
      <c r="AD41" s="33"/>
      <c r="AE41" s="33">
        <f>IF(COUNTIF($L$2:Table17[[#This Row],[ID]],Table17[[#This Row],[ID]])=1,1,0)</f>
        <v>1</v>
      </c>
    </row>
    <row r="42" spans="1:31" x14ac:dyDescent="0.25">
      <c r="A42" s="33" t="s">
        <v>277</v>
      </c>
      <c r="B42" s="33" t="s">
        <v>1652</v>
      </c>
      <c r="C42" s="33" t="s">
        <v>1653</v>
      </c>
      <c r="D42" s="33" t="s">
        <v>280</v>
      </c>
      <c r="E42" s="33" t="s">
        <v>281</v>
      </c>
      <c r="F42" s="34">
        <v>43101</v>
      </c>
      <c r="G42" s="34">
        <v>43465</v>
      </c>
      <c r="H42" s="35" t="s">
        <v>1654</v>
      </c>
      <c r="I42" s="35" t="s">
        <v>1655</v>
      </c>
      <c r="J42" s="35" t="s">
        <v>1656</v>
      </c>
      <c r="K42" s="35" t="s">
        <v>1657</v>
      </c>
      <c r="L42" s="35" t="s">
        <v>4838</v>
      </c>
      <c r="M42" s="35" t="s">
        <v>4839</v>
      </c>
      <c r="N42" s="35" t="s">
        <v>4654</v>
      </c>
      <c r="O42" s="35"/>
      <c r="P42" s="35" t="s">
        <v>4669</v>
      </c>
      <c r="Q42" s="35"/>
      <c r="R42" s="35" t="s">
        <v>4197</v>
      </c>
      <c r="S42" s="35" t="s">
        <v>1236</v>
      </c>
      <c r="T42" s="35" t="s">
        <v>4670</v>
      </c>
      <c r="U42" s="35" t="s">
        <v>4229</v>
      </c>
      <c r="V42" s="35" t="s">
        <v>4840</v>
      </c>
      <c r="W42" s="35" t="s">
        <v>4658</v>
      </c>
      <c r="X42" s="35" t="s">
        <v>598</v>
      </c>
      <c r="Y42" s="35" t="s">
        <v>259</v>
      </c>
      <c r="Z42" s="35" t="s">
        <v>299</v>
      </c>
      <c r="AA42" s="35" t="s">
        <v>507</v>
      </c>
      <c r="AC42" s="35"/>
      <c r="AD42" s="33"/>
      <c r="AE42" s="33">
        <f>IF(COUNTIF($L$2:Table17[[#This Row],[ID]],Table17[[#This Row],[ID]])=1,1,0)</f>
        <v>1</v>
      </c>
    </row>
    <row r="43" spans="1:31" x14ac:dyDescent="0.25">
      <c r="A43" s="33" t="s">
        <v>277</v>
      </c>
      <c r="B43" s="33" t="s">
        <v>1652</v>
      </c>
      <c r="C43" s="33" t="s">
        <v>1653</v>
      </c>
      <c r="D43" s="33" t="s">
        <v>280</v>
      </c>
      <c r="E43" s="33" t="s">
        <v>281</v>
      </c>
      <c r="F43" s="34">
        <v>43101</v>
      </c>
      <c r="G43" s="34">
        <v>43465</v>
      </c>
      <c r="H43" s="35" t="s">
        <v>1654</v>
      </c>
      <c r="I43" s="35" t="s">
        <v>1655</v>
      </c>
      <c r="J43" s="35" t="s">
        <v>1656</v>
      </c>
      <c r="K43" s="35" t="s">
        <v>1657</v>
      </c>
      <c r="L43" s="35" t="s">
        <v>4841</v>
      </c>
      <c r="M43" s="35" t="s">
        <v>4842</v>
      </c>
      <c r="N43" s="35" t="s">
        <v>4654</v>
      </c>
      <c r="O43" s="35" t="s">
        <v>4843</v>
      </c>
      <c r="P43" s="35" t="s">
        <v>4844</v>
      </c>
      <c r="Q43" s="35"/>
      <c r="R43" s="35" t="s">
        <v>4186</v>
      </c>
      <c r="S43" s="35" t="s">
        <v>1236</v>
      </c>
      <c r="T43" s="35" t="s">
        <v>4845</v>
      </c>
      <c r="U43" s="35" t="s">
        <v>4229</v>
      </c>
      <c r="V43" s="35" t="s">
        <v>4846</v>
      </c>
      <c r="W43" s="35" t="s">
        <v>4658</v>
      </c>
      <c r="X43" s="35" t="s">
        <v>383</v>
      </c>
      <c r="Y43" s="35" t="s">
        <v>276</v>
      </c>
      <c r="Z43" s="35" t="s">
        <v>383</v>
      </c>
      <c r="AA43" s="35" t="s">
        <v>507</v>
      </c>
      <c r="AC43" s="35"/>
      <c r="AD43" s="33"/>
      <c r="AE43" s="33">
        <f>IF(COUNTIF($L$2:Table17[[#This Row],[ID]],Table17[[#This Row],[ID]])=1,1,0)</f>
        <v>1</v>
      </c>
    </row>
    <row r="44" spans="1:31" x14ac:dyDescent="0.25">
      <c r="A44" s="33" t="s">
        <v>277</v>
      </c>
      <c r="B44" s="33" t="s">
        <v>1788</v>
      </c>
      <c r="C44" s="33" t="s">
        <v>1789</v>
      </c>
      <c r="D44" s="33" t="s">
        <v>280</v>
      </c>
      <c r="E44" s="33" t="s">
        <v>281</v>
      </c>
      <c r="F44" s="34">
        <v>43101</v>
      </c>
      <c r="G44" s="34">
        <v>43465</v>
      </c>
      <c r="H44" s="35" t="s">
        <v>1790</v>
      </c>
      <c r="I44" s="35" t="s">
        <v>1791</v>
      </c>
      <c r="J44" s="35" t="s">
        <v>1792</v>
      </c>
      <c r="K44" s="35" t="s">
        <v>1793</v>
      </c>
      <c r="L44" s="35" t="s">
        <v>4847</v>
      </c>
      <c r="M44" s="35" t="s">
        <v>4848</v>
      </c>
      <c r="N44" s="35" t="s">
        <v>4675</v>
      </c>
      <c r="O44" s="35"/>
      <c r="P44" s="35" t="s">
        <v>4849</v>
      </c>
      <c r="Q44" s="35"/>
      <c r="R44" s="35" t="s">
        <v>4176</v>
      </c>
      <c r="S44" s="35" t="s">
        <v>1236</v>
      </c>
      <c r="T44" s="35" t="s">
        <v>4850</v>
      </c>
      <c r="U44" s="35" t="s">
        <v>4229</v>
      </c>
      <c r="V44" s="35" t="s">
        <v>4851</v>
      </c>
      <c r="W44" s="35" t="s">
        <v>4658</v>
      </c>
      <c r="X44" s="35" t="s">
        <v>598</v>
      </c>
      <c r="Y44" s="35" t="s">
        <v>259</v>
      </c>
      <c r="Z44" s="35" t="s">
        <v>606</v>
      </c>
      <c r="AA44" s="35" t="s">
        <v>4693</v>
      </c>
      <c r="AC44" s="35"/>
      <c r="AD44" s="33"/>
      <c r="AE44" s="33">
        <f>IF(COUNTIF($L$2:Table17[[#This Row],[ID]],Table17[[#This Row],[ID]])=1,1,0)</f>
        <v>1</v>
      </c>
    </row>
    <row r="45" spans="1:31" x14ac:dyDescent="0.25">
      <c r="A45" s="33" t="s">
        <v>277</v>
      </c>
      <c r="B45" s="33" t="s">
        <v>1788</v>
      </c>
      <c r="C45" s="33" t="s">
        <v>1789</v>
      </c>
      <c r="D45" s="33" t="s">
        <v>280</v>
      </c>
      <c r="E45" s="33" t="s">
        <v>281</v>
      </c>
      <c r="F45" s="34">
        <v>43101</v>
      </c>
      <c r="G45" s="34">
        <v>43465</v>
      </c>
      <c r="H45" s="35" t="s">
        <v>1790</v>
      </c>
      <c r="I45" s="35" t="s">
        <v>1791</v>
      </c>
      <c r="J45" s="35" t="s">
        <v>1792</v>
      </c>
      <c r="K45" s="35" t="s">
        <v>1793</v>
      </c>
      <c r="L45" s="35" t="s">
        <v>4852</v>
      </c>
      <c r="M45" s="35" t="s">
        <v>4853</v>
      </c>
      <c r="N45" s="35" t="s">
        <v>4654</v>
      </c>
      <c r="O45" s="35"/>
      <c r="P45" s="35" t="s">
        <v>4854</v>
      </c>
      <c r="Q45" s="35"/>
      <c r="R45" s="35" t="s">
        <v>4176</v>
      </c>
      <c r="S45" s="35" t="s">
        <v>4333</v>
      </c>
      <c r="T45" s="35" t="s">
        <v>4855</v>
      </c>
      <c r="U45" s="35" t="s">
        <v>4229</v>
      </c>
      <c r="V45" s="35" t="s">
        <v>4856</v>
      </c>
      <c r="W45" s="35" t="s">
        <v>4658</v>
      </c>
      <c r="X45" s="35" t="s">
        <v>598</v>
      </c>
      <c r="Y45" s="35" t="s">
        <v>211</v>
      </c>
      <c r="Z45" s="35" t="s">
        <v>598</v>
      </c>
      <c r="AA45" s="35" t="s">
        <v>259</v>
      </c>
      <c r="AC45" s="35"/>
      <c r="AD45" s="33"/>
      <c r="AE45" s="33">
        <f>IF(COUNTIF($L$2:Table17[[#This Row],[ID]],Table17[[#This Row],[ID]])=1,1,0)</f>
        <v>1</v>
      </c>
    </row>
    <row r="46" spans="1:31" x14ac:dyDescent="0.25">
      <c r="A46" s="33" t="s">
        <v>277</v>
      </c>
      <c r="B46" s="33" t="s">
        <v>1788</v>
      </c>
      <c r="C46" s="33" t="s">
        <v>1789</v>
      </c>
      <c r="D46" s="33" t="s">
        <v>280</v>
      </c>
      <c r="E46" s="33" t="s">
        <v>281</v>
      </c>
      <c r="F46" s="34">
        <v>43101</v>
      </c>
      <c r="G46" s="34">
        <v>43465</v>
      </c>
      <c r="H46" s="35" t="s">
        <v>1790</v>
      </c>
      <c r="I46" s="35" t="s">
        <v>1791</v>
      </c>
      <c r="J46" s="35" t="s">
        <v>1792</v>
      </c>
      <c r="K46" s="35" t="s">
        <v>1793</v>
      </c>
      <c r="L46" s="35" t="s">
        <v>4857</v>
      </c>
      <c r="M46" s="35" t="s">
        <v>4858</v>
      </c>
      <c r="N46" s="35" t="s">
        <v>4654</v>
      </c>
      <c r="O46" s="35"/>
      <c r="P46" s="35" t="s">
        <v>4513</v>
      </c>
      <c r="Q46" s="35"/>
      <c r="R46" s="35" t="s">
        <v>4186</v>
      </c>
      <c r="S46" s="35" t="s">
        <v>4516</v>
      </c>
      <c r="T46" s="35" t="s">
        <v>4859</v>
      </c>
      <c r="U46" s="35" t="s">
        <v>4229</v>
      </c>
      <c r="V46" s="35" t="s">
        <v>4860</v>
      </c>
      <c r="W46" s="35" t="s">
        <v>4658</v>
      </c>
      <c r="X46" s="35" t="s">
        <v>323</v>
      </c>
      <c r="Y46" s="35" t="s">
        <v>276</v>
      </c>
      <c r="Z46" s="35" t="s">
        <v>1201</v>
      </c>
      <c r="AA46" s="35" t="s">
        <v>4659</v>
      </c>
      <c r="AC46" s="35"/>
      <c r="AD46" s="33"/>
      <c r="AE46" s="33">
        <f>IF(COUNTIF($L$2:Table17[[#This Row],[ID]],Table17[[#This Row],[ID]])=1,1,0)</f>
        <v>1</v>
      </c>
    </row>
    <row r="47" spans="1:31" x14ac:dyDescent="0.25">
      <c r="A47" s="33" t="s">
        <v>277</v>
      </c>
      <c r="B47" s="33" t="s">
        <v>1788</v>
      </c>
      <c r="C47" s="33" t="s">
        <v>1789</v>
      </c>
      <c r="D47" s="33" t="s">
        <v>280</v>
      </c>
      <c r="E47" s="33" t="s">
        <v>281</v>
      </c>
      <c r="F47" s="34">
        <v>43101</v>
      </c>
      <c r="G47" s="34">
        <v>43465</v>
      </c>
      <c r="H47" s="35" t="s">
        <v>1790</v>
      </c>
      <c r="I47" s="35" t="s">
        <v>1791</v>
      </c>
      <c r="J47" s="35" t="s">
        <v>1792</v>
      </c>
      <c r="K47" s="35" t="s">
        <v>1793</v>
      </c>
      <c r="L47" s="35" t="s">
        <v>4861</v>
      </c>
      <c r="M47" s="35" t="s">
        <v>4862</v>
      </c>
      <c r="N47" s="35" t="s">
        <v>4654</v>
      </c>
      <c r="O47" s="35"/>
      <c r="P47" s="35" t="s">
        <v>4513</v>
      </c>
      <c r="Q47" s="35"/>
      <c r="R47" s="35" t="s">
        <v>4186</v>
      </c>
      <c r="S47" s="35" t="s">
        <v>4516</v>
      </c>
      <c r="T47" s="35" t="s">
        <v>4859</v>
      </c>
      <c r="U47" s="35" t="s">
        <v>4229</v>
      </c>
      <c r="V47" s="35" t="s">
        <v>4863</v>
      </c>
      <c r="W47" s="35" t="s">
        <v>4658</v>
      </c>
      <c r="X47" s="35" t="s">
        <v>506</v>
      </c>
      <c r="Y47" s="35" t="s">
        <v>507</v>
      </c>
      <c r="Z47" s="35" t="s">
        <v>323</v>
      </c>
      <c r="AA47" s="35" t="s">
        <v>4672</v>
      </c>
      <c r="AC47" s="35"/>
      <c r="AD47" s="33"/>
      <c r="AE47" s="33">
        <f>IF(COUNTIF($L$2:Table17[[#This Row],[ID]],Table17[[#This Row],[ID]])=1,1,0)</f>
        <v>1</v>
      </c>
    </row>
    <row r="48" spans="1:31" x14ac:dyDescent="0.25">
      <c r="A48" s="33" t="s">
        <v>277</v>
      </c>
      <c r="B48" s="33" t="s">
        <v>1788</v>
      </c>
      <c r="C48" s="33" t="s">
        <v>1789</v>
      </c>
      <c r="D48" s="33" t="s">
        <v>280</v>
      </c>
      <c r="E48" s="33" t="s">
        <v>281</v>
      </c>
      <c r="F48" s="34">
        <v>43101</v>
      </c>
      <c r="G48" s="34">
        <v>43465</v>
      </c>
      <c r="H48" s="35" t="s">
        <v>1790</v>
      </c>
      <c r="I48" s="35" t="s">
        <v>1791</v>
      </c>
      <c r="J48" s="35" t="s">
        <v>1792</v>
      </c>
      <c r="K48" s="35" t="s">
        <v>1793</v>
      </c>
      <c r="L48" s="35" t="s">
        <v>4864</v>
      </c>
      <c r="M48" s="35" t="s">
        <v>4865</v>
      </c>
      <c r="N48" s="35" t="s">
        <v>4654</v>
      </c>
      <c r="O48" s="35"/>
      <c r="P48" s="35" t="s">
        <v>4513</v>
      </c>
      <c r="Q48" s="35"/>
      <c r="R48" s="35" t="s">
        <v>4186</v>
      </c>
      <c r="S48" s="35" t="s">
        <v>4516</v>
      </c>
      <c r="T48" s="35" t="s">
        <v>4859</v>
      </c>
      <c r="U48" s="35" t="s">
        <v>4229</v>
      </c>
      <c r="V48" s="35" t="s">
        <v>4866</v>
      </c>
      <c r="W48" s="35" t="s">
        <v>4658</v>
      </c>
      <c r="X48" s="35" t="s">
        <v>299</v>
      </c>
      <c r="Y48" s="35" t="s">
        <v>211</v>
      </c>
      <c r="Z48" s="35" t="s">
        <v>290</v>
      </c>
      <c r="AA48" s="35" t="s">
        <v>259</v>
      </c>
      <c r="AC48" s="35"/>
      <c r="AD48" s="33"/>
      <c r="AE48" s="33">
        <f>IF(COUNTIF($L$2:Table17[[#This Row],[ID]],Table17[[#This Row],[ID]])=1,1,0)</f>
        <v>1</v>
      </c>
    </row>
    <row r="49" spans="1:31" x14ac:dyDescent="0.25">
      <c r="A49" s="33" t="s">
        <v>277</v>
      </c>
      <c r="B49" s="33" t="s">
        <v>1788</v>
      </c>
      <c r="C49" s="33" t="s">
        <v>1789</v>
      </c>
      <c r="D49" s="33" t="s">
        <v>280</v>
      </c>
      <c r="E49" s="33" t="s">
        <v>281</v>
      </c>
      <c r="F49" s="34">
        <v>43101</v>
      </c>
      <c r="G49" s="34">
        <v>43465</v>
      </c>
      <c r="H49" s="35" t="s">
        <v>1790</v>
      </c>
      <c r="I49" s="35" t="s">
        <v>1791</v>
      </c>
      <c r="J49" s="35" t="s">
        <v>1792</v>
      </c>
      <c r="K49" s="35" t="s">
        <v>1793</v>
      </c>
      <c r="L49" s="35" t="s">
        <v>4867</v>
      </c>
      <c r="M49" s="35" t="s">
        <v>4868</v>
      </c>
      <c r="N49" s="35" t="s">
        <v>4654</v>
      </c>
      <c r="O49" s="35"/>
      <c r="P49" s="35" t="s">
        <v>4513</v>
      </c>
      <c r="Q49" s="35"/>
      <c r="R49" s="35" t="s">
        <v>4186</v>
      </c>
      <c r="S49" s="35" t="s">
        <v>4516</v>
      </c>
      <c r="T49" s="35" t="s">
        <v>4859</v>
      </c>
      <c r="U49" s="35" t="s">
        <v>4229</v>
      </c>
      <c r="V49" s="35" t="s">
        <v>4869</v>
      </c>
      <c r="W49" s="35" t="s">
        <v>4658</v>
      </c>
      <c r="X49" s="35" t="s">
        <v>383</v>
      </c>
      <c r="Y49" s="35" t="s">
        <v>212</v>
      </c>
      <c r="Z49" s="35" t="s">
        <v>598</v>
      </c>
      <c r="AA49" s="35" t="s">
        <v>4693</v>
      </c>
      <c r="AC49" s="35"/>
      <c r="AD49" s="33"/>
      <c r="AE49" s="33">
        <f>IF(COUNTIF($L$2:Table17[[#This Row],[ID]],Table17[[#This Row],[ID]])=1,1,0)</f>
        <v>1</v>
      </c>
    </row>
    <row r="50" spans="1:31" x14ac:dyDescent="0.25">
      <c r="A50" s="33" t="s">
        <v>277</v>
      </c>
      <c r="B50" s="33" t="s">
        <v>1788</v>
      </c>
      <c r="C50" s="33" t="s">
        <v>1789</v>
      </c>
      <c r="D50" s="33" t="s">
        <v>280</v>
      </c>
      <c r="E50" s="33" t="s">
        <v>281</v>
      </c>
      <c r="F50" s="34">
        <v>43101</v>
      </c>
      <c r="G50" s="34">
        <v>43465</v>
      </c>
      <c r="H50" s="35" t="s">
        <v>1790</v>
      </c>
      <c r="I50" s="35" t="s">
        <v>1791</v>
      </c>
      <c r="J50" s="35" t="s">
        <v>1792</v>
      </c>
      <c r="K50" s="35" t="s">
        <v>1793</v>
      </c>
      <c r="L50" s="35" t="s">
        <v>4870</v>
      </c>
      <c r="M50" s="35" t="s">
        <v>4871</v>
      </c>
      <c r="N50" s="35" t="s">
        <v>4654</v>
      </c>
      <c r="O50" s="35"/>
      <c r="P50" s="35" t="s">
        <v>4872</v>
      </c>
      <c r="Q50" s="35"/>
      <c r="R50" s="35" t="s">
        <v>4176</v>
      </c>
      <c r="S50" s="35" t="s">
        <v>1236</v>
      </c>
      <c r="T50" s="35" t="s">
        <v>4873</v>
      </c>
      <c r="U50" s="35" t="s">
        <v>4229</v>
      </c>
      <c r="V50" s="35" t="s">
        <v>4874</v>
      </c>
      <c r="W50" s="35" t="s">
        <v>4658</v>
      </c>
      <c r="X50" s="35" t="s">
        <v>323</v>
      </c>
      <c r="Y50" s="35" t="s">
        <v>212</v>
      </c>
      <c r="Z50" s="35" t="s">
        <v>1201</v>
      </c>
      <c r="AA50" s="35" t="s">
        <v>276</v>
      </c>
      <c r="AC50" s="35"/>
      <c r="AD50" s="33"/>
      <c r="AE50" s="33">
        <f>IF(COUNTIF($L$2:Table17[[#This Row],[ID]],Table17[[#This Row],[ID]])=1,1,0)</f>
        <v>1</v>
      </c>
    </row>
    <row r="51" spans="1:31" x14ac:dyDescent="0.25">
      <c r="A51" s="33" t="s">
        <v>277</v>
      </c>
      <c r="B51" s="33" t="s">
        <v>1788</v>
      </c>
      <c r="C51" s="33" t="s">
        <v>1789</v>
      </c>
      <c r="D51" s="33" t="s">
        <v>280</v>
      </c>
      <c r="E51" s="33" t="s">
        <v>281</v>
      </c>
      <c r="F51" s="34">
        <v>43101</v>
      </c>
      <c r="G51" s="34">
        <v>43465</v>
      </c>
      <c r="H51" s="35" t="s">
        <v>1790</v>
      </c>
      <c r="I51" s="35" t="s">
        <v>1791</v>
      </c>
      <c r="J51" s="35" t="s">
        <v>1792</v>
      </c>
      <c r="K51" s="35" t="s">
        <v>1793</v>
      </c>
      <c r="L51" s="35" t="s">
        <v>4875</v>
      </c>
      <c r="M51" s="35" t="s">
        <v>4876</v>
      </c>
      <c r="N51" s="35" t="s">
        <v>4654</v>
      </c>
      <c r="O51" s="35"/>
      <c r="P51" s="35" t="s">
        <v>4877</v>
      </c>
      <c r="Q51" s="35"/>
      <c r="R51" s="35"/>
      <c r="S51" s="35"/>
      <c r="T51" s="35" t="s">
        <v>4878</v>
      </c>
      <c r="U51" s="35" t="s">
        <v>4229</v>
      </c>
      <c r="V51" s="35" t="s">
        <v>4879</v>
      </c>
      <c r="W51" s="35" t="s">
        <v>4658</v>
      </c>
      <c r="X51" s="35" t="s">
        <v>429</v>
      </c>
      <c r="Y51" s="35" t="s">
        <v>276</v>
      </c>
      <c r="Z51" s="35" t="s">
        <v>344</v>
      </c>
      <c r="AA51" s="35" t="s">
        <v>4683</v>
      </c>
      <c r="AC51" s="35"/>
      <c r="AD51" s="33"/>
      <c r="AE51" s="33">
        <f>IF(COUNTIF($L$2:Table17[[#This Row],[ID]],Table17[[#This Row],[ID]])=1,1,0)</f>
        <v>1</v>
      </c>
    </row>
    <row r="52" spans="1:31" x14ac:dyDescent="0.25">
      <c r="A52" s="33" t="s">
        <v>277</v>
      </c>
      <c r="B52" s="33" t="s">
        <v>1788</v>
      </c>
      <c r="C52" s="33" t="s">
        <v>1789</v>
      </c>
      <c r="D52" s="33" t="s">
        <v>280</v>
      </c>
      <c r="E52" s="33" t="s">
        <v>281</v>
      </c>
      <c r="F52" s="34">
        <v>43101</v>
      </c>
      <c r="G52" s="34">
        <v>43465</v>
      </c>
      <c r="H52" s="35" t="s">
        <v>1790</v>
      </c>
      <c r="I52" s="35" t="s">
        <v>1791</v>
      </c>
      <c r="J52" s="35" t="s">
        <v>1792</v>
      </c>
      <c r="K52" s="35" t="s">
        <v>1793</v>
      </c>
      <c r="L52" s="35" t="s">
        <v>4880</v>
      </c>
      <c r="M52" s="35" t="s">
        <v>4881</v>
      </c>
      <c r="N52" s="35" t="s">
        <v>4654</v>
      </c>
      <c r="O52" s="35"/>
      <c r="P52" s="35" t="s">
        <v>4669</v>
      </c>
      <c r="Q52" s="35"/>
      <c r="R52" s="35" t="s">
        <v>4197</v>
      </c>
      <c r="S52" s="35" t="s">
        <v>1236</v>
      </c>
      <c r="T52" s="35" t="s">
        <v>4670</v>
      </c>
      <c r="U52" s="35" t="s">
        <v>4229</v>
      </c>
      <c r="V52" s="35" t="s">
        <v>4718</v>
      </c>
      <c r="W52" s="35" t="s">
        <v>4658</v>
      </c>
      <c r="X52" s="35" t="s">
        <v>606</v>
      </c>
      <c r="Y52" s="35" t="s">
        <v>259</v>
      </c>
      <c r="Z52" s="35" t="s">
        <v>1201</v>
      </c>
      <c r="AA52" s="35" t="s">
        <v>507</v>
      </c>
      <c r="AC52" s="35"/>
      <c r="AD52" s="33"/>
      <c r="AE52" s="33">
        <f>IF(COUNTIF($L$2:Table17[[#This Row],[ID]],Table17[[#This Row],[ID]])=1,1,0)</f>
        <v>1</v>
      </c>
    </row>
    <row r="53" spans="1:31" x14ac:dyDescent="0.25">
      <c r="A53" s="33" t="s">
        <v>277</v>
      </c>
      <c r="B53" s="33" t="s">
        <v>1788</v>
      </c>
      <c r="C53" s="33" t="s">
        <v>1789</v>
      </c>
      <c r="D53" s="33" t="s">
        <v>280</v>
      </c>
      <c r="E53" s="33" t="s">
        <v>281</v>
      </c>
      <c r="F53" s="34">
        <v>43101</v>
      </c>
      <c r="G53" s="34">
        <v>43465</v>
      </c>
      <c r="H53" s="35" t="s">
        <v>1790</v>
      </c>
      <c r="I53" s="35" t="s">
        <v>1791</v>
      </c>
      <c r="J53" s="35" t="s">
        <v>1792</v>
      </c>
      <c r="K53" s="35" t="s">
        <v>1793</v>
      </c>
      <c r="L53" s="35" t="s">
        <v>4882</v>
      </c>
      <c r="M53" s="35" t="s">
        <v>4883</v>
      </c>
      <c r="N53" s="35" t="s">
        <v>4675</v>
      </c>
      <c r="O53" s="35"/>
      <c r="P53" s="35" t="s">
        <v>4669</v>
      </c>
      <c r="Q53" s="35"/>
      <c r="R53" s="35" t="s">
        <v>4197</v>
      </c>
      <c r="S53" s="35" t="s">
        <v>1236</v>
      </c>
      <c r="T53" s="35" t="s">
        <v>4670</v>
      </c>
      <c r="U53" s="35" t="s">
        <v>4229</v>
      </c>
      <c r="V53" s="35" t="s">
        <v>4884</v>
      </c>
      <c r="W53" s="35" t="s">
        <v>4658</v>
      </c>
      <c r="X53" s="35" t="s">
        <v>299</v>
      </c>
      <c r="Y53" s="35" t="s">
        <v>276</v>
      </c>
      <c r="Z53" s="35" t="s">
        <v>299</v>
      </c>
      <c r="AA53" s="35" t="s">
        <v>4693</v>
      </c>
      <c r="AC53" s="35"/>
      <c r="AD53" s="33"/>
      <c r="AE53" s="33">
        <f>IF(COUNTIF($L$2:Table17[[#This Row],[ID]],Table17[[#This Row],[ID]])=1,1,0)</f>
        <v>1</v>
      </c>
    </row>
    <row r="54" spans="1:31" x14ac:dyDescent="0.25">
      <c r="A54" s="33" t="s">
        <v>277</v>
      </c>
      <c r="B54" s="33" t="s">
        <v>1788</v>
      </c>
      <c r="C54" s="33" t="s">
        <v>1789</v>
      </c>
      <c r="D54" s="33" t="s">
        <v>280</v>
      </c>
      <c r="E54" s="33" t="s">
        <v>281</v>
      </c>
      <c r="F54" s="34">
        <v>43101</v>
      </c>
      <c r="G54" s="34">
        <v>43465</v>
      </c>
      <c r="H54" s="35" t="s">
        <v>1790</v>
      </c>
      <c r="I54" s="35" t="s">
        <v>1791</v>
      </c>
      <c r="J54" s="35" t="s">
        <v>1792</v>
      </c>
      <c r="K54" s="35" t="s">
        <v>1793</v>
      </c>
      <c r="L54" s="35" t="s">
        <v>4885</v>
      </c>
      <c r="M54" s="35" t="s">
        <v>4886</v>
      </c>
      <c r="N54" s="35" t="s">
        <v>4675</v>
      </c>
      <c r="O54" s="35"/>
      <c r="P54" s="35" t="s">
        <v>4669</v>
      </c>
      <c r="Q54" s="35"/>
      <c r="R54" s="35" t="s">
        <v>4197</v>
      </c>
      <c r="S54" s="35" t="s">
        <v>1236</v>
      </c>
      <c r="T54" s="35" t="s">
        <v>4670</v>
      </c>
      <c r="U54" s="35" t="s">
        <v>4229</v>
      </c>
      <c r="V54" s="35" t="s">
        <v>4887</v>
      </c>
      <c r="W54" s="35" t="s">
        <v>4658</v>
      </c>
      <c r="X54" s="35" t="s">
        <v>299</v>
      </c>
      <c r="Y54" s="35" t="s">
        <v>211</v>
      </c>
      <c r="Z54" s="35" t="s">
        <v>1201</v>
      </c>
      <c r="AA54" s="35" t="s">
        <v>507</v>
      </c>
      <c r="AC54" s="35"/>
      <c r="AD54" s="33"/>
      <c r="AE54" s="33">
        <f>IF(COUNTIF($L$2:Table17[[#This Row],[ID]],Table17[[#This Row],[ID]])=1,1,0)</f>
        <v>1</v>
      </c>
    </row>
    <row r="55" spans="1:31" x14ac:dyDescent="0.25">
      <c r="A55" s="33" t="s">
        <v>277</v>
      </c>
      <c r="B55" s="33" t="s">
        <v>1788</v>
      </c>
      <c r="C55" s="33" t="s">
        <v>1789</v>
      </c>
      <c r="D55" s="33" t="s">
        <v>280</v>
      </c>
      <c r="E55" s="33" t="s">
        <v>281</v>
      </c>
      <c r="F55" s="34">
        <v>43101</v>
      </c>
      <c r="G55" s="34">
        <v>43465</v>
      </c>
      <c r="H55" s="35" t="s">
        <v>1790</v>
      </c>
      <c r="I55" s="35" t="s">
        <v>1791</v>
      </c>
      <c r="J55" s="35" t="s">
        <v>1792</v>
      </c>
      <c r="K55" s="35" t="s">
        <v>1793</v>
      </c>
      <c r="L55" s="35" t="s">
        <v>4888</v>
      </c>
      <c r="M55" s="35" t="s">
        <v>4889</v>
      </c>
      <c r="N55" s="35" t="s">
        <v>4654</v>
      </c>
      <c r="O55" s="35"/>
      <c r="P55" s="35" t="s">
        <v>4669</v>
      </c>
      <c r="Q55" s="35"/>
      <c r="R55" s="35" t="s">
        <v>4197</v>
      </c>
      <c r="S55" s="35" t="s">
        <v>1236</v>
      </c>
      <c r="T55" s="35" t="s">
        <v>4670</v>
      </c>
      <c r="U55" s="35" t="s">
        <v>4229</v>
      </c>
      <c r="V55" s="35" t="s">
        <v>4890</v>
      </c>
      <c r="W55" s="35" t="s">
        <v>4658</v>
      </c>
      <c r="X55" s="35" t="s">
        <v>383</v>
      </c>
      <c r="Y55" s="35" t="s">
        <v>211</v>
      </c>
      <c r="Z55" s="35" t="s">
        <v>429</v>
      </c>
      <c r="AA55" s="35" t="s">
        <v>4683</v>
      </c>
      <c r="AC55" s="35"/>
      <c r="AD55" s="33"/>
      <c r="AE55" s="33">
        <f>IF(COUNTIF($L$2:Table17[[#This Row],[ID]],Table17[[#This Row],[ID]])=1,1,0)</f>
        <v>1</v>
      </c>
    </row>
    <row r="56" spans="1:31" x14ac:dyDescent="0.25">
      <c r="A56" s="33" t="s">
        <v>277</v>
      </c>
      <c r="B56" s="33" t="s">
        <v>1788</v>
      </c>
      <c r="C56" s="33" t="s">
        <v>1789</v>
      </c>
      <c r="D56" s="33" t="s">
        <v>280</v>
      </c>
      <c r="E56" s="33" t="s">
        <v>281</v>
      </c>
      <c r="F56" s="34">
        <v>43101</v>
      </c>
      <c r="G56" s="34">
        <v>43465</v>
      </c>
      <c r="H56" s="35" t="s">
        <v>1790</v>
      </c>
      <c r="I56" s="35" t="s">
        <v>1791</v>
      </c>
      <c r="J56" s="35" t="s">
        <v>1792</v>
      </c>
      <c r="K56" s="35" t="s">
        <v>1793</v>
      </c>
      <c r="L56" s="35" t="s">
        <v>4891</v>
      </c>
      <c r="M56" s="35" t="s">
        <v>4892</v>
      </c>
      <c r="N56" s="35" t="s">
        <v>4654</v>
      </c>
      <c r="O56" s="35"/>
      <c r="P56" s="35" t="s">
        <v>4669</v>
      </c>
      <c r="Q56" s="35"/>
      <c r="R56" s="35" t="s">
        <v>4197</v>
      </c>
      <c r="S56" s="35" t="s">
        <v>1236</v>
      </c>
      <c r="T56" s="35" t="s">
        <v>4670</v>
      </c>
      <c r="U56" s="35" t="s">
        <v>4229</v>
      </c>
      <c r="V56" s="35" t="s">
        <v>4893</v>
      </c>
      <c r="W56" s="35" t="s">
        <v>4658</v>
      </c>
      <c r="X56" s="35" t="s">
        <v>598</v>
      </c>
      <c r="Y56" s="35" t="s">
        <v>276</v>
      </c>
      <c r="Z56" s="35" t="s">
        <v>598</v>
      </c>
      <c r="AA56" s="35" t="s">
        <v>4683</v>
      </c>
      <c r="AC56" s="35"/>
      <c r="AD56" s="33"/>
      <c r="AE56" s="33">
        <f>IF(COUNTIF($L$2:Table17[[#This Row],[ID]],Table17[[#This Row],[ID]])=1,1,0)</f>
        <v>1</v>
      </c>
    </row>
    <row r="57" spans="1:31" x14ac:dyDescent="0.25">
      <c r="A57" s="33" t="s">
        <v>277</v>
      </c>
      <c r="B57" s="33" t="s">
        <v>1788</v>
      </c>
      <c r="C57" s="33" t="s">
        <v>1789</v>
      </c>
      <c r="D57" s="33" t="s">
        <v>280</v>
      </c>
      <c r="E57" s="33" t="s">
        <v>281</v>
      </c>
      <c r="F57" s="34">
        <v>43101</v>
      </c>
      <c r="G57" s="34">
        <v>43465</v>
      </c>
      <c r="H57" s="35" t="s">
        <v>1790</v>
      </c>
      <c r="I57" s="35" t="s">
        <v>1791</v>
      </c>
      <c r="J57" s="35" t="s">
        <v>1792</v>
      </c>
      <c r="K57" s="35" t="s">
        <v>1793</v>
      </c>
      <c r="L57" s="35" t="s">
        <v>4894</v>
      </c>
      <c r="M57" s="35" t="s">
        <v>4895</v>
      </c>
      <c r="N57" s="35" t="s">
        <v>4654</v>
      </c>
      <c r="O57" s="35"/>
      <c r="P57" s="35" t="s">
        <v>4896</v>
      </c>
      <c r="Q57" s="35"/>
      <c r="R57" s="35" t="s">
        <v>4176</v>
      </c>
      <c r="S57" s="35" t="s">
        <v>1236</v>
      </c>
      <c r="T57" s="35" t="s">
        <v>4897</v>
      </c>
      <c r="U57" s="35" t="s">
        <v>4229</v>
      </c>
      <c r="V57" s="35" t="s">
        <v>4898</v>
      </c>
      <c r="W57" s="35" t="s">
        <v>4658</v>
      </c>
      <c r="X57" s="35" t="s">
        <v>323</v>
      </c>
      <c r="Y57" s="35" t="s">
        <v>507</v>
      </c>
      <c r="Z57" s="35" t="s">
        <v>323</v>
      </c>
      <c r="AA57" s="35" t="s">
        <v>4683</v>
      </c>
      <c r="AC57" s="35"/>
      <c r="AD57" s="33"/>
      <c r="AE57" s="33">
        <f>IF(COUNTIF($L$2:Table17[[#This Row],[ID]],Table17[[#This Row],[ID]])=1,1,0)</f>
        <v>1</v>
      </c>
    </row>
    <row r="58" spans="1:31" x14ac:dyDescent="0.25">
      <c r="A58" s="33" t="s">
        <v>277</v>
      </c>
      <c r="B58" s="33" t="s">
        <v>1788</v>
      </c>
      <c r="C58" s="33" t="s">
        <v>1789</v>
      </c>
      <c r="D58" s="33" t="s">
        <v>280</v>
      </c>
      <c r="E58" s="33" t="s">
        <v>281</v>
      </c>
      <c r="F58" s="34">
        <v>43101</v>
      </c>
      <c r="G58" s="34">
        <v>43465</v>
      </c>
      <c r="H58" s="35" t="s">
        <v>1790</v>
      </c>
      <c r="I58" s="35" t="s">
        <v>1791</v>
      </c>
      <c r="J58" s="35" t="s">
        <v>1792</v>
      </c>
      <c r="K58" s="35" t="s">
        <v>1793</v>
      </c>
      <c r="L58" s="35" t="s">
        <v>4899</v>
      </c>
      <c r="M58" s="35" t="s">
        <v>4900</v>
      </c>
      <c r="N58" s="35" t="s">
        <v>4654</v>
      </c>
      <c r="O58" s="35"/>
      <c r="P58" s="35" t="s">
        <v>4901</v>
      </c>
      <c r="Q58" s="35"/>
      <c r="R58" s="35" t="s">
        <v>4176</v>
      </c>
      <c r="S58" s="35" t="s">
        <v>1236</v>
      </c>
      <c r="T58" s="35" t="s">
        <v>4902</v>
      </c>
      <c r="U58" s="35" t="s">
        <v>4229</v>
      </c>
      <c r="V58" s="35" t="s">
        <v>4903</v>
      </c>
      <c r="W58" s="35" t="s">
        <v>4658</v>
      </c>
      <c r="X58" s="35" t="s">
        <v>442</v>
      </c>
      <c r="Y58" s="35" t="s">
        <v>188</v>
      </c>
      <c r="Z58" s="35" t="s">
        <v>429</v>
      </c>
      <c r="AA58" s="35" t="s">
        <v>259</v>
      </c>
      <c r="AC58" s="35"/>
      <c r="AD58" s="33"/>
      <c r="AE58" s="33">
        <f>IF(COUNTIF($L$2:Table17[[#This Row],[ID]],Table17[[#This Row],[ID]])=1,1,0)</f>
        <v>1</v>
      </c>
    </row>
    <row r="59" spans="1:31" x14ac:dyDescent="0.25">
      <c r="A59" s="33" t="s">
        <v>277</v>
      </c>
      <c r="B59" s="33" t="s">
        <v>1788</v>
      </c>
      <c r="C59" s="33" t="s">
        <v>1789</v>
      </c>
      <c r="D59" s="33" t="s">
        <v>280</v>
      </c>
      <c r="E59" s="33" t="s">
        <v>281</v>
      </c>
      <c r="F59" s="34">
        <v>43101</v>
      </c>
      <c r="G59" s="34">
        <v>43465</v>
      </c>
      <c r="H59" s="35" t="s">
        <v>1790</v>
      </c>
      <c r="I59" s="35" t="s">
        <v>1791</v>
      </c>
      <c r="J59" s="35" t="s">
        <v>1792</v>
      </c>
      <c r="K59" s="35" t="s">
        <v>1793</v>
      </c>
      <c r="L59" s="35" t="s">
        <v>4904</v>
      </c>
      <c r="M59" s="35" t="s">
        <v>4905</v>
      </c>
      <c r="N59" s="35" t="s">
        <v>4654</v>
      </c>
      <c r="O59" s="35"/>
      <c r="P59" s="35" t="s">
        <v>4676</v>
      </c>
      <c r="Q59" s="35"/>
      <c r="R59" s="35" t="s">
        <v>4186</v>
      </c>
      <c r="S59" s="35" t="s">
        <v>1236</v>
      </c>
      <c r="T59" s="35" t="s">
        <v>4677</v>
      </c>
      <c r="U59" s="35" t="s">
        <v>4229</v>
      </c>
      <c r="V59" s="35" t="s">
        <v>4906</v>
      </c>
      <c r="W59" s="35" t="s">
        <v>4658</v>
      </c>
      <c r="X59" s="35" t="s">
        <v>383</v>
      </c>
      <c r="Y59" s="35" t="s">
        <v>259</v>
      </c>
      <c r="Z59" s="35" t="s">
        <v>598</v>
      </c>
      <c r="AA59" s="35" t="s">
        <v>276</v>
      </c>
      <c r="AC59" s="35"/>
      <c r="AD59" s="33"/>
      <c r="AE59" s="33">
        <f>IF(COUNTIF($L$2:Table17[[#This Row],[ID]],Table17[[#This Row],[ID]])=1,1,0)</f>
        <v>1</v>
      </c>
    </row>
    <row r="60" spans="1:31" x14ac:dyDescent="0.25">
      <c r="A60" s="33" t="s">
        <v>277</v>
      </c>
      <c r="B60" s="33" t="s">
        <v>1788</v>
      </c>
      <c r="C60" s="33" t="s">
        <v>1789</v>
      </c>
      <c r="D60" s="33" t="s">
        <v>280</v>
      </c>
      <c r="E60" s="33" t="s">
        <v>281</v>
      </c>
      <c r="F60" s="34">
        <v>43101</v>
      </c>
      <c r="G60" s="34">
        <v>43465</v>
      </c>
      <c r="H60" s="35" t="s">
        <v>1790</v>
      </c>
      <c r="I60" s="35" t="s">
        <v>1791</v>
      </c>
      <c r="J60" s="35" t="s">
        <v>1792</v>
      </c>
      <c r="K60" s="35" t="s">
        <v>1793</v>
      </c>
      <c r="L60" s="35" t="s">
        <v>4907</v>
      </c>
      <c r="M60" s="35" t="s">
        <v>4908</v>
      </c>
      <c r="N60" s="35" t="s">
        <v>4654</v>
      </c>
      <c r="O60" s="35"/>
      <c r="P60" s="35" t="s">
        <v>4349</v>
      </c>
      <c r="Q60" s="35" t="s">
        <v>4909</v>
      </c>
      <c r="R60" s="35" t="s">
        <v>4176</v>
      </c>
      <c r="S60" s="35" t="s">
        <v>1236</v>
      </c>
      <c r="T60" s="35" t="s">
        <v>4910</v>
      </c>
      <c r="U60" s="35" t="s">
        <v>4229</v>
      </c>
      <c r="V60" s="35" t="s">
        <v>4911</v>
      </c>
      <c r="W60" s="35" t="s">
        <v>4658</v>
      </c>
      <c r="X60" s="35" t="s">
        <v>306</v>
      </c>
      <c r="Y60" s="35" t="s">
        <v>259</v>
      </c>
      <c r="Z60" s="35" t="s">
        <v>442</v>
      </c>
      <c r="AA60" s="35" t="s">
        <v>4683</v>
      </c>
      <c r="AC60" s="35"/>
      <c r="AD60" s="33"/>
      <c r="AE60" s="33">
        <f>IF(COUNTIF($L$2:Table17[[#This Row],[ID]],Table17[[#This Row],[ID]])=1,1,0)</f>
        <v>1</v>
      </c>
    </row>
    <row r="61" spans="1:31" x14ac:dyDescent="0.25">
      <c r="A61" s="33" t="s">
        <v>277</v>
      </c>
      <c r="B61" s="33" t="s">
        <v>1788</v>
      </c>
      <c r="C61" s="33" t="s">
        <v>1789</v>
      </c>
      <c r="D61" s="33" t="s">
        <v>280</v>
      </c>
      <c r="E61" s="33" t="s">
        <v>281</v>
      </c>
      <c r="F61" s="34">
        <v>43101</v>
      </c>
      <c r="G61" s="34">
        <v>43465</v>
      </c>
      <c r="H61" s="35" t="s">
        <v>1790</v>
      </c>
      <c r="I61" s="35" t="s">
        <v>1791</v>
      </c>
      <c r="J61" s="35" t="s">
        <v>1792</v>
      </c>
      <c r="K61" s="35" t="s">
        <v>1793</v>
      </c>
      <c r="L61" s="35" t="s">
        <v>4912</v>
      </c>
      <c r="M61" s="35" t="s">
        <v>4913</v>
      </c>
      <c r="N61" s="35" t="s">
        <v>4654</v>
      </c>
      <c r="O61" s="35" t="s">
        <v>4914</v>
      </c>
      <c r="P61" s="35" t="s">
        <v>4915</v>
      </c>
      <c r="Q61" s="35"/>
      <c r="R61" s="35" t="s">
        <v>4176</v>
      </c>
      <c r="S61" s="35" t="s">
        <v>1236</v>
      </c>
      <c r="T61" s="35" t="s">
        <v>4916</v>
      </c>
      <c r="U61" s="35" t="s">
        <v>4229</v>
      </c>
      <c r="V61" s="35" t="s">
        <v>4917</v>
      </c>
      <c r="W61" s="35" t="s">
        <v>4658</v>
      </c>
      <c r="X61" s="35" t="s">
        <v>442</v>
      </c>
      <c r="Y61" s="35" t="s">
        <v>187</v>
      </c>
      <c r="Z61" s="35" t="s">
        <v>429</v>
      </c>
      <c r="AA61" s="35" t="s">
        <v>212</v>
      </c>
      <c r="AC61" s="35"/>
      <c r="AD61" s="33"/>
      <c r="AE61" s="33">
        <f>IF(COUNTIF($L$2:Table17[[#This Row],[ID]],Table17[[#This Row],[ID]])=1,1,0)</f>
        <v>1</v>
      </c>
    </row>
    <row r="62" spans="1:31" x14ac:dyDescent="0.25">
      <c r="A62" s="33" t="s">
        <v>277</v>
      </c>
      <c r="B62" s="33" t="s">
        <v>1788</v>
      </c>
      <c r="C62" s="33" t="s">
        <v>1789</v>
      </c>
      <c r="D62" s="33" t="s">
        <v>280</v>
      </c>
      <c r="E62" s="33" t="s">
        <v>281</v>
      </c>
      <c r="F62" s="34">
        <v>43101</v>
      </c>
      <c r="G62" s="34">
        <v>43465</v>
      </c>
      <c r="H62" s="35" t="s">
        <v>1790</v>
      </c>
      <c r="I62" s="35" t="s">
        <v>1791</v>
      </c>
      <c r="J62" s="35" t="s">
        <v>1792</v>
      </c>
      <c r="K62" s="35" t="s">
        <v>1793</v>
      </c>
      <c r="L62" s="35" t="s">
        <v>4918</v>
      </c>
      <c r="M62" s="35" t="s">
        <v>4919</v>
      </c>
      <c r="N62" s="35" t="s">
        <v>4710</v>
      </c>
      <c r="O62" s="35"/>
      <c r="P62" s="35" t="s">
        <v>4920</v>
      </c>
      <c r="Q62" s="35"/>
      <c r="R62" s="35"/>
      <c r="S62" s="35"/>
      <c r="T62" s="35"/>
      <c r="U62" s="35" t="s">
        <v>4229</v>
      </c>
      <c r="V62" s="35" t="s">
        <v>4921</v>
      </c>
      <c r="W62" s="35" t="s">
        <v>4658</v>
      </c>
      <c r="X62" s="35" t="s">
        <v>299</v>
      </c>
      <c r="Y62" s="35" t="s">
        <v>507</v>
      </c>
      <c r="Z62" s="35" t="s">
        <v>506</v>
      </c>
      <c r="AA62" s="35" t="s">
        <v>4672</v>
      </c>
      <c r="AC62" s="35"/>
      <c r="AD62" s="33"/>
      <c r="AE62" s="33">
        <f>IF(COUNTIF($L$2:Table17[[#This Row],[ID]],Table17[[#This Row],[ID]])=1,1,0)</f>
        <v>1</v>
      </c>
    </row>
    <row r="63" spans="1:31" x14ac:dyDescent="0.25">
      <c r="A63" s="33" t="s">
        <v>277</v>
      </c>
      <c r="B63" s="33" t="s">
        <v>1884</v>
      </c>
      <c r="C63" s="33" t="s">
        <v>1885</v>
      </c>
      <c r="D63" s="33" t="s">
        <v>280</v>
      </c>
      <c r="E63" s="33" t="s">
        <v>281</v>
      </c>
      <c r="F63" s="34">
        <v>43101</v>
      </c>
      <c r="G63" s="34">
        <v>43465</v>
      </c>
      <c r="H63" s="35" t="s">
        <v>1886</v>
      </c>
      <c r="I63" s="35" t="s">
        <v>1887</v>
      </c>
      <c r="J63" s="35" t="s">
        <v>1888</v>
      </c>
      <c r="K63" s="35" t="s">
        <v>1889</v>
      </c>
      <c r="L63" s="35" t="s">
        <v>4922</v>
      </c>
      <c r="M63" s="35" t="s">
        <v>4923</v>
      </c>
      <c r="N63" s="35" t="s">
        <v>4654</v>
      </c>
      <c r="O63" s="35" t="s">
        <v>4924</v>
      </c>
      <c r="P63" s="35" t="s">
        <v>4925</v>
      </c>
      <c r="Q63" s="35"/>
      <c r="R63" s="35" t="s">
        <v>4197</v>
      </c>
      <c r="S63" s="35" t="s">
        <v>4926</v>
      </c>
      <c r="T63" s="35" t="s">
        <v>4927</v>
      </c>
      <c r="U63" s="35" t="s">
        <v>4229</v>
      </c>
      <c r="V63" s="35" t="s">
        <v>4928</v>
      </c>
      <c r="W63" s="35" t="s">
        <v>4658</v>
      </c>
      <c r="X63" s="35" t="s">
        <v>442</v>
      </c>
      <c r="Y63" s="35" t="s">
        <v>276</v>
      </c>
      <c r="Z63" s="35" t="s">
        <v>429</v>
      </c>
      <c r="AA63" s="35" t="s">
        <v>4683</v>
      </c>
      <c r="AC63" s="35"/>
      <c r="AD63" s="33"/>
      <c r="AE63" s="33">
        <f>IF(COUNTIF($L$2:Table17[[#This Row],[ID]],Table17[[#This Row],[ID]])=1,1,0)</f>
        <v>1</v>
      </c>
    </row>
    <row r="64" spans="1:31" x14ac:dyDescent="0.25">
      <c r="A64" s="33" t="s">
        <v>277</v>
      </c>
      <c r="B64" s="33" t="s">
        <v>2260</v>
      </c>
      <c r="C64" s="33" t="s">
        <v>2261</v>
      </c>
      <c r="D64" s="33" t="s">
        <v>280</v>
      </c>
      <c r="E64" s="33" t="s">
        <v>281</v>
      </c>
      <c r="F64" s="34">
        <v>43101</v>
      </c>
      <c r="G64" s="34">
        <v>43465</v>
      </c>
      <c r="H64" s="35" t="s">
        <v>2262</v>
      </c>
      <c r="I64" s="35" t="s">
        <v>2263</v>
      </c>
      <c r="J64" s="35" t="s">
        <v>2264</v>
      </c>
      <c r="K64" s="35" t="s">
        <v>2265</v>
      </c>
      <c r="L64" s="35" t="s">
        <v>4929</v>
      </c>
      <c r="M64" s="35" t="s">
        <v>4930</v>
      </c>
      <c r="N64" s="35" t="s">
        <v>4654</v>
      </c>
      <c r="O64" s="35"/>
      <c r="P64" s="35" t="s">
        <v>4931</v>
      </c>
      <c r="Q64" s="35"/>
      <c r="R64" s="35" t="s">
        <v>4176</v>
      </c>
      <c r="S64" s="35" t="s">
        <v>1236</v>
      </c>
      <c r="T64" s="35" t="s">
        <v>4932</v>
      </c>
      <c r="U64" s="35" t="s">
        <v>4229</v>
      </c>
      <c r="V64" s="35" t="s">
        <v>281</v>
      </c>
      <c r="W64" s="35" t="s">
        <v>4712</v>
      </c>
      <c r="X64" s="35" t="s">
        <v>506</v>
      </c>
      <c r="Y64" s="35" t="s">
        <v>259</v>
      </c>
      <c r="Z64" s="35" t="s">
        <v>606</v>
      </c>
      <c r="AA64" s="35" t="s">
        <v>507</v>
      </c>
      <c r="AC64" s="35"/>
      <c r="AD64" s="33"/>
      <c r="AE64" s="33">
        <f>IF(COUNTIF($L$2:Table17[[#This Row],[ID]],Table17[[#This Row],[ID]])=1,1,0)</f>
        <v>1</v>
      </c>
    </row>
    <row r="65" spans="1:31" x14ac:dyDescent="0.25">
      <c r="A65" s="33" t="s">
        <v>277</v>
      </c>
      <c r="B65" s="33" t="s">
        <v>2260</v>
      </c>
      <c r="C65" s="33" t="s">
        <v>2261</v>
      </c>
      <c r="D65" s="33" t="s">
        <v>280</v>
      </c>
      <c r="E65" s="33" t="s">
        <v>281</v>
      </c>
      <c r="F65" s="34">
        <v>43101</v>
      </c>
      <c r="G65" s="34">
        <v>43465</v>
      </c>
      <c r="H65" s="35" t="s">
        <v>2262</v>
      </c>
      <c r="I65" s="35" t="s">
        <v>2263</v>
      </c>
      <c r="J65" s="35" t="s">
        <v>2264</v>
      </c>
      <c r="K65" s="35" t="s">
        <v>2265</v>
      </c>
      <c r="L65" s="35" t="s">
        <v>4933</v>
      </c>
      <c r="M65" s="35" t="s">
        <v>4934</v>
      </c>
      <c r="N65" s="35" t="s">
        <v>4710</v>
      </c>
      <c r="O65" s="35"/>
      <c r="P65" s="35" t="s">
        <v>4931</v>
      </c>
      <c r="Q65" s="35"/>
      <c r="R65" s="35" t="s">
        <v>4176</v>
      </c>
      <c r="S65" s="35" t="s">
        <v>1236</v>
      </c>
      <c r="T65" s="35" t="s">
        <v>4932</v>
      </c>
      <c r="U65" s="35" t="s">
        <v>4229</v>
      </c>
      <c r="V65" s="35" t="s">
        <v>4935</v>
      </c>
      <c r="W65" s="35" t="s">
        <v>4658</v>
      </c>
      <c r="X65" s="35" t="s">
        <v>429</v>
      </c>
      <c r="Y65" s="35" t="s">
        <v>507</v>
      </c>
      <c r="Z65" s="35" t="s">
        <v>344</v>
      </c>
      <c r="AA65" s="35" t="s">
        <v>4672</v>
      </c>
      <c r="AC65" s="35"/>
      <c r="AD65" s="33"/>
      <c r="AE65" s="33">
        <f>IF(COUNTIF($L$2:Table17[[#This Row],[ID]],Table17[[#This Row],[ID]])=1,1,0)</f>
        <v>1</v>
      </c>
    </row>
    <row r="66" spans="1:31" x14ac:dyDescent="0.25">
      <c r="A66" s="33" t="s">
        <v>277</v>
      </c>
      <c r="B66" s="33" t="s">
        <v>2260</v>
      </c>
      <c r="C66" s="33" t="s">
        <v>2261</v>
      </c>
      <c r="D66" s="33" t="s">
        <v>280</v>
      </c>
      <c r="E66" s="33" t="s">
        <v>281</v>
      </c>
      <c r="F66" s="34">
        <v>43101</v>
      </c>
      <c r="G66" s="34">
        <v>43465</v>
      </c>
      <c r="H66" s="35" t="s">
        <v>2262</v>
      </c>
      <c r="I66" s="35" t="s">
        <v>2263</v>
      </c>
      <c r="J66" s="35" t="s">
        <v>2264</v>
      </c>
      <c r="K66" s="35" t="s">
        <v>2265</v>
      </c>
      <c r="L66" s="35" t="s">
        <v>4936</v>
      </c>
      <c r="M66" s="35" t="s">
        <v>4937</v>
      </c>
      <c r="N66" s="35" t="s">
        <v>4654</v>
      </c>
      <c r="O66" s="35"/>
      <c r="P66" s="35" t="s">
        <v>4938</v>
      </c>
      <c r="Q66" s="35"/>
      <c r="R66" s="35" t="s">
        <v>4186</v>
      </c>
      <c r="S66" s="35" t="s">
        <v>4516</v>
      </c>
      <c r="T66" s="35" t="s">
        <v>4939</v>
      </c>
      <c r="U66" s="35" t="s">
        <v>4751</v>
      </c>
      <c r="V66" s="35" t="s">
        <v>281</v>
      </c>
      <c r="W66" s="35" t="s">
        <v>4940</v>
      </c>
      <c r="X66" s="35" t="s">
        <v>383</v>
      </c>
      <c r="Y66" s="35" t="s">
        <v>507</v>
      </c>
      <c r="Z66" s="35" t="s">
        <v>598</v>
      </c>
      <c r="AA66" s="35" t="s">
        <v>4659</v>
      </c>
      <c r="AC66" s="35"/>
      <c r="AD66" s="33"/>
      <c r="AE66" s="33">
        <f>IF(COUNTIF($L$2:Table17[[#This Row],[ID]],Table17[[#This Row],[ID]])=1,1,0)</f>
        <v>1</v>
      </c>
    </row>
    <row r="67" spans="1:31" x14ac:dyDescent="0.25">
      <c r="A67" s="33" t="s">
        <v>277</v>
      </c>
      <c r="B67" s="33" t="s">
        <v>2260</v>
      </c>
      <c r="C67" s="33" t="s">
        <v>2261</v>
      </c>
      <c r="D67" s="33" t="s">
        <v>280</v>
      </c>
      <c r="E67" s="33" t="s">
        <v>281</v>
      </c>
      <c r="F67" s="34">
        <v>43101</v>
      </c>
      <c r="G67" s="34">
        <v>43465</v>
      </c>
      <c r="H67" s="35" t="s">
        <v>2262</v>
      </c>
      <c r="I67" s="35" t="s">
        <v>2263</v>
      </c>
      <c r="J67" s="35" t="s">
        <v>2264</v>
      </c>
      <c r="K67" s="35" t="s">
        <v>2265</v>
      </c>
      <c r="L67" s="35" t="s">
        <v>4941</v>
      </c>
      <c r="M67" s="35" t="s">
        <v>4942</v>
      </c>
      <c r="N67" s="35" t="s">
        <v>4675</v>
      </c>
      <c r="O67" s="35"/>
      <c r="P67" s="35" t="s">
        <v>4943</v>
      </c>
      <c r="Q67" s="35"/>
      <c r="R67" s="35" t="s">
        <v>4186</v>
      </c>
      <c r="S67" s="35" t="s">
        <v>1236</v>
      </c>
      <c r="T67" s="35" t="s">
        <v>4944</v>
      </c>
      <c r="U67" s="35" t="s">
        <v>4229</v>
      </c>
      <c r="V67" s="35" t="s">
        <v>4945</v>
      </c>
      <c r="W67" s="35" t="s">
        <v>4658</v>
      </c>
      <c r="X67" s="35" t="s">
        <v>429</v>
      </c>
      <c r="Y67" s="35" t="s">
        <v>276</v>
      </c>
      <c r="Z67" s="35" t="s">
        <v>344</v>
      </c>
      <c r="AA67" s="35" t="s">
        <v>4672</v>
      </c>
      <c r="AC67" s="35"/>
      <c r="AD67" s="33"/>
      <c r="AE67" s="33">
        <f>IF(COUNTIF($L$2:Table17[[#This Row],[ID]],Table17[[#This Row],[ID]])=1,1,0)</f>
        <v>1</v>
      </c>
    </row>
    <row r="68" spans="1:31" x14ac:dyDescent="0.25">
      <c r="A68" s="33" t="s">
        <v>277</v>
      </c>
      <c r="B68" s="33" t="s">
        <v>2260</v>
      </c>
      <c r="C68" s="33" t="s">
        <v>2261</v>
      </c>
      <c r="D68" s="33" t="s">
        <v>280</v>
      </c>
      <c r="E68" s="33" t="s">
        <v>281</v>
      </c>
      <c r="F68" s="34">
        <v>43101</v>
      </c>
      <c r="G68" s="34">
        <v>43465</v>
      </c>
      <c r="H68" s="35" t="s">
        <v>2262</v>
      </c>
      <c r="I68" s="35" t="s">
        <v>2263</v>
      </c>
      <c r="J68" s="35" t="s">
        <v>2264</v>
      </c>
      <c r="K68" s="35" t="s">
        <v>2265</v>
      </c>
      <c r="L68" s="35" t="s">
        <v>4946</v>
      </c>
      <c r="M68" s="35" t="s">
        <v>4947</v>
      </c>
      <c r="N68" s="35" t="s">
        <v>4675</v>
      </c>
      <c r="O68" s="35"/>
      <c r="P68" s="35" t="s">
        <v>4948</v>
      </c>
      <c r="Q68" s="35"/>
      <c r="R68" s="35" t="s">
        <v>4186</v>
      </c>
      <c r="S68" s="35" t="s">
        <v>4333</v>
      </c>
      <c r="T68" s="35" t="s">
        <v>4949</v>
      </c>
      <c r="U68" s="35" t="s">
        <v>4164</v>
      </c>
      <c r="V68" s="35" t="s">
        <v>4950</v>
      </c>
      <c r="W68" s="35" t="s">
        <v>4658</v>
      </c>
      <c r="X68" s="35" t="s">
        <v>429</v>
      </c>
      <c r="Y68" s="35" t="s">
        <v>276</v>
      </c>
      <c r="Z68" s="35" t="s">
        <v>344</v>
      </c>
      <c r="AA68" s="35" t="s">
        <v>4672</v>
      </c>
      <c r="AC68" s="35"/>
      <c r="AD68" s="33"/>
      <c r="AE68" s="33">
        <f>IF(COUNTIF($L$2:Table17[[#This Row],[ID]],Table17[[#This Row],[ID]])=1,1,0)</f>
        <v>1</v>
      </c>
    </row>
    <row r="69" spans="1:31" x14ac:dyDescent="0.25">
      <c r="A69" s="33" t="s">
        <v>277</v>
      </c>
      <c r="B69" s="33" t="s">
        <v>2260</v>
      </c>
      <c r="C69" s="33" t="s">
        <v>2261</v>
      </c>
      <c r="D69" s="33" t="s">
        <v>280</v>
      </c>
      <c r="E69" s="33" t="s">
        <v>281</v>
      </c>
      <c r="F69" s="34">
        <v>43101</v>
      </c>
      <c r="G69" s="34">
        <v>43465</v>
      </c>
      <c r="H69" s="35" t="s">
        <v>2262</v>
      </c>
      <c r="I69" s="35" t="s">
        <v>2263</v>
      </c>
      <c r="J69" s="35" t="s">
        <v>2264</v>
      </c>
      <c r="K69" s="35" t="s">
        <v>2265</v>
      </c>
      <c r="L69" s="35" t="s">
        <v>4951</v>
      </c>
      <c r="M69" s="35" t="s">
        <v>4952</v>
      </c>
      <c r="N69" s="35" t="s">
        <v>4654</v>
      </c>
      <c r="O69" s="35"/>
      <c r="P69" s="35" t="s">
        <v>4953</v>
      </c>
      <c r="Q69" s="35"/>
      <c r="R69" s="35" t="s">
        <v>4197</v>
      </c>
      <c r="S69" s="35" t="s">
        <v>1236</v>
      </c>
      <c r="T69" s="35" t="s">
        <v>4954</v>
      </c>
      <c r="U69" s="35" t="s">
        <v>4229</v>
      </c>
      <c r="V69" s="35" t="s">
        <v>281</v>
      </c>
      <c r="W69" s="35" t="s">
        <v>4703</v>
      </c>
      <c r="X69" s="35" t="s">
        <v>383</v>
      </c>
      <c r="Y69" s="35" t="s">
        <v>507</v>
      </c>
      <c r="Z69" s="35" t="s">
        <v>598</v>
      </c>
      <c r="AA69" s="35" t="s">
        <v>4693</v>
      </c>
      <c r="AC69" s="35"/>
      <c r="AD69" s="33"/>
      <c r="AE69" s="33">
        <f>IF(COUNTIF($L$2:Table17[[#This Row],[ID]],Table17[[#This Row],[ID]])=1,1,0)</f>
        <v>1</v>
      </c>
    </row>
    <row r="70" spans="1:31" x14ac:dyDescent="0.25">
      <c r="A70" s="33" t="s">
        <v>277</v>
      </c>
      <c r="B70" s="33" t="s">
        <v>2260</v>
      </c>
      <c r="C70" s="33" t="s">
        <v>2261</v>
      </c>
      <c r="D70" s="33" t="s">
        <v>280</v>
      </c>
      <c r="E70" s="33" t="s">
        <v>281</v>
      </c>
      <c r="F70" s="34">
        <v>43101</v>
      </c>
      <c r="G70" s="34">
        <v>43465</v>
      </c>
      <c r="H70" s="35" t="s">
        <v>2262</v>
      </c>
      <c r="I70" s="35" t="s">
        <v>2263</v>
      </c>
      <c r="J70" s="35" t="s">
        <v>2264</v>
      </c>
      <c r="K70" s="35" t="s">
        <v>2265</v>
      </c>
      <c r="L70" s="35" t="s">
        <v>4955</v>
      </c>
      <c r="M70" s="35" t="s">
        <v>4956</v>
      </c>
      <c r="N70" s="35" t="s">
        <v>4675</v>
      </c>
      <c r="O70" s="35"/>
      <c r="P70" s="35" t="s">
        <v>4721</v>
      </c>
      <c r="Q70" s="35"/>
      <c r="R70" s="35" t="s">
        <v>4176</v>
      </c>
      <c r="S70" s="35" t="s">
        <v>1236</v>
      </c>
      <c r="T70" s="35" t="s">
        <v>4722</v>
      </c>
      <c r="U70" s="35" t="s">
        <v>4229</v>
      </c>
      <c r="V70" s="35" t="s">
        <v>4957</v>
      </c>
      <c r="W70" s="35" t="s">
        <v>4658</v>
      </c>
      <c r="X70" s="35" t="s">
        <v>506</v>
      </c>
      <c r="Y70" s="35" t="s">
        <v>276</v>
      </c>
      <c r="Z70" s="35" t="s">
        <v>606</v>
      </c>
      <c r="AA70" s="35" t="s">
        <v>507</v>
      </c>
      <c r="AC70" s="35"/>
      <c r="AD70" s="33"/>
      <c r="AE70" s="33">
        <f>IF(COUNTIF($L$2:Table17[[#This Row],[ID]],Table17[[#This Row],[ID]])=1,1,0)</f>
        <v>1</v>
      </c>
    </row>
    <row r="71" spans="1:31" x14ac:dyDescent="0.25">
      <c r="A71" s="33" t="s">
        <v>277</v>
      </c>
      <c r="B71" s="33" t="s">
        <v>2418</v>
      </c>
      <c r="C71" s="33" t="s">
        <v>2419</v>
      </c>
      <c r="D71" s="33" t="s">
        <v>280</v>
      </c>
      <c r="E71" s="33" t="s">
        <v>281</v>
      </c>
      <c r="F71" s="34">
        <v>43101</v>
      </c>
      <c r="G71" s="34">
        <v>43465</v>
      </c>
      <c r="H71" s="35" t="s">
        <v>2420</v>
      </c>
      <c r="I71" s="35" t="s">
        <v>2421</v>
      </c>
      <c r="J71" s="35" t="s">
        <v>2422</v>
      </c>
      <c r="K71" s="35" t="s">
        <v>2423</v>
      </c>
      <c r="L71" s="35" t="s">
        <v>4958</v>
      </c>
      <c r="M71" s="35" t="s">
        <v>4959</v>
      </c>
      <c r="N71" s="35" t="s">
        <v>4675</v>
      </c>
      <c r="O71" s="35" t="s">
        <v>4960</v>
      </c>
      <c r="P71" s="35" t="s">
        <v>4669</v>
      </c>
      <c r="Q71" s="35"/>
      <c r="R71" s="35" t="s">
        <v>4197</v>
      </c>
      <c r="S71" s="35" t="s">
        <v>1236</v>
      </c>
      <c r="T71" s="35" t="s">
        <v>4670</v>
      </c>
      <c r="U71" s="35" t="s">
        <v>4229</v>
      </c>
      <c r="V71" s="35" t="s">
        <v>4961</v>
      </c>
      <c r="W71" s="35" t="s">
        <v>4658</v>
      </c>
      <c r="X71" s="35" t="s">
        <v>506</v>
      </c>
      <c r="Y71" s="35" t="s">
        <v>276</v>
      </c>
      <c r="Z71" s="35" t="s">
        <v>506</v>
      </c>
      <c r="AA71" s="35" t="s">
        <v>4693</v>
      </c>
      <c r="AC71" s="35"/>
      <c r="AD71" s="33"/>
      <c r="AE71" s="33">
        <f>IF(COUNTIF($L$2:Table17[[#This Row],[ID]],Table17[[#This Row],[ID]])=1,1,0)</f>
        <v>1</v>
      </c>
    </row>
    <row r="72" spans="1:31" x14ac:dyDescent="0.25">
      <c r="A72" s="33" t="s">
        <v>277</v>
      </c>
      <c r="B72" s="33" t="s">
        <v>2418</v>
      </c>
      <c r="C72" s="33" t="s">
        <v>2419</v>
      </c>
      <c r="D72" s="33" t="s">
        <v>280</v>
      </c>
      <c r="E72" s="33" t="s">
        <v>281</v>
      </c>
      <c r="F72" s="34">
        <v>43101</v>
      </c>
      <c r="G72" s="34">
        <v>43465</v>
      </c>
      <c r="H72" s="35" t="s">
        <v>2420</v>
      </c>
      <c r="I72" s="35" t="s">
        <v>2421</v>
      </c>
      <c r="J72" s="35" t="s">
        <v>2422</v>
      </c>
      <c r="K72" s="35" t="s">
        <v>2423</v>
      </c>
      <c r="L72" s="35" t="s">
        <v>4962</v>
      </c>
      <c r="M72" s="35" t="s">
        <v>4963</v>
      </c>
      <c r="N72" s="35" t="s">
        <v>4675</v>
      </c>
      <c r="O72" s="35" t="s">
        <v>4964</v>
      </c>
      <c r="P72" s="35" t="s">
        <v>4669</v>
      </c>
      <c r="Q72" s="35"/>
      <c r="R72" s="35" t="s">
        <v>4197</v>
      </c>
      <c r="S72" s="35" t="s">
        <v>1236</v>
      </c>
      <c r="T72" s="35" t="s">
        <v>4670</v>
      </c>
      <c r="U72" s="35" t="s">
        <v>4229</v>
      </c>
      <c r="V72" s="35" t="s">
        <v>4965</v>
      </c>
      <c r="W72" s="35" t="s">
        <v>4658</v>
      </c>
      <c r="X72" s="35" t="s">
        <v>506</v>
      </c>
      <c r="Y72" s="35" t="s">
        <v>276</v>
      </c>
      <c r="Z72" s="35" t="s">
        <v>506</v>
      </c>
      <c r="AA72" s="35" t="s">
        <v>4693</v>
      </c>
      <c r="AC72" s="35"/>
      <c r="AD72" s="33"/>
      <c r="AE72" s="33">
        <f>IF(COUNTIF($L$2:Table17[[#This Row],[ID]],Table17[[#This Row],[ID]])=1,1,0)</f>
        <v>1</v>
      </c>
    </row>
    <row r="73" spans="1:31" x14ac:dyDescent="0.25">
      <c r="A73" s="33" t="s">
        <v>277</v>
      </c>
      <c r="B73" s="33" t="s">
        <v>2418</v>
      </c>
      <c r="C73" s="33" t="s">
        <v>2419</v>
      </c>
      <c r="D73" s="33" t="s">
        <v>280</v>
      </c>
      <c r="E73" s="33" t="s">
        <v>281</v>
      </c>
      <c r="F73" s="34">
        <v>43101</v>
      </c>
      <c r="G73" s="34">
        <v>43465</v>
      </c>
      <c r="H73" s="35" t="s">
        <v>2420</v>
      </c>
      <c r="I73" s="35" t="s">
        <v>2421</v>
      </c>
      <c r="J73" s="35" t="s">
        <v>2422</v>
      </c>
      <c r="K73" s="35" t="s">
        <v>2423</v>
      </c>
      <c r="L73" s="35" t="s">
        <v>4966</v>
      </c>
      <c r="M73" s="35" t="s">
        <v>4967</v>
      </c>
      <c r="N73" s="35" t="s">
        <v>4675</v>
      </c>
      <c r="O73" s="35"/>
      <c r="P73" s="35" t="s">
        <v>4669</v>
      </c>
      <c r="Q73" s="35"/>
      <c r="R73" s="35" t="s">
        <v>4197</v>
      </c>
      <c r="S73" s="35" t="s">
        <v>1236</v>
      </c>
      <c r="T73" s="35" t="s">
        <v>4670</v>
      </c>
      <c r="U73" s="35" t="s">
        <v>4229</v>
      </c>
      <c r="V73" s="35" t="s">
        <v>4968</v>
      </c>
      <c r="W73" s="35" t="s">
        <v>4969</v>
      </c>
      <c r="X73" s="35" t="s">
        <v>442</v>
      </c>
      <c r="Y73" s="35" t="s">
        <v>276</v>
      </c>
      <c r="Z73" s="35" t="s">
        <v>429</v>
      </c>
      <c r="AA73" s="35" t="s">
        <v>4693</v>
      </c>
      <c r="AC73" s="35"/>
      <c r="AD73" s="33"/>
      <c r="AE73" s="33">
        <f>IF(COUNTIF($L$2:Table17[[#This Row],[ID]],Table17[[#This Row],[ID]])=1,1,0)</f>
        <v>1</v>
      </c>
    </row>
    <row r="74" spans="1:31" x14ac:dyDescent="0.25">
      <c r="A74" s="33" t="s">
        <v>277</v>
      </c>
      <c r="B74" s="33" t="s">
        <v>2418</v>
      </c>
      <c r="C74" s="33" t="s">
        <v>2419</v>
      </c>
      <c r="D74" s="33" t="s">
        <v>280</v>
      </c>
      <c r="E74" s="33" t="s">
        <v>281</v>
      </c>
      <c r="F74" s="34">
        <v>43101</v>
      </c>
      <c r="G74" s="34">
        <v>43465</v>
      </c>
      <c r="H74" s="35" t="s">
        <v>2420</v>
      </c>
      <c r="I74" s="35" t="s">
        <v>2421</v>
      </c>
      <c r="J74" s="35" t="s">
        <v>2422</v>
      </c>
      <c r="K74" s="35" t="s">
        <v>2423</v>
      </c>
      <c r="L74" s="35" t="s">
        <v>4970</v>
      </c>
      <c r="M74" s="35" t="s">
        <v>4971</v>
      </c>
      <c r="N74" s="35" t="s">
        <v>4654</v>
      </c>
      <c r="O74" s="35"/>
      <c r="P74" s="35" t="s">
        <v>4676</v>
      </c>
      <c r="Q74" s="35"/>
      <c r="R74" s="35" t="s">
        <v>4186</v>
      </c>
      <c r="S74" s="35" t="s">
        <v>1236</v>
      </c>
      <c r="T74" s="35" t="s">
        <v>4677</v>
      </c>
      <c r="U74" s="35" t="s">
        <v>4229</v>
      </c>
      <c r="V74" s="35" t="s">
        <v>4972</v>
      </c>
      <c r="W74" s="35" t="s">
        <v>4973</v>
      </c>
      <c r="X74" s="35" t="s">
        <v>383</v>
      </c>
      <c r="Y74" s="35" t="s">
        <v>507</v>
      </c>
      <c r="Z74" s="35" t="s">
        <v>598</v>
      </c>
      <c r="AA74" s="35" t="s">
        <v>4683</v>
      </c>
      <c r="AC74" s="35"/>
      <c r="AD74" s="33"/>
      <c r="AE74" s="33">
        <f>IF(COUNTIF($L$2:Table17[[#This Row],[ID]],Table17[[#This Row],[ID]])=1,1,0)</f>
        <v>1</v>
      </c>
    </row>
    <row r="75" spans="1:31" x14ac:dyDescent="0.25">
      <c r="A75" s="33" t="s">
        <v>277</v>
      </c>
      <c r="B75" s="33" t="s">
        <v>2418</v>
      </c>
      <c r="C75" s="33" t="s">
        <v>2419</v>
      </c>
      <c r="D75" s="33" t="s">
        <v>280</v>
      </c>
      <c r="E75" s="33" t="s">
        <v>281</v>
      </c>
      <c r="F75" s="34">
        <v>43101</v>
      </c>
      <c r="G75" s="34">
        <v>43465</v>
      </c>
      <c r="H75" s="35" t="s">
        <v>2420</v>
      </c>
      <c r="I75" s="35" t="s">
        <v>2421</v>
      </c>
      <c r="J75" s="35" t="s">
        <v>2422</v>
      </c>
      <c r="K75" s="35" t="s">
        <v>2423</v>
      </c>
      <c r="L75" s="35" t="s">
        <v>4974</v>
      </c>
      <c r="M75" s="35" t="s">
        <v>4975</v>
      </c>
      <c r="N75" s="35" t="s">
        <v>4654</v>
      </c>
      <c r="O75" s="35" t="s">
        <v>4976</v>
      </c>
      <c r="P75" s="35" t="s">
        <v>4977</v>
      </c>
      <c r="Q75" s="35"/>
      <c r="R75" s="35" t="s">
        <v>4186</v>
      </c>
      <c r="S75" s="35" t="s">
        <v>1236</v>
      </c>
      <c r="T75" s="35" t="s">
        <v>4978</v>
      </c>
      <c r="U75" s="35" t="s">
        <v>4229</v>
      </c>
      <c r="V75" s="35" t="s">
        <v>4979</v>
      </c>
      <c r="W75" s="35" t="s">
        <v>4658</v>
      </c>
      <c r="X75" s="35" t="s">
        <v>506</v>
      </c>
      <c r="Y75" s="35" t="s">
        <v>212</v>
      </c>
      <c r="Z75" s="35" t="s">
        <v>606</v>
      </c>
      <c r="AA75" s="35" t="s">
        <v>507</v>
      </c>
      <c r="AC75" s="35"/>
      <c r="AD75" s="33"/>
      <c r="AE75" s="33">
        <f>IF(COUNTIF($L$2:Table17[[#This Row],[ID]],Table17[[#This Row],[ID]])=1,1,0)</f>
        <v>1</v>
      </c>
    </row>
    <row r="76" spans="1:31" x14ac:dyDescent="0.25">
      <c r="A76" s="33" t="s">
        <v>277</v>
      </c>
      <c r="B76" s="33" t="s">
        <v>2418</v>
      </c>
      <c r="C76" s="33" t="s">
        <v>2419</v>
      </c>
      <c r="D76" s="33" t="s">
        <v>280</v>
      </c>
      <c r="E76" s="33" t="s">
        <v>281</v>
      </c>
      <c r="F76" s="34">
        <v>43101</v>
      </c>
      <c r="G76" s="34">
        <v>43465</v>
      </c>
      <c r="H76" s="35" t="s">
        <v>2420</v>
      </c>
      <c r="I76" s="35" t="s">
        <v>2421</v>
      </c>
      <c r="J76" s="35" t="s">
        <v>2422</v>
      </c>
      <c r="K76" s="35" t="s">
        <v>2423</v>
      </c>
      <c r="L76" s="35" t="s">
        <v>4980</v>
      </c>
      <c r="M76" s="35" t="s">
        <v>4981</v>
      </c>
      <c r="N76" s="35" t="s">
        <v>4654</v>
      </c>
      <c r="O76" s="35" t="s">
        <v>4982</v>
      </c>
      <c r="P76" s="35" t="s">
        <v>4721</v>
      </c>
      <c r="Q76" s="35"/>
      <c r="R76" s="35" t="s">
        <v>4176</v>
      </c>
      <c r="S76" s="35" t="s">
        <v>1236</v>
      </c>
      <c r="T76" s="35" t="s">
        <v>4722</v>
      </c>
      <c r="U76" s="35" t="s">
        <v>4229</v>
      </c>
      <c r="V76" s="35" t="s">
        <v>4983</v>
      </c>
      <c r="W76" s="35" t="s">
        <v>4658</v>
      </c>
      <c r="X76" s="35" t="s">
        <v>383</v>
      </c>
      <c r="Y76" s="35" t="s">
        <v>276</v>
      </c>
      <c r="Z76" s="35" t="s">
        <v>383</v>
      </c>
      <c r="AA76" s="35" t="s">
        <v>4672</v>
      </c>
      <c r="AC76" s="35"/>
      <c r="AD76" s="33"/>
      <c r="AE76" s="33">
        <f>IF(COUNTIF($L$2:Table17[[#This Row],[ID]],Table17[[#This Row],[ID]])=1,1,0)</f>
        <v>1</v>
      </c>
    </row>
    <row r="77" spans="1:31" x14ac:dyDescent="0.25">
      <c r="A77" s="33" t="s">
        <v>277</v>
      </c>
      <c r="B77" s="33" t="s">
        <v>2803</v>
      </c>
      <c r="C77" s="33" t="s">
        <v>2804</v>
      </c>
      <c r="D77" s="33" t="s">
        <v>280</v>
      </c>
      <c r="E77" s="33" t="s">
        <v>281</v>
      </c>
      <c r="F77" s="34">
        <v>43101</v>
      </c>
      <c r="G77" s="34">
        <v>43465</v>
      </c>
      <c r="H77" s="35" t="s">
        <v>2805</v>
      </c>
      <c r="I77" s="35" t="s">
        <v>2806</v>
      </c>
      <c r="J77" s="35" t="s">
        <v>2807</v>
      </c>
      <c r="K77" s="35" t="s">
        <v>2808</v>
      </c>
      <c r="L77" s="35" t="s">
        <v>4984</v>
      </c>
      <c r="M77" s="35" t="s">
        <v>4985</v>
      </c>
      <c r="N77" s="35" t="s">
        <v>4654</v>
      </c>
      <c r="O77" s="35"/>
      <c r="P77" s="35" t="s">
        <v>4986</v>
      </c>
      <c r="Q77" s="35"/>
      <c r="R77" s="35" t="s">
        <v>4186</v>
      </c>
      <c r="S77" s="35" t="s">
        <v>1236</v>
      </c>
      <c r="T77" s="35" t="s">
        <v>4987</v>
      </c>
      <c r="U77" s="35" t="s">
        <v>4229</v>
      </c>
      <c r="V77" s="35" t="s">
        <v>4988</v>
      </c>
      <c r="W77" s="35" t="s">
        <v>4989</v>
      </c>
      <c r="X77" s="35" t="s">
        <v>606</v>
      </c>
      <c r="Y77" s="35" t="s">
        <v>276</v>
      </c>
      <c r="Z77" s="35" t="s">
        <v>606</v>
      </c>
      <c r="AA77" s="35" t="s">
        <v>4683</v>
      </c>
      <c r="AC77" s="35"/>
      <c r="AD77" s="33"/>
      <c r="AE77" s="33">
        <f>IF(COUNTIF($L$2:Table17[[#This Row],[ID]],Table17[[#This Row],[ID]])=1,1,0)</f>
        <v>1</v>
      </c>
    </row>
    <row r="78" spans="1:31" x14ac:dyDescent="0.25">
      <c r="A78" s="33" t="s">
        <v>277</v>
      </c>
      <c r="B78" s="33" t="s">
        <v>2803</v>
      </c>
      <c r="C78" s="33" t="s">
        <v>2804</v>
      </c>
      <c r="D78" s="33" t="s">
        <v>280</v>
      </c>
      <c r="E78" s="33" t="s">
        <v>281</v>
      </c>
      <c r="F78" s="34">
        <v>43101</v>
      </c>
      <c r="G78" s="34">
        <v>43465</v>
      </c>
      <c r="H78" s="35" t="s">
        <v>2805</v>
      </c>
      <c r="I78" s="35" t="s">
        <v>2806</v>
      </c>
      <c r="J78" s="35" t="s">
        <v>2807</v>
      </c>
      <c r="K78" s="35" t="s">
        <v>2808</v>
      </c>
      <c r="L78" s="35" t="s">
        <v>4990</v>
      </c>
      <c r="M78" s="35" t="s">
        <v>4991</v>
      </c>
      <c r="N78" s="35" t="s">
        <v>4654</v>
      </c>
      <c r="O78" s="35" t="s">
        <v>4992</v>
      </c>
      <c r="P78" s="35" t="s">
        <v>4986</v>
      </c>
      <c r="Q78" s="35"/>
      <c r="R78" s="35" t="s">
        <v>4186</v>
      </c>
      <c r="S78" s="35" t="s">
        <v>1236</v>
      </c>
      <c r="T78" s="35" t="s">
        <v>4987</v>
      </c>
      <c r="U78" s="35" t="s">
        <v>4229</v>
      </c>
      <c r="V78" s="35" t="s">
        <v>4993</v>
      </c>
      <c r="W78" s="35" t="s">
        <v>4993</v>
      </c>
      <c r="X78" s="35" t="s">
        <v>299</v>
      </c>
      <c r="Y78" s="35" t="s">
        <v>259</v>
      </c>
      <c r="Z78" s="35" t="s">
        <v>290</v>
      </c>
      <c r="AA78" s="35" t="s">
        <v>507</v>
      </c>
      <c r="AC78" s="35"/>
      <c r="AD78" s="33"/>
      <c r="AE78" s="33">
        <f>IF(COUNTIF($L$2:Table17[[#This Row],[ID]],Table17[[#This Row],[ID]])=1,1,0)</f>
        <v>1</v>
      </c>
    </row>
    <row r="79" spans="1:31" x14ac:dyDescent="0.25">
      <c r="A79" s="33" t="s">
        <v>277</v>
      </c>
      <c r="B79" s="33" t="s">
        <v>2803</v>
      </c>
      <c r="C79" s="33" t="s">
        <v>2804</v>
      </c>
      <c r="D79" s="33" t="s">
        <v>280</v>
      </c>
      <c r="E79" s="33" t="s">
        <v>281</v>
      </c>
      <c r="F79" s="34">
        <v>43101</v>
      </c>
      <c r="G79" s="34">
        <v>43465</v>
      </c>
      <c r="H79" s="35" t="s">
        <v>2805</v>
      </c>
      <c r="I79" s="35" t="s">
        <v>2806</v>
      </c>
      <c r="J79" s="35" t="s">
        <v>2807</v>
      </c>
      <c r="K79" s="35" t="s">
        <v>2808</v>
      </c>
      <c r="L79" s="35" t="s">
        <v>4994</v>
      </c>
      <c r="M79" s="35" t="s">
        <v>4995</v>
      </c>
      <c r="N79" s="35" t="s">
        <v>4654</v>
      </c>
      <c r="O79" s="35" t="s">
        <v>4996</v>
      </c>
      <c r="P79" s="35" t="s">
        <v>4997</v>
      </c>
      <c r="Q79" s="35"/>
      <c r="R79" s="35"/>
      <c r="S79" s="35"/>
      <c r="T79" s="35"/>
      <c r="U79" s="35" t="s">
        <v>4229</v>
      </c>
      <c r="V79" s="35" t="s">
        <v>4998</v>
      </c>
      <c r="W79" s="35" t="s">
        <v>4999</v>
      </c>
      <c r="X79" s="35" t="s">
        <v>1201</v>
      </c>
      <c r="Y79" s="35" t="s">
        <v>211</v>
      </c>
      <c r="Z79" s="35" t="s">
        <v>383</v>
      </c>
      <c r="AA79" s="35" t="s">
        <v>4683</v>
      </c>
      <c r="AC79" s="35"/>
      <c r="AD79" s="33"/>
      <c r="AE79" s="33">
        <f>IF(COUNTIF($L$2:Table17[[#This Row],[ID]],Table17[[#This Row],[ID]])=1,1,0)</f>
        <v>1</v>
      </c>
    </row>
    <row r="80" spans="1:31" x14ac:dyDescent="0.25">
      <c r="A80" s="33" t="s">
        <v>277</v>
      </c>
      <c r="B80" s="33" t="s">
        <v>2803</v>
      </c>
      <c r="C80" s="33" t="s">
        <v>2804</v>
      </c>
      <c r="D80" s="33" t="s">
        <v>280</v>
      </c>
      <c r="E80" s="33" t="s">
        <v>281</v>
      </c>
      <c r="F80" s="34">
        <v>43101</v>
      </c>
      <c r="G80" s="34">
        <v>43465</v>
      </c>
      <c r="H80" s="35" t="s">
        <v>2805</v>
      </c>
      <c r="I80" s="35" t="s">
        <v>2806</v>
      </c>
      <c r="J80" s="35" t="s">
        <v>2807</v>
      </c>
      <c r="K80" s="35" t="s">
        <v>2808</v>
      </c>
      <c r="L80" s="35" t="s">
        <v>5000</v>
      </c>
      <c r="M80" s="35" t="s">
        <v>5001</v>
      </c>
      <c r="N80" s="35" t="s">
        <v>4710</v>
      </c>
      <c r="O80" s="35" t="s">
        <v>5002</v>
      </c>
      <c r="P80" s="35" t="s">
        <v>4206</v>
      </c>
      <c r="Q80" s="35"/>
      <c r="R80" s="35" t="s">
        <v>4162</v>
      </c>
      <c r="S80" s="35" t="s">
        <v>4163</v>
      </c>
      <c r="T80" s="35" t="s">
        <v>4207</v>
      </c>
      <c r="U80" s="35" t="s">
        <v>4229</v>
      </c>
      <c r="V80" s="35" t="s">
        <v>5003</v>
      </c>
      <c r="W80" s="35" t="s">
        <v>5003</v>
      </c>
      <c r="X80" s="35" t="s">
        <v>506</v>
      </c>
      <c r="Y80" s="35" t="s">
        <v>188</v>
      </c>
      <c r="Z80" s="35" t="s">
        <v>383</v>
      </c>
      <c r="AA80" s="35" t="s">
        <v>507</v>
      </c>
      <c r="AC80" s="35"/>
      <c r="AD80" s="33"/>
      <c r="AE80" s="33">
        <f>IF(COUNTIF($L$2:Table17[[#This Row],[ID]],Table17[[#This Row],[ID]])=1,1,0)</f>
        <v>1</v>
      </c>
    </row>
    <row r="81" spans="1:31" x14ac:dyDescent="0.25">
      <c r="A81" s="33" t="s">
        <v>277</v>
      </c>
      <c r="B81" s="33" t="s">
        <v>2803</v>
      </c>
      <c r="C81" s="33" t="s">
        <v>2804</v>
      </c>
      <c r="D81" s="33" t="s">
        <v>280</v>
      </c>
      <c r="E81" s="33" t="s">
        <v>281</v>
      </c>
      <c r="F81" s="34">
        <v>43101</v>
      </c>
      <c r="G81" s="34">
        <v>43465</v>
      </c>
      <c r="H81" s="35" t="s">
        <v>2805</v>
      </c>
      <c r="I81" s="35" t="s">
        <v>2806</v>
      </c>
      <c r="J81" s="35" t="s">
        <v>2807</v>
      </c>
      <c r="K81" s="35" t="s">
        <v>2808</v>
      </c>
      <c r="L81" s="35" t="s">
        <v>5004</v>
      </c>
      <c r="M81" s="35" t="s">
        <v>5005</v>
      </c>
      <c r="N81" s="35" t="s">
        <v>4710</v>
      </c>
      <c r="O81" s="35" t="s">
        <v>5006</v>
      </c>
      <c r="P81" s="35" t="s">
        <v>4669</v>
      </c>
      <c r="Q81" s="35"/>
      <c r="R81" s="35" t="s">
        <v>4197</v>
      </c>
      <c r="S81" s="35" t="s">
        <v>1236</v>
      </c>
      <c r="T81" s="35" t="s">
        <v>4670</v>
      </c>
      <c r="U81" s="35" t="s">
        <v>4229</v>
      </c>
      <c r="V81" s="35" t="s">
        <v>5007</v>
      </c>
      <c r="W81" s="35" t="s">
        <v>5007</v>
      </c>
      <c r="X81" s="35" t="s">
        <v>506</v>
      </c>
      <c r="Y81" s="35" t="s">
        <v>188</v>
      </c>
      <c r="Z81" s="35" t="s">
        <v>383</v>
      </c>
      <c r="AA81" s="35" t="s">
        <v>507</v>
      </c>
      <c r="AC81" s="35"/>
      <c r="AD81" s="33"/>
      <c r="AE81" s="33">
        <f>IF(COUNTIF($L$2:Table17[[#This Row],[ID]],Table17[[#This Row],[ID]])=1,1,0)</f>
        <v>1</v>
      </c>
    </row>
    <row r="82" spans="1:31" x14ac:dyDescent="0.25">
      <c r="A82" s="33" t="s">
        <v>277</v>
      </c>
      <c r="B82" s="33" t="s">
        <v>2803</v>
      </c>
      <c r="C82" s="33" t="s">
        <v>2804</v>
      </c>
      <c r="D82" s="33" t="s">
        <v>280</v>
      </c>
      <c r="E82" s="33" t="s">
        <v>281</v>
      </c>
      <c r="F82" s="34">
        <v>43101</v>
      </c>
      <c r="G82" s="34">
        <v>43465</v>
      </c>
      <c r="H82" s="35" t="s">
        <v>2805</v>
      </c>
      <c r="I82" s="35" t="s">
        <v>2806</v>
      </c>
      <c r="J82" s="35" t="s">
        <v>2807</v>
      </c>
      <c r="K82" s="35" t="s">
        <v>2808</v>
      </c>
      <c r="L82" s="35" t="s">
        <v>5008</v>
      </c>
      <c r="M82" s="35" t="s">
        <v>5009</v>
      </c>
      <c r="N82" s="35" t="s">
        <v>4654</v>
      </c>
      <c r="O82" s="35" t="s">
        <v>5010</v>
      </c>
      <c r="P82" s="35" t="s">
        <v>4669</v>
      </c>
      <c r="Q82" s="35"/>
      <c r="R82" s="35" t="s">
        <v>4197</v>
      </c>
      <c r="S82" s="35" t="s">
        <v>1236</v>
      </c>
      <c r="T82" s="35" t="s">
        <v>4670</v>
      </c>
      <c r="U82" s="35" t="s">
        <v>4229</v>
      </c>
      <c r="V82" s="35" t="s">
        <v>5011</v>
      </c>
      <c r="W82" s="35" t="s">
        <v>4707</v>
      </c>
      <c r="X82" s="35" t="s">
        <v>598</v>
      </c>
      <c r="Y82" s="35" t="s">
        <v>187</v>
      </c>
      <c r="Z82" s="35" t="s">
        <v>606</v>
      </c>
      <c r="AA82" s="35" t="s">
        <v>276</v>
      </c>
      <c r="AC82" s="35"/>
      <c r="AD82" s="33"/>
      <c r="AE82" s="33">
        <f>IF(COUNTIF($L$2:Table17[[#This Row],[ID]],Table17[[#This Row],[ID]])=1,1,0)</f>
        <v>1</v>
      </c>
    </row>
    <row r="83" spans="1:31" x14ac:dyDescent="0.25">
      <c r="A83" s="33" t="s">
        <v>277</v>
      </c>
      <c r="B83" s="33" t="s">
        <v>2803</v>
      </c>
      <c r="C83" s="33" t="s">
        <v>2804</v>
      </c>
      <c r="D83" s="33" t="s">
        <v>280</v>
      </c>
      <c r="E83" s="33" t="s">
        <v>281</v>
      </c>
      <c r="F83" s="34">
        <v>43101</v>
      </c>
      <c r="G83" s="34">
        <v>43465</v>
      </c>
      <c r="H83" s="35" t="s">
        <v>2805</v>
      </c>
      <c r="I83" s="35" t="s">
        <v>2806</v>
      </c>
      <c r="J83" s="35" t="s">
        <v>2807</v>
      </c>
      <c r="K83" s="35" t="s">
        <v>2808</v>
      </c>
      <c r="L83" s="35" t="s">
        <v>5012</v>
      </c>
      <c r="M83" s="35" t="s">
        <v>5013</v>
      </c>
      <c r="N83" s="35" t="s">
        <v>4654</v>
      </c>
      <c r="O83" s="35"/>
      <c r="P83" s="35" t="s">
        <v>5014</v>
      </c>
      <c r="Q83" s="35"/>
      <c r="R83" s="35" t="s">
        <v>4186</v>
      </c>
      <c r="S83" s="35" t="s">
        <v>1236</v>
      </c>
      <c r="T83" s="35" t="s">
        <v>5015</v>
      </c>
      <c r="U83" s="35" t="s">
        <v>4229</v>
      </c>
      <c r="V83" s="35" t="s">
        <v>5016</v>
      </c>
      <c r="W83" s="35" t="s">
        <v>5017</v>
      </c>
      <c r="X83" s="35" t="s">
        <v>506</v>
      </c>
      <c r="Y83" s="35" t="s">
        <v>276</v>
      </c>
      <c r="Z83" s="35" t="s">
        <v>290</v>
      </c>
      <c r="AA83" s="35" t="s">
        <v>507</v>
      </c>
      <c r="AC83" s="35"/>
      <c r="AD83" s="33"/>
      <c r="AE83" s="33">
        <f>IF(COUNTIF($L$2:Table17[[#This Row],[ID]],Table17[[#This Row],[ID]])=1,1,0)</f>
        <v>1</v>
      </c>
    </row>
    <row r="84" spans="1:31" x14ac:dyDescent="0.25">
      <c r="A84" s="33" t="s">
        <v>277</v>
      </c>
      <c r="B84" s="33" t="s">
        <v>2803</v>
      </c>
      <c r="C84" s="33" t="s">
        <v>2804</v>
      </c>
      <c r="D84" s="33" t="s">
        <v>280</v>
      </c>
      <c r="E84" s="33" t="s">
        <v>281</v>
      </c>
      <c r="F84" s="34">
        <v>43101</v>
      </c>
      <c r="G84" s="34">
        <v>43465</v>
      </c>
      <c r="H84" s="35" t="s">
        <v>2805</v>
      </c>
      <c r="I84" s="35" t="s">
        <v>2806</v>
      </c>
      <c r="J84" s="35" t="s">
        <v>2807</v>
      </c>
      <c r="K84" s="35" t="s">
        <v>2808</v>
      </c>
      <c r="L84" s="35" t="s">
        <v>5018</v>
      </c>
      <c r="M84" s="35" t="s">
        <v>5019</v>
      </c>
      <c r="N84" s="35" t="s">
        <v>4654</v>
      </c>
      <c r="O84" s="35"/>
      <c r="P84" s="35" t="s">
        <v>5020</v>
      </c>
      <c r="Q84" s="35"/>
      <c r="R84" s="35" t="s">
        <v>4186</v>
      </c>
      <c r="S84" s="35" t="s">
        <v>1236</v>
      </c>
      <c r="T84" s="35" t="s">
        <v>5021</v>
      </c>
      <c r="U84" s="35" t="s">
        <v>4229</v>
      </c>
      <c r="V84" s="35" t="s">
        <v>5022</v>
      </c>
      <c r="W84" s="35" t="s">
        <v>5022</v>
      </c>
      <c r="X84" s="35" t="s">
        <v>344</v>
      </c>
      <c r="Y84" s="35" t="s">
        <v>212</v>
      </c>
      <c r="Z84" s="35" t="s">
        <v>290</v>
      </c>
      <c r="AA84" s="35" t="s">
        <v>276</v>
      </c>
      <c r="AC84" s="35"/>
      <c r="AD84" s="33"/>
      <c r="AE84" s="33">
        <f>IF(COUNTIF($L$2:Table17[[#This Row],[ID]],Table17[[#This Row],[ID]])=1,1,0)</f>
        <v>1</v>
      </c>
    </row>
    <row r="85" spans="1:31" x14ac:dyDescent="0.25">
      <c r="A85" s="33" t="s">
        <v>277</v>
      </c>
      <c r="B85" s="33" t="s">
        <v>5023</v>
      </c>
      <c r="C85" s="33" t="s">
        <v>5024</v>
      </c>
      <c r="D85" s="33" t="s">
        <v>280</v>
      </c>
      <c r="E85" s="33" t="s">
        <v>281</v>
      </c>
      <c r="F85" s="34">
        <v>43101</v>
      </c>
      <c r="G85" s="34">
        <v>43465</v>
      </c>
      <c r="H85" s="35" t="s">
        <v>5025</v>
      </c>
      <c r="I85" s="35" t="s">
        <v>5026</v>
      </c>
      <c r="J85" s="35" t="s">
        <v>5027</v>
      </c>
      <c r="K85" s="35" t="s">
        <v>5028</v>
      </c>
      <c r="L85" s="35" t="s">
        <v>5029</v>
      </c>
      <c r="M85" s="35" t="s">
        <v>5030</v>
      </c>
      <c r="N85" s="35" t="s">
        <v>4654</v>
      </c>
      <c r="O85" s="35" t="s">
        <v>5031</v>
      </c>
      <c r="P85" s="35" t="s">
        <v>4730</v>
      </c>
      <c r="Q85" s="35"/>
      <c r="R85" s="35" t="s">
        <v>4176</v>
      </c>
      <c r="S85" s="35" t="s">
        <v>1236</v>
      </c>
      <c r="T85" s="35" t="s">
        <v>4731</v>
      </c>
      <c r="U85" s="35" t="s">
        <v>4229</v>
      </c>
      <c r="V85" s="35" t="s">
        <v>5032</v>
      </c>
      <c r="W85" s="35" t="s">
        <v>4658</v>
      </c>
      <c r="X85" s="35" t="s">
        <v>383</v>
      </c>
      <c r="Y85" s="35" t="s">
        <v>212</v>
      </c>
      <c r="Z85" s="35" t="s">
        <v>598</v>
      </c>
      <c r="AA85" s="35" t="s">
        <v>4693</v>
      </c>
      <c r="AC85" s="35"/>
      <c r="AD85" s="33"/>
      <c r="AE85" s="33">
        <f>IF(COUNTIF($L$2:Table17[[#This Row],[ID]],Table17[[#This Row],[ID]])=1,1,0)</f>
        <v>1</v>
      </c>
    </row>
    <row r="86" spans="1:31" x14ac:dyDescent="0.25">
      <c r="A86" s="33" t="s">
        <v>277</v>
      </c>
      <c r="B86" s="33" t="s">
        <v>5023</v>
      </c>
      <c r="C86" s="33" t="s">
        <v>5024</v>
      </c>
      <c r="D86" s="33" t="s">
        <v>280</v>
      </c>
      <c r="E86" s="33" t="s">
        <v>281</v>
      </c>
      <c r="F86" s="34">
        <v>43101</v>
      </c>
      <c r="G86" s="34">
        <v>43465</v>
      </c>
      <c r="H86" s="35" t="s">
        <v>5025</v>
      </c>
      <c r="I86" s="35" t="s">
        <v>5026</v>
      </c>
      <c r="J86" s="35" t="s">
        <v>5027</v>
      </c>
      <c r="K86" s="35" t="s">
        <v>5028</v>
      </c>
      <c r="L86" s="35" t="s">
        <v>5033</v>
      </c>
      <c r="M86" s="35" t="s">
        <v>5034</v>
      </c>
      <c r="N86" s="35" t="s">
        <v>4654</v>
      </c>
      <c r="O86" s="35" t="s">
        <v>5035</v>
      </c>
      <c r="P86" s="35" t="s">
        <v>4669</v>
      </c>
      <c r="Q86" s="35"/>
      <c r="R86" s="35" t="s">
        <v>4197</v>
      </c>
      <c r="S86" s="35" t="s">
        <v>1236</v>
      </c>
      <c r="T86" s="35" t="s">
        <v>4670</v>
      </c>
      <c r="U86" s="35" t="s">
        <v>4229</v>
      </c>
      <c r="V86" s="35" t="s">
        <v>5036</v>
      </c>
      <c r="W86" s="35" t="s">
        <v>4658</v>
      </c>
      <c r="X86" s="35" t="s">
        <v>1201</v>
      </c>
      <c r="Y86" s="35" t="s">
        <v>188</v>
      </c>
      <c r="Z86" s="35" t="s">
        <v>1201</v>
      </c>
      <c r="AA86" s="35" t="s">
        <v>507</v>
      </c>
      <c r="AC86" s="35"/>
      <c r="AD86" s="33"/>
      <c r="AE86" s="33">
        <f>IF(COUNTIF($L$2:Table17[[#This Row],[ID]],Table17[[#This Row],[ID]])=1,1,0)</f>
        <v>1</v>
      </c>
    </row>
    <row r="87" spans="1:31" x14ac:dyDescent="0.25">
      <c r="A87" s="33" t="s">
        <v>277</v>
      </c>
      <c r="B87" s="33" t="s">
        <v>3044</v>
      </c>
      <c r="C87" s="33" t="s">
        <v>3045</v>
      </c>
      <c r="D87" s="33" t="s">
        <v>280</v>
      </c>
      <c r="E87" s="33" t="s">
        <v>281</v>
      </c>
      <c r="F87" s="34">
        <v>43101</v>
      </c>
      <c r="G87" s="34">
        <v>43465</v>
      </c>
      <c r="H87" s="35" t="s">
        <v>3046</v>
      </c>
      <c r="I87" s="35" t="s">
        <v>3047</v>
      </c>
      <c r="J87" s="35" t="s">
        <v>3048</v>
      </c>
      <c r="K87" s="35" t="s">
        <v>3049</v>
      </c>
      <c r="L87" s="35" t="s">
        <v>5037</v>
      </c>
      <c r="M87" s="35" t="s">
        <v>5038</v>
      </c>
      <c r="N87" s="35" t="s">
        <v>4654</v>
      </c>
      <c r="O87" s="35" t="s">
        <v>5039</v>
      </c>
      <c r="P87" s="35" t="s">
        <v>4925</v>
      </c>
      <c r="Q87" s="35"/>
      <c r="R87" s="35" t="s">
        <v>4197</v>
      </c>
      <c r="S87" s="35" t="s">
        <v>4926</v>
      </c>
      <c r="T87" s="35" t="s">
        <v>4927</v>
      </c>
      <c r="U87" s="35" t="s">
        <v>4229</v>
      </c>
      <c r="V87" s="35" t="s">
        <v>5040</v>
      </c>
      <c r="W87" s="35" t="s">
        <v>4658</v>
      </c>
      <c r="X87" s="35" t="s">
        <v>299</v>
      </c>
      <c r="Y87" s="35" t="s">
        <v>507</v>
      </c>
      <c r="Z87" s="35" t="s">
        <v>290</v>
      </c>
      <c r="AA87" s="35" t="s">
        <v>4683</v>
      </c>
      <c r="AC87" s="35"/>
      <c r="AD87" s="33"/>
      <c r="AE87" s="33">
        <f>IF(COUNTIF($L$2:Table17[[#This Row],[ID]],Table17[[#This Row],[ID]])=1,1,0)</f>
        <v>1</v>
      </c>
    </row>
    <row r="88" spans="1:31" x14ac:dyDescent="0.25">
      <c r="A88" s="33" t="s">
        <v>277</v>
      </c>
      <c r="B88" s="33" t="s">
        <v>3044</v>
      </c>
      <c r="C88" s="33" t="s">
        <v>3045</v>
      </c>
      <c r="D88" s="33" t="s">
        <v>280</v>
      </c>
      <c r="E88" s="33" t="s">
        <v>281</v>
      </c>
      <c r="F88" s="34">
        <v>43101</v>
      </c>
      <c r="G88" s="34">
        <v>43465</v>
      </c>
      <c r="H88" s="35" t="s">
        <v>3046</v>
      </c>
      <c r="I88" s="35" t="s">
        <v>3047</v>
      </c>
      <c r="J88" s="35" t="s">
        <v>3048</v>
      </c>
      <c r="K88" s="35" t="s">
        <v>3049</v>
      </c>
      <c r="L88" s="35" t="s">
        <v>5041</v>
      </c>
      <c r="M88" s="35" t="s">
        <v>5042</v>
      </c>
      <c r="N88" s="35" t="s">
        <v>4654</v>
      </c>
      <c r="O88" s="35" t="s">
        <v>5043</v>
      </c>
      <c r="P88" s="35" t="s">
        <v>4925</v>
      </c>
      <c r="Q88" s="35"/>
      <c r="R88" s="35" t="s">
        <v>4197</v>
      </c>
      <c r="S88" s="35" t="s">
        <v>4926</v>
      </c>
      <c r="T88" s="35" t="s">
        <v>4927</v>
      </c>
      <c r="U88" s="35" t="s">
        <v>4229</v>
      </c>
      <c r="V88" s="35" t="s">
        <v>5044</v>
      </c>
      <c r="W88" s="35" t="s">
        <v>4658</v>
      </c>
      <c r="X88" s="35" t="s">
        <v>383</v>
      </c>
      <c r="Y88" s="35" t="s">
        <v>507</v>
      </c>
      <c r="Z88" s="35" t="s">
        <v>598</v>
      </c>
      <c r="AA88" s="35" t="s">
        <v>4683</v>
      </c>
      <c r="AC88" s="35"/>
      <c r="AD88" s="33"/>
      <c r="AE88" s="33">
        <f>IF(COUNTIF($L$2:Table17[[#This Row],[ID]],Table17[[#This Row],[ID]])=1,1,0)</f>
        <v>1</v>
      </c>
    </row>
    <row r="89" spans="1:31" x14ac:dyDescent="0.25">
      <c r="A89" s="33" t="s">
        <v>277</v>
      </c>
      <c r="B89" s="33" t="s">
        <v>3044</v>
      </c>
      <c r="C89" s="33" t="s">
        <v>3045</v>
      </c>
      <c r="D89" s="33" t="s">
        <v>280</v>
      </c>
      <c r="E89" s="33" t="s">
        <v>281</v>
      </c>
      <c r="F89" s="34">
        <v>43101</v>
      </c>
      <c r="G89" s="34">
        <v>43465</v>
      </c>
      <c r="H89" s="35" t="s">
        <v>3046</v>
      </c>
      <c r="I89" s="35" t="s">
        <v>3047</v>
      </c>
      <c r="J89" s="35" t="s">
        <v>3048</v>
      </c>
      <c r="K89" s="35" t="s">
        <v>3049</v>
      </c>
      <c r="L89" s="35" t="s">
        <v>5045</v>
      </c>
      <c r="M89" s="35" t="s">
        <v>5046</v>
      </c>
      <c r="N89" s="35" t="s">
        <v>4654</v>
      </c>
      <c r="O89" s="35" t="s">
        <v>5047</v>
      </c>
      <c r="P89" s="35" t="s">
        <v>4815</v>
      </c>
      <c r="Q89" s="35"/>
      <c r="R89" s="35" t="s">
        <v>4176</v>
      </c>
      <c r="S89" s="35" t="s">
        <v>1236</v>
      </c>
      <c r="T89" s="35" t="s">
        <v>4816</v>
      </c>
      <c r="U89" s="35" t="s">
        <v>4229</v>
      </c>
      <c r="V89" s="35" t="s">
        <v>5048</v>
      </c>
      <c r="W89" s="35" t="s">
        <v>4658</v>
      </c>
      <c r="X89" s="35" t="s">
        <v>606</v>
      </c>
      <c r="Y89" s="35" t="s">
        <v>276</v>
      </c>
      <c r="Z89" s="35" t="s">
        <v>606</v>
      </c>
      <c r="AA89" s="35" t="s">
        <v>4659</v>
      </c>
      <c r="AC89" s="35"/>
      <c r="AD89" s="33"/>
      <c r="AE89" s="33">
        <f>IF(COUNTIF($L$2:Table17[[#This Row],[ID]],Table17[[#This Row],[ID]])=1,1,0)</f>
        <v>1</v>
      </c>
    </row>
    <row r="90" spans="1:31" x14ac:dyDescent="0.25">
      <c r="A90" s="33" t="s">
        <v>277</v>
      </c>
      <c r="B90" s="33" t="s">
        <v>3044</v>
      </c>
      <c r="C90" s="33" t="s">
        <v>3045</v>
      </c>
      <c r="D90" s="33" t="s">
        <v>280</v>
      </c>
      <c r="E90" s="33" t="s">
        <v>281</v>
      </c>
      <c r="F90" s="34">
        <v>43101</v>
      </c>
      <c r="G90" s="34">
        <v>43465</v>
      </c>
      <c r="H90" s="35" t="s">
        <v>3046</v>
      </c>
      <c r="I90" s="35" t="s">
        <v>3047</v>
      </c>
      <c r="J90" s="35" t="s">
        <v>3048</v>
      </c>
      <c r="K90" s="35" t="s">
        <v>3049</v>
      </c>
      <c r="L90" s="35" t="s">
        <v>5049</v>
      </c>
      <c r="M90" s="35" t="s">
        <v>5050</v>
      </c>
      <c r="N90" s="35" t="s">
        <v>4654</v>
      </c>
      <c r="O90" s="35"/>
      <c r="P90" s="35" t="s">
        <v>5051</v>
      </c>
      <c r="Q90" s="35"/>
      <c r="R90" s="35"/>
      <c r="S90" s="35"/>
      <c r="T90" s="35"/>
      <c r="U90" s="35" t="s">
        <v>4229</v>
      </c>
      <c r="V90" s="35" t="s">
        <v>5052</v>
      </c>
      <c r="W90" s="35" t="s">
        <v>4658</v>
      </c>
      <c r="X90" s="35" t="s">
        <v>383</v>
      </c>
      <c r="Y90" s="35" t="s">
        <v>276</v>
      </c>
      <c r="Z90" s="35" t="s">
        <v>598</v>
      </c>
      <c r="AA90" s="35" t="s">
        <v>507</v>
      </c>
      <c r="AC90" s="35"/>
      <c r="AD90" s="33"/>
      <c r="AE90" s="33">
        <f>IF(COUNTIF($L$2:Table17[[#This Row],[ID]],Table17[[#This Row],[ID]])=1,1,0)</f>
        <v>1</v>
      </c>
    </row>
    <row r="91" spans="1:31" x14ac:dyDescent="0.25">
      <c r="A91" s="33" t="s">
        <v>277</v>
      </c>
      <c r="B91" s="33" t="s">
        <v>3044</v>
      </c>
      <c r="C91" s="33" t="s">
        <v>3045</v>
      </c>
      <c r="D91" s="33" t="s">
        <v>280</v>
      </c>
      <c r="E91" s="33" t="s">
        <v>281</v>
      </c>
      <c r="F91" s="34">
        <v>43101</v>
      </c>
      <c r="G91" s="34">
        <v>43465</v>
      </c>
      <c r="H91" s="35" t="s">
        <v>3046</v>
      </c>
      <c r="I91" s="35" t="s">
        <v>3047</v>
      </c>
      <c r="J91" s="35" t="s">
        <v>3048</v>
      </c>
      <c r="K91" s="35" t="s">
        <v>3049</v>
      </c>
      <c r="L91" s="35" t="s">
        <v>5053</v>
      </c>
      <c r="M91" s="35" t="s">
        <v>5054</v>
      </c>
      <c r="N91" s="35" t="s">
        <v>4710</v>
      </c>
      <c r="O91" s="35" t="s">
        <v>5055</v>
      </c>
      <c r="P91" s="35" t="s">
        <v>4669</v>
      </c>
      <c r="Q91" s="35"/>
      <c r="R91" s="35" t="s">
        <v>4197</v>
      </c>
      <c r="S91" s="35" t="s">
        <v>1236</v>
      </c>
      <c r="T91" s="35" t="s">
        <v>4670</v>
      </c>
      <c r="U91" s="35" t="s">
        <v>4229</v>
      </c>
      <c r="V91" s="35" t="s">
        <v>5056</v>
      </c>
      <c r="W91" s="35" t="s">
        <v>4658</v>
      </c>
      <c r="X91" s="35" t="s">
        <v>442</v>
      </c>
      <c r="Y91" s="35" t="s">
        <v>276</v>
      </c>
      <c r="Z91" s="35" t="s">
        <v>598</v>
      </c>
      <c r="AA91" s="35" t="s">
        <v>4672</v>
      </c>
      <c r="AC91" s="35"/>
      <c r="AD91" s="33"/>
      <c r="AE91" s="33">
        <f>IF(COUNTIF($L$2:Table17[[#This Row],[ID]],Table17[[#This Row],[ID]])=1,1,0)</f>
        <v>1</v>
      </c>
    </row>
    <row r="92" spans="1:31" x14ac:dyDescent="0.25">
      <c r="A92" s="33" t="s">
        <v>277</v>
      </c>
      <c r="B92" s="33" t="s">
        <v>3044</v>
      </c>
      <c r="C92" s="33" t="s">
        <v>3045</v>
      </c>
      <c r="D92" s="33" t="s">
        <v>280</v>
      </c>
      <c r="E92" s="33" t="s">
        <v>281</v>
      </c>
      <c r="F92" s="34">
        <v>43101</v>
      </c>
      <c r="G92" s="34">
        <v>43465</v>
      </c>
      <c r="H92" s="35" t="s">
        <v>3046</v>
      </c>
      <c r="I92" s="35" t="s">
        <v>3047</v>
      </c>
      <c r="J92" s="35" t="s">
        <v>3048</v>
      </c>
      <c r="K92" s="35" t="s">
        <v>3049</v>
      </c>
      <c r="L92" s="35" t="s">
        <v>5057</v>
      </c>
      <c r="M92" s="35" t="s">
        <v>5058</v>
      </c>
      <c r="N92" s="35" t="s">
        <v>4710</v>
      </c>
      <c r="O92" s="35" t="s">
        <v>5059</v>
      </c>
      <c r="P92" s="35" t="s">
        <v>4669</v>
      </c>
      <c r="Q92" s="35"/>
      <c r="R92" s="35" t="s">
        <v>4197</v>
      </c>
      <c r="S92" s="35" t="s">
        <v>1236</v>
      </c>
      <c r="T92" s="35" t="s">
        <v>4670</v>
      </c>
      <c r="U92" s="35" t="s">
        <v>4229</v>
      </c>
      <c r="V92" s="35" t="s">
        <v>5056</v>
      </c>
      <c r="W92" s="35" t="s">
        <v>4658</v>
      </c>
      <c r="X92" s="35" t="s">
        <v>442</v>
      </c>
      <c r="Y92" s="35" t="s">
        <v>276</v>
      </c>
      <c r="Z92" s="35" t="s">
        <v>598</v>
      </c>
      <c r="AA92" s="35" t="s">
        <v>4672</v>
      </c>
      <c r="AC92" s="35"/>
      <c r="AD92" s="33"/>
      <c r="AE92" s="33">
        <f>IF(COUNTIF($L$2:Table17[[#This Row],[ID]],Table17[[#This Row],[ID]])=1,1,0)</f>
        <v>1</v>
      </c>
    </row>
    <row r="93" spans="1:31" x14ac:dyDescent="0.25">
      <c r="A93" s="33" t="s">
        <v>277</v>
      </c>
      <c r="B93" s="33" t="s">
        <v>3044</v>
      </c>
      <c r="C93" s="33" t="s">
        <v>3045</v>
      </c>
      <c r="D93" s="33" t="s">
        <v>280</v>
      </c>
      <c r="E93" s="33" t="s">
        <v>281</v>
      </c>
      <c r="F93" s="34">
        <v>43101</v>
      </c>
      <c r="G93" s="34">
        <v>43465</v>
      </c>
      <c r="H93" s="35" t="s">
        <v>3046</v>
      </c>
      <c r="I93" s="35" t="s">
        <v>3047</v>
      </c>
      <c r="J93" s="35" t="s">
        <v>3048</v>
      </c>
      <c r="K93" s="35" t="s">
        <v>3049</v>
      </c>
      <c r="L93" s="35" t="s">
        <v>5060</v>
      </c>
      <c r="M93" s="35" t="s">
        <v>5061</v>
      </c>
      <c r="N93" s="35" t="s">
        <v>4675</v>
      </c>
      <c r="O93" s="35" t="s">
        <v>5062</v>
      </c>
      <c r="P93" s="35" t="s">
        <v>4669</v>
      </c>
      <c r="Q93" s="35"/>
      <c r="R93" s="35" t="s">
        <v>4197</v>
      </c>
      <c r="S93" s="35" t="s">
        <v>1236</v>
      </c>
      <c r="T93" s="35" t="s">
        <v>4670</v>
      </c>
      <c r="U93" s="35" t="s">
        <v>4229</v>
      </c>
      <c r="V93" s="35" t="s">
        <v>5063</v>
      </c>
      <c r="W93" s="35" t="s">
        <v>4658</v>
      </c>
      <c r="X93" s="35" t="s">
        <v>299</v>
      </c>
      <c r="Y93" s="35" t="s">
        <v>276</v>
      </c>
      <c r="Z93" s="35" t="s">
        <v>299</v>
      </c>
      <c r="AA93" s="35" t="s">
        <v>4693</v>
      </c>
      <c r="AC93" s="35"/>
      <c r="AD93" s="33"/>
      <c r="AE93" s="33">
        <f>IF(COUNTIF($L$2:Table17[[#This Row],[ID]],Table17[[#This Row],[ID]])=1,1,0)</f>
        <v>1</v>
      </c>
    </row>
    <row r="94" spans="1:31" x14ac:dyDescent="0.25">
      <c r="A94" s="33" t="s">
        <v>277</v>
      </c>
      <c r="B94" s="33" t="s">
        <v>3044</v>
      </c>
      <c r="C94" s="33" t="s">
        <v>3045</v>
      </c>
      <c r="D94" s="33" t="s">
        <v>280</v>
      </c>
      <c r="E94" s="33" t="s">
        <v>281</v>
      </c>
      <c r="F94" s="34">
        <v>43101</v>
      </c>
      <c r="G94" s="34">
        <v>43465</v>
      </c>
      <c r="H94" s="35" t="s">
        <v>3046</v>
      </c>
      <c r="I94" s="35" t="s">
        <v>3047</v>
      </c>
      <c r="J94" s="35" t="s">
        <v>3048</v>
      </c>
      <c r="K94" s="35" t="s">
        <v>3049</v>
      </c>
      <c r="L94" s="35" t="s">
        <v>5064</v>
      </c>
      <c r="M94" s="35" t="s">
        <v>5061</v>
      </c>
      <c r="N94" s="35" t="s">
        <v>4675</v>
      </c>
      <c r="O94" s="35" t="s">
        <v>5065</v>
      </c>
      <c r="P94" s="35" t="s">
        <v>4669</v>
      </c>
      <c r="Q94" s="35"/>
      <c r="R94" s="35" t="s">
        <v>4197</v>
      </c>
      <c r="S94" s="35" t="s">
        <v>1236</v>
      </c>
      <c r="T94" s="35" t="s">
        <v>4670</v>
      </c>
      <c r="U94" s="35" t="s">
        <v>4229</v>
      </c>
      <c r="V94" s="35" t="s">
        <v>5066</v>
      </c>
      <c r="W94" s="35" t="s">
        <v>4658</v>
      </c>
      <c r="X94" s="35" t="s">
        <v>383</v>
      </c>
      <c r="Y94" s="35" t="s">
        <v>276</v>
      </c>
      <c r="Z94" s="35" t="s">
        <v>598</v>
      </c>
      <c r="AA94" s="35" t="s">
        <v>4693</v>
      </c>
      <c r="AC94" s="35"/>
      <c r="AD94" s="33"/>
      <c r="AE94" s="33">
        <f>IF(COUNTIF($L$2:Table17[[#This Row],[ID]],Table17[[#This Row],[ID]])=1,1,0)</f>
        <v>1</v>
      </c>
    </row>
    <row r="95" spans="1:31" x14ac:dyDescent="0.25">
      <c r="A95" s="33" t="s">
        <v>277</v>
      </c>
      <c r="B95" s="33" t="s">
        <v>3044</v>
      </c>
      <c r="C95" s="33" t="s">
        <v>3045</v>
      </c>
      <c r="D95" s="33" t="s">
        <v>280</v>
      </c>
      <c r="E95" s="33" t="s">
        <v>281</v>
      </c>
      <c r="F95" s="34">
        <v>43101</v>
      </c>
      <c r="G95" s="34">
        <v>43465</v>
      </c>
      <c r="H95" s="35" t="s">
        <v>3046</v>
      </c>
      <c r="I95" s="35" t="s">
        <v>3047</v>
      </c>
      <c r="J95" s="35" t="s">
        <v>3048</v>
      </c>
      <c r="K95" s="35" t="s">
        <v>3049</v>
      </c>
      <c r="L95" s="35" t="s">
        <v>5067</v>
      </c>
      <c r="M95" s="35" t="s">
        <v>4674</v>
      </c>
      <c r="N95" s="35" t="s">
        <v>4654</v>
      </c>
      <c r="O95" s="35" t="s">
        <v>5068</v>
      </c>
      <c r="P95" s="35" t="s">
        <v>4676</v>
      </c>
      <c r="Q95" s="35"/>
      <c r="R95" s="35" t="s">
        <v>4186</v>
      </c>
      <c r="S95" s="35" t="s">
        <v>1236</v>
      </c>
      <c r="T95" s="35" t="s">
        <v>4677</v>
      </c>
      <c r="U95" s="35" t="s">
        <v>4229</v>
      </c>
      <c r="V95" s="35" t="s">
        <v>4807</v>
      </c>
      <c r="W95" s="35" t="s">
        <v>4658</v>
      </c>
      <c r="X95" s="35" t="s">
        <v>383</v>
      </c>
      <c r="Y95" s="35" t="s">
        <v>276</v>
      </c>
      <c r="Z95" s="35" t="s">
        <v>598</v>
      </c>
      <c r="AA95" s="35" t="s">
        <v>4693</v>
      </c>
      <c r="AC95" s="35"/>
      <c r="AD95" s="33"/>
      <c r="AE95" s="33">
        <f>IF(COUNTIF($L$2:Table17[[#This Row],[ID]],Table17[[#This Row],[ID]])=1,1,0)</f>
        <v>1</v>
      </c>
    </row>
    <row r="96" spans="1:31" x14ac:dyDescent="0.25">
      <c r="A96" s="33" t="s">
        <v>277</v>
      </c>
      <c r="B96" s="33" t="s">
        <v>3044</v>
      </c>
      <c r="C96" s="33" t="s">
        <v>3045</v>
      </c>
      <c r="D96" s="33" t="s">
        <v>280</v>
      </c>
      <c r="E96" s="33" t="s">
        <v>281</v>
      </c>
      <c r="F96" s="34">
        <v>43101</v>
      </c>
      <c r="G96" s="34">
        <v>43465</v>
      </c>
      <c r="H96" s="35" t="s">
        <v>3046</v>
      </c>
      <c r="I96" s="35" t="s">
        <v>3047</v>
      </c>
      <c r="J96" s="35" t="s">
        <v>3048</v>
      </c>
      <c r="K96" s="35" t="s">
        <v>3049</v>
      </c>
      <c r="L96" s="35" t="s">
        <v>5069</v>
      </c>
      <c r="M96" s="35" t="s">
        <v>5070</v>
      </c>
      <c r="N96" s="35" t="s">
        <v>4654</v>
      </c>
      <c r="O96" s="35" t="s">
        <v>5071</v>
      </c>
      <c r="P96" s="35" t="s">
        <v>5072</v>
      </c>
      <c r="Q96" s="35"/>
      <c r="R96" s="35" t="s">
        <v>4176</v>
      </c>
      <c r="S96" s="35" t="s">
        <v>4215</v>
      </c>
      <c r="T96" s="35" t="s">
        <v>5073</v>
      </c>
      <c r="U96" s="35" t="s">
        <v>5074</v>
      </c>
      <c r="V96" s="35" t="s">
        <v>5075</v>
      </c>
      <c r="W96" s="35" t="s">
        <v>4658</v>
      </c>
      <c r="X96" s="35" t="s">
        <v>506</v>
      </c>
      <c r="Y96" s="35" t="s">
        <v>276</v>
      </c>
      <c r="Z96" s="35" t="s">
        <v>506</v>
      </c>
      <c r="AA96" s="35" t="s">
        <v>4738</v>
      </c>
      <c r="AC96" s="35"/>
      <c r="AD96" s="33"/>
      <c r="AE96" s="33">
        <f>IF(COUNTIF($L$2:Table17[[#This Row],[ID]],Table17[[#This Row],[ID]])=1,1,0)</f>
        <v>1</v>
      </c>
    </row>
    <row r="97" spans="1:31" x14ac:dyDescent="0.25">
      <c r="A97" s="33" t="s">
        <v>277</v>
      </c>
      <c r="B97" s="33" t="s">
        <v>3953</v>
      </c>
      <c r="C97" s="33" t="s">
        <v>3954</v>
      </c>
      <c r="D97" s="33" t="s">
        <v>280</v>
      </c>
      <c r="E97" s="33" t="s">
        <v>281</v>
      </c>
      <c r="F97" s="34">
        <v>43101</v>
      </c>
      <c r="G97" s="34">
        <v>43465</v>
      </c>
      <c r="H97" s="35" t="s">
        <v>3955</v>
      </c>
      <c r="I97" s="35" t="s">
        <v>3956</v>
      </c>
      <c r="J97" s="35" t="s">
        <v>3957</v>
      </c>
      <c r="K97" s="35" t="s">
        <v>3958</v>
      </c>
      <c r="L97" s="35" t="s">
        <v>5076</v>
      </c>
      <c r="M97" s="35" t="s">
        <v>5077</v>
      </c>
      <c r="N97" s="35" t="s">
        <v>4654</v>
      </c>
      <c r="O97" s="35"/>
      <c r="P97" s="35" t="s">
        <v>5078</v>
      </c>
      <c r="Q97" s="35"/>
      <c r="R97" s="35" t="s">
        <v>4186</v>
      </c>
      <c r="S97" s="35" t="s">
        <v>1236</v>
      </c>
      <c r="T97" s="35" t="s">
        <v>5079</v>
      </c>
      <c r="U97" s="35" t="s">
        <v>4229</v>
      </c>
      <c r="V97" s="35" t="s">
        <v>5080</v>
      </c>
      <c r="W97" s="35" t="s">
        <v>4658</v>
      </c>
      <c r="X97" s="35" t="s">
        <v>383</v>
      </c>
      <c r="Y97" s="35" t="s">
        <v>276</v>
      </c>
      <c r="Z97" s="35" t="s">
        <v>598</v>
      </c>
      <c r="AA97" s="35" t="s">
        <v>507</v>
      </c>
      <c r="AC97" s="35"/>
      <c r="AD97" s="33"/>
      <c r="AE97" s="33">
        <f>IF(COUNTIF($L$2:Table17[[#This Row],[ID]],Table17[[#This Row],[ID]])=1,1,0)</f>
        <v>1</v>
      </c>
    </row>
    <row r="98" spans="1:31" x14ac:dyDescent="0.25">
      <c r="A98" s="33" t="s">
        <v>277</v>
      </c>
      <c r="B98" s="33" t="s">
        <v>3953</v>
      </c>
      <c r="C98" s="33" t="s">
        <v>3954</v>
      </c>
      <c r="D98" s="33" t="s">
        <v>280</v>
      </c>
      <c r="E98" s="33" t="s">
        <v>281</v>
      </c>
      <c r="F98" s="34">
        <v>43101</v>
      </c>
      <c r="G98" s="34">
        <v>43465</v>
      </c>
      <c r="H98" s="35" t="s">
        <v>3955</v>
      </c>
      <c r="I98" s="35" t="s">
        <v>3956</v>
      </c>
      <c r="J98" s="35" t="s">
        <v>3957</v>
      </c>
      <c r="K98" s="35" t="s">
        <v>3958</v>
      </c>
      <c r="L98" s="35" t="s">
        <v>5081</v>
      </c>
      <c r="M98" s="35" t="s">
        <v>5082</v>
      </c>
      <c r="N98" s="35" t="s">
        <v>4654</v>
      </c>
      <c r="O98" s="35"/>
      <c r="P98" s="35" t="s">
        <v>5083</v>
      </c>
      <c r="Q98" s="35"/>
      <c r="R98" s="35" t="s">
        <v>4176</v>
      </c>
      <c r="S98" s="35" t="s">
        <v>1236</v>
      </c>
      <c r="T98" s="35" t="s">
        <v>5084</v>
      </c>
      <c r="U98" s="35" t="s">
        <v>4229</v>
      </c>
      <c r="V98" s="35" t="s">
        <v>5085</v>
      </c>
      <c r="W98" s="35" t="s">
        <v>4658</v>
      </c>
      <c r="X98" s="35" t="s">
        <v>1201</v>
      </c>
      <c r="Y98" s="35" t="s">
        <v>507</v>
      </c>
      <c r="Z98" s="35" t="s">
        <v>383</v>
      </c>
      <c r="AA98" s="35" t="s">
        <v>4738</v>
      </c>
      <c r="AC98" s="35"/>
      <c r="AD98" s="33"/>
      <c r="AE98" s="33">
        <f>IF(COUNTIF($L$2:Table17[[#This Row],[ID]],Table17[[#This Row],[ID]])=1,1,0)</f>
        <v>1</v>
      </c>
    </row>
    <row r="99" spans="1:31" x14ac:dyDescent="0.25">
      <c r="A99" s="33" t="s">
        <v>277</v>
      </c>
      <c r="B99" s="33" t="s">
        <v>3953</v>
      </c>
      <c r="C99" s="33" t="s">
        <v>3954</v>
      </c>
      <c r="D99" s="33" t="s">
        <v>280</v>
      </c>
      <c r="E99" s="33" t="s">
        <v>281</v>
      </c>
      <c r="F99" s="34">
        <v>43101</v>
      </c>
      <c r="G99" s="34">
        <v>43465</v>
      </c>
      <c r="H99" s="35" t="s">
        <v>3955</v>
      </c>
      <c r="I99" s="35" t="s">
        <v>3956</v>
      </c>
      <c r="J99" s="35" t="s">
        <v>3957</v>
      </c>
      <c r="K99" s="35" t="s">
        <v>3958</v>
      </c>
      <c r="L99" s="35" t="s">
        <v>5086</v>
      </c>
      <c r="M99" s="35" t="s">
        <v>5087</v>
      </c>
      <c r="N99" s="35" t="s">
        <v>4654</v>
      </c>
      <c r="O99" s="35"/>
      <c r="P99" s="35" t="s">
        <v>4726</v>
      </c>
      <c r="Q99" s="35"/>
      <c r="R99" s="35" t="s">
        <v>4186</v>
      </c>
      <c r="S99" s="35" t="s">
        <v>1236</v>
      </c>
      <c r="T99" s="35" t="s">
        <v>4727</v>
      </c>
      <c r="U99" s="35" t="s">
        <v>4229</v>
      </c>
      <c r="V99" s="35" t="s">
        <v>5088</v>
      </c>
      <c r="W99" s="35" t="s">
        <v>4658</v>
      </c>
      <c r="X99" s="35" t="s">
        <v>606</v>
      </c>
      <c r="Y99" s="35" t="s">
        <v>276</v>
      </c>
      <c r="Z99" s="35" t="s">
        <v>598</v>
      </c>
      <c r="AA99" s="35" t="s">
        <v>4693</v>
      </c>
      <c r="AC99" s="35"/>
      <c r="AD99" s="33"/>
      <c r="AE99" s="33">
        <f>IF(COUNTIF($L$2:Table17[[#This Row],[ID]],Table17[[#This Row],[ID]])=1,1,0)</f>
        <v>1</v>
      </c>
    </row>
    <row r="100" spans="1:31" x14ac:dyDescent="0.25">
      <c r="A100" s="33" t="s">
        <v>277</v>
      </c>
      <c r="B100" s="33" t="s">
        <v>3953</v>
      </c>
      <c r="C100" s="33" t="s">
        <v>3954</v>
      </c>
      <c r="D100" s="33" t="s">
        <v>280</v>
      </c>
      <c r="E100" s="33" t="s">
        <v>281</v>
      </c>
      <c r="F100" s="34">
        <v>43101</v>
      </c>
      <c r="G100" s="34">
        <v>43465</v>
      </c>
      <c r="H100" s="35" t="s">
        <v>3955</v>
      </c>
      <c r="I100" s="35" t="s">
        <v>3956</v>
      </c>
      <c r="J100" s="35" t="s">
        <v>3957</v>
      </c>
      <c r="K100" s="35" t="s">
        <v>3958</v>
      </c>
      <c r="L100" s="35" t="s">
        <v>5089</v>
      </c>
      <c r="M100" s="35" t="s">
        <v>5090</v>
      </c>
      <c r="N100" s="35" t="s">
        <v>4654</v>
      </c>
      <c r="O100" s="35"/>
      <c r="P100" s="35" t="s">
        <v>4726</v>
      </c>
      <c r="Q100" s="35"/>
      <c r="R100" s="35" t="s">
        <v>4186</v>
      </c>
      <c r="S100" s="35" t="s">
        <v>1236</v>
      </c>
      <c r="T100" s="35" t="s">
        <v>4727</v>
      </c>
      <c r="U100" s="35" t="s">
        <v>4229</v>
      </c>
      <c r="V100" s="35" t="s">
        <v>5091</v>
      </c>
      <c r="W100" s="35" t="s">
        <v>4658</v>
      </c>
      <c r="X100" s="35" t="s">
        <v>442</v>
      </c>
      <c r="Y100" s="35" t="s">
        <v>276</v>
      </c>
      <c r="Z100" s="35" t="s">
        <v>598</v>
      </c>
      <c r="AA100" s="35" t="s">
        <v>4683</v>
      </c>
      <c r="AC100" s="35"/>
      <c r="AD100" s="33"/>
      <c r="AE100" s="33">
        <f>IF(COUNTIF($L$2:Table17[[#This Row],[ID]],Table17[[#This Row],[ID]])=1,1,0)</f>
        <v>1</v>
      </c>
    </row>
    <row r="101" spans="1:31" x14ac:dyDescent="0.25">
      <c r="A101" s="33" t="s">
        <v>277</v>
      </c>
      <c r="B101" s="33" t="s">
        <v>3953</v>
      </c>
      <c r="C101" s="33" t="s">
        <v>3954</v>
      </c>
      <c r="D101" s="33" t="s">
        <v>280</v>
      </c>
      <c r="E101" s="33" t="s">
        <v>281</v>
      </c>
      <c r="F101" s="34">
        <v>43101</v>
      </c>
      <c r="G101" s="34">
        <v>43465</v>
      </c>
      <c r="H101" s="35" t="s">
        <v>3955</v>
      </c>
      <c r="I101" s="35" t="s">
        <v>3956</v>
      </c>
      <c r="J101" s="35" t="s">
        <v>3957</v>
      </c>
      <c r="K101" s="35" t="s">
        <v>3958</v>
      </c>
      <c r="L101" s="35" t="s">
        <v>5092</v>
      </c>
      <c r="M101" s="35" t="s">
        <v>5093</v>
      </c>
      <c r="N101" s="35" t="s">
        <v>4654</v>
      </c>
      <c r="O101" s="35"/>
      <c r="P101" s="35" t="s">
        <v>4513</v>
      </c>
      <c r="Q101" s="35"/>
      <c r="R101" s="35" t="s">
        <v>4186</v>
      </c>
      <c r="S101" s="35" t="s">
        <v>4516</v>
      </c>
      <c r="T101" s="35" t="s">
        <v>4859</v>
      </c>
      <c r="U101" s="35" t="s">
        <v>4751</v>
      </c>
      <c r="V101" s="35" t="s">
        <v>5094</v>
      </c>
      <c r="W101" s="35" t="s">
        <v>4658</v>
      </c>
      <c r="X101" s="35" t="s">
        <v>598</v>
      </c>
      <c r="Y101" s="35" t="s">
        <v>276</v>
      </c>
      <c r="Z101" s="35" t="s">
        <v>299</v>
      </c>
      <c r="AA101" s="35" t="s">
        <v>4693</v>
      </c>
      <c r="AC101" s="35"/>
      <c r="AD101" s="33"/>
      <c r="AE101" s="33">
        <f>IF(COUNTIF($L$2:Table17[[#This Row],[ID]],Table17[[#This Row],[ID]])=1,1,0)</f>
        <v>1</v>
      </c>
    </row>
    <row r="102" spans="1:31" x14ac:dyDescent="0.25">
      <c r="A102" s="33" t="s">
        <v>277</v>
      </c>
      <c r="B102" s="33" t="s">
        <v>3953</v>
      </c>
      <c r="C102" s="33" t="s">
        <v>3954</v>
      </c>
      <c r="D102" s="33" t="s">
        <v>280</v>
      </c>
      <c r="E102" s="33" t="s">
        <v>281</v>
      </c>
      <c r="F102" s="34">
        <v>43101</v>
      </c>
      <c r="G102" s="34">
        <v>43465</v>
      </c>
      <c r="H102" s="35" t="s">
        <v>3955</v>
      </c>
      <c r="I102" s="35" t="s">
        <v>3956</v>
      </c>
      <c r="J102" s="35" t="s">
        <v>3957</v>
      </c>
      <c r="K102" s="35" t="s">
        <v>3958</v>
      </c>
      <c r="L102" s="35" t="s">
        <v>5095</v>
      </c>
      <c r="M102" s="35" t="s">
        <v>5096</v>
      </c>
      <c r="N102" s="35" t="s">
        <v>4654</v>
      </c>
      <c r="O102" s="35"/>
      <c r="P102" s="35" t="s">
        <v>5097</v>
      </c>
      <c r="Q102" s="35"/>
      <c r="R102" s="35" t="s">
        <v>4186</v>
      </c>
      <c r="S102" s="35" t="s">
        <v>1236</v>
      </c>
      <c r="T102" s="35" t="s">
        <v>5098</v>
      </c>
      <c r="U102" s="35" t="s">
        <v>4229</v>
      </c>
      <c r="V102" s="35" t="s">
        <v>5099</v>
      </c>
      <c r="W102" s="35" t="s">
        <v>4658</v>
      </c>
      <c r="X102" s="35" t="s">
        <v>383</v>
      </c>
      <c r="Y102" s="35" t="s">
        <v>276</v>
      </c>
      <c r="Z102" s="35" t="s">
        <v>598</v>
      </c>
      <c r="AA102" s="35" t="s">
        <v>4683</v>
      </c>
      <c r="AC102" s="35"/>
      <c r="AD102" s="33"/>
      <c r="AE102" s="33">
        <f>IF(COUNTIF($L$2:Table17[[#This Row],[ID]],Table17[[#This Row],[ID]])=1,1,0)</f>
        <v>1</v>
      </c>
    </row>
    <row r="103" spans="1:31" x14ac:dyDescent="0.25">
      <c r="A103" s="33" t="s">
        <v>277</v>
      </c>
      <c r="B103" s="33" t="s">
        <v>3953</v>
      </c>
      <c r="C103" s="33" t="s">
        <v>3954</v>
      </c>
      <c r="D103" s="33" t="s">
        <v>280</v>
      </c>
      <c r="E103" s="33" t="s">
        <v>281</v>
      </c>
      <c r="F103" s="34">
        <v>43101</v>
      </c>
      <c r="G103" s="34">
        <v>43465</v>
      </c>
      <c r="H103" s="35" t="s">
        <v>3955</v>
      </c>
      <c r="I103" s="35" t="s">
        <v>3956</v>
      </c>
      <c r="J103" s="35" t="s">
        <v>3957</v>
      </c>
      <c r="K103" s="35" t="s">
        <v>3958</v>
      </c>
      <c r="L103" s="35" t="s">
        <v>5100</v>
      </c>
      <c r="M103" s="35" t="s">
        <v>5101</v>
      </c>
      <c r="N103" s="35" t="s">
        <v>4675</v>
      </c>
      <c r="O103" s="35"/>
      <c r="P103" s="35" t="s">
        <v>4669</v>
      </c>
      <c r="Q103" s="35"/>
      <c r="R103" s="35" t="s">
        <v>4197</v>
      </c>
      <c r="S103" s="35" t="s">
        <v>1236</v>
      </c>
      <c r="T103" s="35" t="s">
        <v>4670</v>
      </c>
      <c r="U103" s="35" t="s">
        <v>4229</v>
      </c>
      <c r="V103" s="35" t="s">
        <v>5102</v>
      </c>
      <c r="W103" s="35" t="s">
        <v>4658</v>
      </c>
      <c r="X103" s="35" t="s">
        <v>299</v>
      </c>
      <c r="Y103" s="35" t="s">
        <v>276</v>
      </c>
      <c r="Z103" s="35" t="s">
        <v>299</v>
      </c>
      <c r="AA103" s="35" t="s">
        <v>4693</v>
      </c>
      <c r="AC103" s="35"/>
      <c r="AD103" s="33"/>
      <c r="AE103" s="33">
        <f>IF(COUNTIF($L$2:Table17[[#This Row],[ID]],Table17[[#This Row],[ID]])=1,1,0)</f>
        <v>1</v>
      </c>
    </row>
    <row r="104" spans="1:31" x14ac:dyDescent="0.25">
      <c r="A104" s="33" t="s">
        <v>277</v>
      </c>
      <c r="B104" s="33" t="s">
        <v>3953</v>
      </c>
      <c r="C104" s="33" t="s">
        <v>3954</v>
      </c>
      <c r="D104" s="33" t="s">
        <v>280</v>
      </c>
      <c r="E104" s="33" t="s">
        <v>281</v>
      </c>
      <c r="F104" s="34">
        <v>43101</v>
      </c>
      <c r="G104" s="34">
        <v>43465</v>
      </c>
      <c r="H104" s="35" t="s">
        <v>3955</v>
      </c>
      <c r="I104" s="35" t="s">
        <v>3956</v>
      </c>
      <c r="J104" s="35" t="s">
        <v>3957</v>
      </c>
      <c r="K104" s="35" t="s">
        <v>3958</v>
      </c>
      <c r="L104" s="35" t="s">
        <v>5103</v>
      </c>
      <c r="M104" s="35" t="s">
        <v>5104</v>
      </c>
      <c r="N104" s="35" t="s">
        <v>4654</v>
      </c>
      <c r="O104" s="35"/>
      <c r="P104" s="35" t="s">
        <v>4669</v>
      </c>
      <c r="Q104" s="35"/>
      <c r="R104" s="35" t="s">
        <v>4197</v>
      </c>
      <c r="S104" s="35" t="s">
        <v>1236</v>
      </c>
      <c r="T104" s="35" t="s">
        <v>4670</v>
      </c>
      <c r="U104" s="35" t="s">
        <v>4229</v>
      </c>
      <c r="V104" s="35" t="s">
        <v>5105</v>
      </c>
      <c r="W104" s="35" t="s">
        <v>4658</v>
      </c>
      <c r="X104" s="35" t="s">
        <v>1201</v>
      </c>
      <c r="Y104" s="35" t="s">
        <v>276</v>
      </c>
      <c r="Z104" s="35" t="s">
        <v>383</v>
      </c>
      <c r="AA104" s="35" t="s">
        <v>4659</v>
      </c>
      <c r="AC104" s="35"/>
      <c r="AD104" s="33"/>
      <c r="AE104" s="33">
        <f>IF(COUNTIF($L$2:Table17[[#This Row],[ID]],Table17[[#This Row],[ID]])=1,1,0)</f>
        <v>1</v>
      </c>
    </row>
    <row r="105" spans="1:31" x14ac:dyDescent="0.25">
      <c r="A105" s="33" t="s">
        <v>277</v>
      </c>
      <c r="B105" s="33" t="s">
        <v>3953</v>
      </c>
      <c r="C105" s="33" t="s">
        <v>3954</v>
      </c>
      <c r="D105" s="33" t="s">
        <v>280</v>
      </c>
      <c r="E105" s="33" t="s">
        <v>281</v>
      </c>
      <c r="F105" s="34">
        <v>43101</v>
      </c>
      <c r="G105" s="34">
        <v>43465</v>
      </c>
      <c r="H105" s="35" t="s">
        <v>3955</v>
      </c>
      <c r="I105" s="35" t="s">
        <v>3956</v>
      </c>
      <c r="J105" s="35" t="s">
        <v>3957</v>
      </c>
      <c r="K105" s="35" t="s">
        <v>3958</v>
      </c>
      <c r="L105" s="35" t="s">
        <v>5106</v>
      </c>
      <c r="M105" s="35" t="s">
        <v>5107</v>
      </c>
      <c r="N105" s="35" t="s">
        <v>4654</v>
      </c>
      <c r="O105" s="35"/>
      <c r="P105" s="35" t="s">
        <v>5108</v>
      </c>
      <c r="Q105" s="35"/>
      <c r="R105" s="35" t="s">
        <v>4176</v>
      </c>
      <c r="S105" s="35" t="s">
        <v>1236</v>
      </c>
      <c r="T105" s="35" t="s">
        <v>5109</v>
      </c>
      <c r="U105" s="35" t="s">
        <v>4229</v>
      </c>
      <c r="V105" s="35" t="s">
        <v>4820</v>
      </c>
      <c r="W105" s="35" t="s">
        <v>4658</v>
      </c>
      <c r="X105" s="35" t="s">
        <v>506</v>
      </c>
      <c r="Y105" s="35" t="s">
        <v>276</v>
      </c>
      <c r="Z105" s="35" t="s">
        <v>606</v>
      </c>
      <c r="AA105" s="35" t="s">
        <v>4683</v>
      </c>
      <c r="AC105" s="35"/>
      <c r="AD105" s="33"/>
      <c r="AE105" s="33">
        <f>IF(COUNTIF($L$2:Table17[[#This Row],[ID]],Table17[[#This Row],[ID]])=1,1,0)</f>
        <v>1</v>
      </c>
    </row>
    <row r="106" spans="1:31" x14ac:dyDescent="0.25">
      <c r="A106" s="33" t="s">
        <v>277</v>
      </c>
      <c r="B106" s="33" t="s">
        <v>3953</v>
      </c>
      <c r="C106" s="33" t="s">
        <v>3954</v>
      </c>
      <c r="D106" s="33" t="s">
        <v>280</v>
      </c>
      <c r="E106" s="33" t="s">
        <v>281</v>
      </c>
      <c r="F106" s="34">
        <v>43101</v>
      </c>
      <c r="G106" s="34">
        <v>43465</v>
      </c>
      <c r="H106" s="35" t="s">
        <v>3955</v>
      </c>
      <c r="I106" s="35" t="s">
        <v>3956</v>
      </c>
      <c r="J106" s="35" t="s">
        <v>3957</v>
      </c>
      <c r="K106" s="35" t="s">
        <v>3958</v>
      </c>
      <c r="L106" s="35" t="s">
        <v>5110</v>
      </c>
      <c r="M106" s="35" t="s">
        <v>5111</v>
      </c>
      <c r="N106" s="35" t="s">
        <v>4654</v>
      </c>
      <c r="O106" s="35"/>
      <c r="P106" s="35" t="s">
        <v>5112</v>
      </c>
      <c r="Q106" s="35"/>
      <c r="R106" s="35" t="s">
        <v>4186</v>
      </c>
      <c r="S106" s="35" t="s">
        <v>4244</v>
      </c>
      <c r="T106" s="35" t="s">
        <v>5113</v>
      </c>
      <c r="U106" s="35" t="s">
        <v>5114</v>
      </c>
      <c r="V106" s="35" t="s">
        <v>5115</v>
      </c>
      <c r="W106" s="35" t="s">
        <v>4658</v>
      </c>
      <c r="X106" s="35" t="s">
        <v>4733</v>
      </c>
      <c r="Y106" s="35" t="s">
        <v>712</v>
      </c>
      <c r="Z106" s="35" t="s">
        <v>4733</v>
      </c>
      <c r="AA106" s="35" t="s">
        <v>712</v>
      </c>
      <c r="AC106" s="35"/>
      <c r="AD106" s="33"/>
      <c r="AE106" s="33">
        <f>IF(COUNTIF($L$2:Table17[[#This Row],[ID]],Table17[[#This Row],[ID]])=1,1,0)</f>
        <v>1</v>
      </c>
    </row>
    <row r="107" spans="1:31" x14ac:dyDescent="0.25">
      <c r="A107" s="33" t="s">
        <v>277</v>
      </c>
      <c r="B107" s="33" t="s">
        <v>3953</v>
      </c>
      <c r="C107" s="33" t="s">
        <v>3954</v>
      </c>
      <c r="D107" s="33" t="s">
        <v>280</v>
      </c>
      <c r="E107" s="33" t="s">
        <v>281</v>
      </c>
      <c r="F107" s="34">
        <v>43101</v>
      </c>
      <c r="G107" s="34">
        <v>43465</v>
      </c>
      <c r="H107" s="35" t="s">
        <v>3955</v>
      </c>
      <c r="I107" s="35" t="s">
        <v>3956</v>
      </c>
      <c r="J107" s="35" t="s">
        <v>3957</v>
      </c>
      <c r="K107" s="35" t="s">
        <v>3958</v>
      </c>
      <c r="L107" s="35" t="s">
        <v>5116</v>
      </c>
      <c r="M107" s="35" t="s">
        <v>5117</v>
      </c>
      <c r="N107" s="35" t="s">
        <v>4654</v>
      </c>
      <c r="O107" s="35"/>
      <c r="P107" s="35" t="s">
        <v>4676</v>
      </c>
      <c r="Q107" s="35"/>
      <c r="R107" s="35" t="s">
        <v>4186</v>
      </c>
      <c r="S107" s="35" t="s">
        <v>1236</v>
      </c>
      <c r="T107" s="35" t="s">
        <v>4677</v>
      </c>
      <c r="U107" s="35" t="s">
        <v>4229</v>
      </c>
      <c r="V107" s="35" t="s">
        <v>5118</v>
      </c>
      <c r="W107" s="35" t="s">
        <v>4658</v>
      </c>
      <c r="X107" s="35" t="s">
        <v>383</v>
      </c>
      <c r="Y107" s="35" t="s">
        <v>276</v>
      </c>
      <c r="Z107" s="35" t="s">
        <v>598</v>
      </c>
      <c r="AA107" s="35" t="s">
        <v>4693</v>
      </c>
      <c r="AC107" s="35"/>
      <c r="AD107" s="33"/>
      <c r="AE107" s="33">
        <f>IF(COUNTIF($L$2:Table17[[#This Row],[ID]],Table17[[#This Row],[ID]])=1,1,0)</f>
        <v>1</v>
      </c>
    </row>
  </sheetData>
  <conditionalFormatting sqref="AG2 B2:AE107">
    <cfRule type="expression" dxfId="19" priority="1">
      <formula>IF(#REF!&lt;0,TRUE,FALSE)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AAB00"/>
  </sheetPr>
  <dimension ref="A1:Z21"/>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3.85546875" bestFit="1" customWidth="1"/>
    <col min="6" max="6" width="12" style="3" bestFit="1" customWidth="1"/>
    <col min="7" max="7" width="11.140625" style="3" bestFit="1" customWidth="1"/>
    <col min="8" max="9" width="9.140625" style="20"/>
    <col min="10" max="10" width="11" style="20" customWidth="1"/>
    <col min="11" max="13" width="9.140625" style="20"/>
    <col min="14" max="18" width="11.28515625" style="20" customWidth="1"/>
    <col min="19" max="20" width="9.28515625" style="20" customWidth="1"/>
    <col min="21" max="21" width="9.140625" style="20"/>
    <col min="22" max="23" width="15.28515625" style="20" customWidth="1"/>
    <col min="24" max="24" width="20.42578125" style="20" customWidth="1"/>
    <col min="25" max="25" width="8.140625" bestFit="1" customWidth="1"/>
    <col min="26" max="26" width="9.85546875" bestFit="1" customWidth="1"/>
    <col min="27" max="29" width="10.85546875" customWidth="1"/>
    <col min="30" max="30" width="9.7109375" customWidth="1"/>
  </cols>
  <sheetData>
    <row r="1" spans="1:26" x14ac:dyDescent="0.25">
      <c r="A1" t="s">
        <v>151</v>
      </c>
      <c r="B1" s="21" t="s">
        <v>103</v>
      </c>
      <c r="C1" t="s">
        <v>16</v>
      </c>
      <c r="D1" t="s">
        <v>17</v>
      </c>
      <c r="E1" t="s">
        <v>150</v>
      </c>
      <c r="F1" s="3" t="s">
        <v>19</v>
      </c>
      <c r="G1" s="3" t="s">
        <v>20</v>
      </c>
      <c r="H1" s="20" t="s">
        <v>18</v>
      </c>
      <c r="I1" s="20" t="s">
        <v>105</v>
      </c>
      <c r="J1" s="20" t="s">
        <v>106</v>
      </c>
      <c r="K1" s="20" t="s">
        <v>107</v>
      </c>
      <c r="L1" s="20" t="s">
        <v>21</v>
      </c>
      <c r="M1" s="20" t="s">
        <v>53</v>
      </c>
      <c r="N1" s="20" t="s">
        <v>54</v>
      </c>
      <c r="O1" s="20" t="s">
        <v>257</v>
      </c>
      <c r="P1" s="20" t="s">
        <v>31</v>
      </c>
      <c r="Q1" s="20" t="s">
        <v>32</v>
      </c>
      <c r="R1" s="20" t="s">
        <v>33</v>
      </c>
      <c r="S1" s="20" t="s">
        <v>55</v>
      </c>
      <c r="T1" s="20" t="s">
        <v>258</v>
      </c>
      <c r="U1" s="20" t="s">
        <v>56</v>
      </c>
      <c r="V1" s="20" t="s">
        <v>57</v>
      </c>
      <c r="W1" s="20" t="s">
        <v>125</v>
      </c>
      <c r="X1" s="20" t="s">
        <v>272</v>
      </c>
      <c r="Y1" t="s">
        <v>149</v>
      </c>
      <c r="Z1" t="s">
        <v>146</v>
      </c>
    </row>
    <row r="2" spans="1:26" x14ac:dyDescent="0.25">
      <c r="A2" t="s">
        <v>277</v>
      </c>
      <c r="B2" t="s">
        <v>533</v>
      </c>
      <c r="C2" t="s">
        <v>534</v>
      </c>
      <c r="D2" t="s">
        <v>280</v>
      </c>
      <c r="E2" t="s">
        <v>281</v>
      </c>
      <c r="F2" s="3">
        <v>43101</v>
      </c>
      <c r="G2" s="3">
        <v>43465</v>
      </c>
      <c r="H2" s="20" t="s">
        <v>535</v>
      </c>
      <c r="I2" s="20" t="s">
        <v>536</v>
      </c>
      <c r="J2" s="20" t="s">
        <v>537</v>
      </c>
      <c r="K2" s="20" t="s">
        <v>538</v>
      </c>
      <c r="L2" s="20" t="s">
        <v>5119</v>
      </c>
      <c r="M2" s="20" t="s">
        <v>5120</v>
      </c>
      <c r="N2" s="20" t="s">
        <v>5121</v>
      </c>
      <c r="O2" s="20" t="s">
        <v>328</v>
      </c>
      <c r="P2" s="20" t="s">
        <v>5122</v>
      </c>
      <c r="Q2" s="20" t="s">
        <v>5123</v>
      </c>
      <c r="S2" s="20" t="s">
        <v>4197</v>
      </c>
      <c r="V2" s="20" t="s">
        <v>5124</v>
      </c>
      <c r="Z2">
        <f>IF(COUNTIF($L$2:Table18[[#This Row],[ID]],Table18[[#This Row],[ID]])=1,1,0)</f>
        <v>1</v>
      </c>
    </row>
    <row r="3" spans="1:26" x14ac:dyDescent="0.25">
      <c r="A3" s="33" t="s">
        <v>277</v>
      </c>
      <c r="B3" s="33" t="s">
        <v>533</v>
      </c>
      <c r="C3" s="33" t="s">
        <v>534</v>
      </c>
      <c r="D3" s="33" t="s">
        <v>280</v>
      </c>
      <c r="E3" s="33" t="s">
        <v>281</v>
      </c>
      <c r="F3" s="34">
        <v>43101</v>
      </c>
      <c r="G3" s="34">
        <v>43465</v>
      </c>
      <c r="H3" s="35" t="s">
        <v>535</v>
      </c>
      <c r="I3" s="35" t="s">
        <v>536</v>
      </c>
      <c r="J3" s="35" t="s">
        <v>537</v>
      </c>
      <c r="K3" s="35" t="s">
        <v>538</v>
      </c>
      <c r="L3" s="35" t="s">
        <v>5125</v>
      </c>
      <c r="M3" s="35" t="s">
        <v>5126</v>
      </c>
      <c r="N3" s="35" t="s">
        <v>5127</v>
      </c>
      <c r="O3" s="35" t="s">
        <v>328</v>
      </c>
      <c r="P3" s="35" t="s">
        <v>5128</v>
      </c>
      <c r="Q3" s="35"/>
      <c r="R3" s="35"/>
      <c r="S3" s="35"/>
      <c r="T3" s="35"/>
      <c r="U3" s="35"/>
      <c r="V3" s="35"/>
      <c r="X3" s="35"/>
      <c r="Y3" s="33"/>
      <c r="Z3" s="36">
        <f>IF(COUNTIF($L$2:Table18[[#This Row],[ID]],Table18[[#This Row],[ID]])=1,1,0)</f>
        <v>1</v>
      </c>
    </row>
    <row r="4" spans="1:26" x14ac:dyDescent="0.25">
      <c r="A4" s="33" t="s">
        <v>277</v>
      </c>
      <c r="B4" s="33" t="s">
        <v>1043</v>
      </c>
      <c r="C4" s="33" t="s">
        <v>1044</v>
      </c>
      <c r="D4" s="33" t="s">
        <v>280</v>
      </c>
      <c r="E4" s="33" t="s">
        <v>281</v>
      </c>
      <c r="F4" s="34">
        <v>43101</v>
      </c>
      <c r="G4" s="34">
        <v>43465</v>
      </c>
      <c r="H4" s="35" t="s">
        <v>1045</v>
      </c>
      <c r="I4" s="35" t="s">
        <v>1046</v>
      </c>
      <c r="J4" s="35" t="s">
        <v>1047</v>
      </c>
      <c r="K4" s="35" t="s">
        <v>1048</v>
      </c>
      <c r="L4" s="35" t="s">
        <v>5129</v>
      </c>
      <c r="M4" s="35" t="s">
        <v>5130</v>
      </c>
      <c r="N4" s="35" t="s">
        <v>5131</v>
      </c>
      <c r="O4" s="35" t="s">
        <v>328</v>
      </c>
      <c r="P4" s="35" t="s">
        <v>5132</v>
      </c>
      <c r="Q4" s="35" t="s">
        <v>5133</v>
      </c>
      <c r="R4" s="35"/>
      <c r="S4" s="35" t="s">
        <v>4162</v>
      </c>
      <c r="T4" s="35"/>
      <c r="U4" s="35"/>
      <c r="V4" s="35" t="s">
        <v>4163</v>
      </c>
      <c r="X4" s="35"/>
      <c r="Y4" s="33"/>
      <c r="Z4" s="36">
        <f>IF(COUNTIF($L$2:Table18[[#This Row],[ID]],Table18[[#This Row],[ID]])=1,1,0)</f>
        <v>1</v>
      </c>
    </row>
    <row r="5" spans="1:26" x14ac:dyDescent="0.25">
      <c r="A5" s="33" t="s">
        <v>277</v>
      </c>
      <c r="B5" s="33" t="s">
        <v>1043</v>
      </c>
      <c r="C5" s="33" t="s">
        <v>1044</v>
      </c>
      <c r="D5" s="33" t="s">
        <v>280</v>
      </c>
      <c r="E5" s="33" t="s">
        <v>281</v>
      </c>
      <c r="F5" s="34">
        <v>43101</v>
      </c>
      <c r="G5" s="34">
        <v>43465</v>
      </c>
      <c r="H5" s="35" t="s">
        <v>1045</v>
      </c>
      <c r="I5" s="35" t="s">
        <v>1046</v>
      </c>
      <c r="J5" s="35" t="s">
        <v>1047</v>
      </c>
      <c r="K5" s="35" t="s">
        <v>1048</v>
      </c>
      <c r="L5" s="35" t="s">
        <v>5134</v>
      </c>
      <c r="M5" s="35" t="s">
        <v>5135</v>
      </c>
      <c r="N5" s="35" t="s">
        <v>5121</v>
      </c>
      <c r="O5" s="35" t="s">
        <v>328</v>
      </c>
      <c r="P5" s="35"/>
      <c r="Q5" s="35"/>
      <c r="R5" s="35"/>
      <c r="S5" s="35" t="s">
        <v>67</v>
      </c>
      <c r="T5" s="35" t="s">
        <v>5136</v>
      </c>
      <c r="U5" s="35"/>
      <c r="V5" s="35" t="s">
        <v>1236</v>
      </c>
      <c r="X5" s="35"/>
      <c r="Y5" s="33"/>
      <c r="Z5" s="36">
        <f>IF(COUNTIF($L$2:Table18[[#This Row],[ID]],Table18[[#This Row],[ID]])=1,1,0)</f>
        <v>1</v>
      </c>
    </row>
    <row r="6" spans="1:26" x14ac:dyDescent="0.25">
      <c r="A6" s="33" t="s">
        <v>277</v>
      </c>
      <c r="B6" s="33" t="s">
        <v>1043</v>
      </c>
      <c r="C6" s="33" t="s">
        <v>1044</v>
      </c>
      <c r="D6" s="33" t="s">
        <v>280</v>
      </c>
      <c r="E6" s="33" t="s">
        <v>281</v>
      </c>
      <c r="F6" s="34">
        <v>43101</v>
      </c>
      <c r="G6" s="34">
        <v>43465</v>
      </c>
      <c r="H6" s="35" t="s">
        <v>1045</v>
      </c>
      <c r="I6" s="35" t="s">
        <v>1046</v>
      </c>
      <c r="J6" s="35" t="s">
        <v>1047</v>
      </c>
      <c r="K6" s="35" t="s">
        <v>1048</v>
      </c>
      <c r="L6" s="35" t="s">
        <v>5137</v>
      </c>
      <c r="M6" s="35" t="s">
        <v>5138</v>
      </c>
      <c r="N6" s="35" t="s">
        <v>5121</v>
      </c>
      <c r="O6" s="35" t="s">
        <v>328</v>
      </c>
      <c r="P6" s="35" t="s">
        <v>4669</v>
      </c>
      <c r="Q6" s="35" t="s">
        <v>5139</v>
      </c>
      <c r="R6" s="35" t="s">
        <v>5140</v>
      </c>
      <c r="S6" s="35" t="s">
        <v>4186</v>
      </c>
      <c r="T6" s="35"/>
      <c r="U6" s="35"/>
      <c r="V6" s="35" t="s">
        <v>1236</v>
      </c>
      <c r="X6" s="35"/>
      <c r="Y6" s="33"/>
      <c r="Z6" s="36">
        <f>IF(COUNTIF($L$2:Table18[[#This Row],[ID]],Table18[[#This Row],[ID]])=1,1,0)</f>
        <v>1</v>
      </c>
    </row>
    <row r="7" spans="1:26" x14ac:dyDescent="0.25">
      <c r="A7" s="33" t="s">
        <v>277</v>
      </c>
      <c r="B7" s="33" t="s">
        <v>2868</v>
      </c>
      <c r="C7" s="33" t="s">
        <v>2869</v>
      </c>
      <c r="D7" s="33" t="s">
        <v>280</v>
      </c>
      <c r="E7" s="33" t="s">
        <v>281</v>
      </c>
      <c r="F7" s="34">
        <v>43101</v>
      </c>
      <c r="G7" s="34">
        <v>43465</v>
      </c>
      <c r="H7" s="35" t="s">
        <v>2870</v>
      </c>
      <c r="I7" s="35" t="s">
        <v>2871</v>
      </c>
      <c r="J7" s="35" t="s">
        <v>2872</v>
      </c>
      <c r="K7" s="35" t="s">
        <v>2873</v>
      </c>
      <c r="L7" s="35" t="s">
        <v>5141</v>
      </c>
      <c r="M7" s="35" t="s">
        <v>5142</v>
      </c>
      <c r="N7" s="35" t="s">
        <v>5131</v>
      </c>
      <c r="O7" s="35" t="s">
        <v>328</v>
      </c>
      <c r="P7" s="35" t="s">
        <v>5143</v>
      </c>
      <c r="Q7" s="35" t="s">
        <v>5144</v>
      </c>
      <c r="R7" s="35"/>
      <c r="S7" s="35" t="s">
        <v>4197</v>
      </c>
      <c r="T7" s="35"/>
      <c r="U7" s="35"/>
      <c r="V7" s="35" t="s">
        <v>1236</v>
      </c>
      <c r="X7" s="35"/>
      <c r="Y7" s="33"/>
      <c r="Z7" s="36">
        <f>IF(COUNTIF($L$2:Table18[[#This Row],[ID]],Table18[[#This Row],[ID]])=1,1,0)</f>
        <v>1</v>
      </c>
    </row>
    <row r="8" spans="1:26" x14ac:dyDescent="0.25">
      <c r="A8" s="33" t="s">
        <v>277</v>
      </c>
      <c r="B8" s="33" t="s">
        <v>3044</v>
      </c>
      <c r="C8" s="33" t="s">
        <v>3045</v>
      </c>
      <c r="D8" s="33" t="s">
        <v>280</v>
      </c>
      <c r="E8" s="33" t="s">
        <v>281</v>
      </c>
      <c r="F8" s="34">
        <v>43101</v>
      </c>
      <c r="G8" s="34">
        <v>43465</v>
      </c>
      <c r="H8" s="35" t="s">
        <v>3046</v>
      </c>
      <c r="I8" s="35" t="s">
        <v>3047</v>
      </c>
      <c r="J8" s="35" t="s">
        <v>3048</v>
      </c>
      <c r="K8" s="35" t="s">
        <v>3049</v>
      </c>
      <c r="L8" s="35" t="s">
        <v>5145</v>
      </c>
      <c r="M8" s="35" t="s">
        <v>5146</v>
      </c>
      <c r="N8" s="35" t="s">
        <v>5127</v>
      </c>
      <c r="O8" s="35" t="s">
        <v>4926</v>
      </c>
      <c r="P8" s="35"/>
      <c r="Q8" s="35"/>
      <c r="R8" s="35"/>
      <c r="S8" s="35" t="s">
        <v>4926</v>
      </c>
      <c r="T8" s="35"/>
      <c r="U8" s="35"/>
      <c r="V8" s="35" t="s">
        <v>4926</v>
      </c>
      <c r="X8" s="35"/>
      <c r="Y8" s="33"/>
      <c r="Z8" s="36">
        <f>IF(COUNTIF($L$2:Table18[[#This Row],[ID]],Table18[[#This Row],[ID]])=1,1,0)</f>
        <v>1</v>
      </c>
    </row>
    <row r="9" spans="1:26" x14ac:dyDescent="0.25">
      <c r="A9" s="33" t="s">
        <v>277</v>
      </c>
      <c r="B9" s="33" t="s">
        <v>3044</v>
      </c>
      <c r="C9" s="33" t="s">
        <v>3045</v>
      </c>
      <c r="D9" s="33" t="s">
        <v>280</v>
      </c>
      <c r="E9" s="33" t="s">
        <v>281</v>
      </c>
      <c r="F9" s="34">
        <v>43101</v>
      </c>
      <c r="G9" s="34">
        <v>43465</v>
      </c>
      <c r="H9" s="35" t="s">
        <v>3046</v>
      </c>
      <c r="I9" s="35" t="s">
        <v>3047</v>
      </c>
      <c r="J9" s="35" t="s">
        <v>3048</v>
      </c>
      <c r="K9" s="35" t="s">
        <v>3049</v>
      </c>
      <c r="L9" s="35" t="s">
        <v>5147</v>
      </c>
      <c r="M9" s="35" t="s">
        <v>5148</v>
      </c>
      <c r="N9" s="35" t="s">
        <v>5149</v>
      </c>
      <c r="O9" s="35" t="s">
        <v>329</v>
      </c>
      <c r="P9" s="35"/>
      <c r="Q9" s="35"/>
      <c r="R9" s="35"/>
      <c r="S9" s="35" t="s">
        <v>4186</v>
      </c>
      <c r="T9" s="35"/>
      <c r="U9" s="35"/>
      <c r="V9" s="35" t="s">
        <v>1236</v>
      </c>
      <c r="X9" s="35"/>
      <c r="Y9" s="33"/>
      <c r="Z9" s="36">
        <f>IF(COUNTIF($L$2:Table18[[#This Row],[ID]],Table18[[#This Row],[ID]])=1,1,0)</f>
        <v>1</v>
      </c>
    </row>
    <row r="10" spans="1:26" x14ac:dyDescent="0.25">
      <c r="A10" s="33" t="s">
        <v>277</v>
      </c>
      <c r="B10" s="33" t="s">
        <v>3044</v>
      </c>
      <c r="C10" s="33" t="s">
        <v>3045</v>
      </c>
      <c r="D10" s="33" t="s">
        <v>280</v>
      </c>
      <c r="E10" s="33" t="s">
        <v>281</v>
      </c>
      <c r="F10" s="34">
        <v>43101</v>
      </c>
      <c r="G10" s="34">
        <v>43465</v>
      </c>
      <c r="H10" s="35" t="s">
        <v>3046</v>
      </c>
      <c r="I10" s="35" t="s">
        <v>3047</v>
      </c>
      <c r="J10" s="35" t="s">
        <v>3048</v>
      </c>
      <c r="K10" s="35" t="s">
        <v>3049</v>
      </c>
      <c r="L10" s="35" t="s">
        <v>5150</v>
      </c>
      <c r="M10" s="35" t="s">
        <v>5151</v>
      </c>
      <c r="N10" s="35" t="s">
        <v>5127</v>
      </c>
      <c r="O10" s="35" t="s">
        <v>328</v>
      </c>
      <c r="P10" s="35" t="s">
        <v>4278</v>
      </c>
      <c r="Q10" s="35" t="s">
        <v>5152</v>
      </c>
      <c r="R10" s="35"/>
      <c r="S10" s="35" t="s">
        <v>4197</v>
      </c>
      <c r="T10" s="35"/>
      <c r="U10" s="35"/>
      <c r="V10" s="35" t="s">
        <v>1236</v>
      </c>
      <c r="X10" s="35"/>
      <c r="Y10" s="33"/>
      <c r="Z10" s="36">
        <f>IF(COUNTIF($L$2:Table18[[#This Row],[ID]],Table18[[#This Row],[ID]])=1,1,0)</f>
        <v>1</v>
      </c>
    </row>
    <row r="11" spans="1:26" x14ac:dyDescent="0.25">
      <c r="A11" s="33" t="s">
        <v>277</v>
      </c>
      <c r="B11" s="33" t="s">
        <v>3044</v>
      </c>
      <c r="C11" s="33" t="s">
        <v>3045</v>
      </c>
      <c r="D11" s="33" t="s">
        <v>280</v>
      </c>
      <c r="E11" s="33" t="s">
        <v>281</v>
      </c>
      <c r="F11" s="34">
        <v>43101</v>
      </c>
      <c r="G11" s="34">
        <v>43465</v>
      </c>
      <c r="H11" s="35" t="s">
        <v>3046</v>
      </c>
      <c r="I11" s="35" t="s">
        <v>3047</v>
      </c>
      <c r="J11" s="35" t="s">
        <v>3048</v>
      </c>
      <c r="K11" s="35" t="s">
        <v>3049</v>
      </c>
      <c r="L11" s="35" t="s">
        <v>5153</v>
      </c>
      <c r="M11" s="35" t="s">
        <v>5154</v>
      </c>
      <c r="N11" s="35" t="s">
        <v>5127</v>
      </c>
      <c r="O11" s="35" t="s">
        <v>328</v>
      </c>
      <c r="P11" s="35" t="s">
        <v>4427</v>
      </c>
      <c r="Q11" s="35" t="s">
        <v>4574</v>
      </c>
      <c r="R11" s="35"/>
      <c r="S11" s="35" t="s">
        <v>4197</v>
      </c>
      <c r="T11" s="35"/>
      <c r="U11" s="35"/>
      <c r="V11" s="35" t="s">
        <v>1236</v>
      </c>
      <c r="X11" s="35"/>
      <c r="Y11" s="33"/>
      <c r="Z11" s="36">
        <f>IF(COUNTIF($L$2:Table18[[#This Row],[ID]],Table18[[#This Row],[ID]])=1,1,0)</f>
        <v>1</v>
      </c>
    </row>
    <row r="12" spans="1:26" x14ac:dyDescent="0.25">
      <c r="A12" s="33" t="s">
        <v>277</v>
      </c>
      <c r="B12" s="33" t="s">
        <v>3044</v>
      </c>
      <c r="C12" s="33" t="s">
        <v>3045</v>
      </c>
      <c r="D12" s="33" t="s">
        <v>280</v>
      </c>
      <c r="E12" s="33" t="s">
        <v>281</v>
      </c>
      <c r="F12" s="34">
        <v>43101</v>
      </c>
      <c r="G12" s="34">
        <v>43465</v>
      </c>
      <c r="H12" s="35" t="s">
        <v>3046</v>
      </c>
      <c r="I12" s="35" t="s">
        <v>3047</v>
      </c>
      <c r="J12" s="35" t="s">
        <v>3048</v>
      </c>
      <c r="K12" s="35" t="s">
        <v>3049</v>
      </c>
      <c r="L12" s="35" t="s">
        <v>5155</v>
      </c>
      <c r="M12" s="35" t="s">
        <v>5156</v>
      </c>
      <c r="N12" s="35" t="s">
        <v>5127</v>
      </c>
      <c r="O12" s="35" t="s">
        <v>328</v>
      </c>
      <c r="P12" s="35" t="s">
        <v>4427</v>
      </c>
      <c r="Q12" s="35" t="s">
        <v>4574</v>
      </c>
      <c r="R12" s="35"/>
      <c r="S12" s="35" t="s">
        <v>4197</v>
      </c>
      <c r="T12" s="35"/>
      <c r="U12" s="35"/>
      <c r="V12" s="35" t="s">
        <v>1236</v>
      </c>
      <c r="X12" s="35"/>
      <c r="Y12" s="33"/>
      <c r="Z12" s="36">
        <f>IF(COUNTIF($L$2:Table18[[#This Row],[ID]],Table18[[#This Row],[ID]])=1,1,0)</f>
        <v>1</v>
      </c>
    </row>
    <row r="13" spans="1:26" x14ac:dyDescent="0.25">
      <c r="A13" s="33" t="s">
        <v>277</v>
      </c>
      <c r="B13" s="33" t="s">
        <v>3044</v>
      </c>
      <c r="C13" s="33" t="s">
        <v>3045</v>
      </c>
      <c r="D13" s="33" t="s">
        <v>280</v>
      </c>
      <c r="E13" s="33" t="s">
        <v>281</v>
      </c>
      <c r="F13" s="34">
        <v>43101</v>
      </c>
      <c r="G13" s="34">
        <v>43465</v>
      </c>
      <c r="H13" s="35" t="s">
        <v>3046</v>
      </c>
      <c r="I13" s="35" t="s">
        <v>3047</v>
      </c>
      <c r="J13" s="35" t="s">
        <v>3048</v>
      </c>
      <c r="K13" s="35" t="s">
        <v>3049</v>
      </c>
      <c r="L13" s="35" t="s">
        <v>5157</v>
      </c>
      <c r="M13" s="35" t="s">
        <v>5158</v>
      </c>
      <c r="N13" s="35" t="s">
        <v>5127</v>
      </c>
      <c r="O13" s="35" t="s">
        <v>328</v>
      </c>
      <c r="P13" s="35" t="s">
        <v>5159</v>
      </c>
      <c r="Q13" s="35" t="s">
        <v>5160</v>
      </c>
      <c r="R13" s="35"/>
      <c r="S13" s="35" t="s">
        <v>4162</v>
      </c>
      <c r="T13" s="35"/>
      <c r="U13" s="35"/>
      <c r="V13" s="35" t="s">
        <v>4333</v>
      </c>
      <c r="X13" s="35"/>
      <c r="Y13" s="33"/>
      <c r="Z13" s="36">
        <f>IF(COUNTIF($L$2:Table18[[#This Row],[ID]],Table18[[#This Row],[ID]])=1,1,0)</f>
        <v>1</v>
      </c>
    </row>
    <row r="14" spans="1:26" x14ac:dyDescent="0.25">
      <c r="A14" s="33" t="s">
        <v>277</v>
      </c>
      <c r="B14" s="33" t="s">
        <v>3044</v>
      </c>
      <c r="C14" s="33" t="s">
        <v>3045</v>
      </c>
      <c r="D14" s="33" t="s">
        <v>280</v>
      </c>
      <c r="E14" s="33" t="s">
        <v>281</v>
      </c>
      <c r="F14" s="34">
        <v>43101</v>
      </c>
      <c r="G14" s="34">
        <v>43465</v>
      </c>
      <c r="H14" s="35" t="s">
        <v>3046</v>
      </c>
      <c r="I14" s="35" t="s">
        <v>3047</v>
      </c>
      <c r="J14" s="35" t="s">
        <v>3048</v>
      </c>
      <c r="K14" s="35" t="s">
        <v>3049</v>
      </c>
      <c r="L14" s="35" t="s">
        <v>5161</v>
      </c>
      <c r="M14" s="35" t="s">
        <v>5162</v>
      </c>
      <c r="N14" s="35" t="s">
        <v>5121</v>
      </c>
      <c r="O14" s="35" t="s">
        <v>328</v>
      </c>
      <c r="P14" s="35" t="s">
        <v>5163</v>
      </c>
      <c r="Q14" s="35"/>
      <c r="R14" s="35"/>
      <c r="S14" s="35"/>
      <c r="T14" s="35"/>
      <c r="U14" s="35"/>
      <c r="V14" s="35"/>
      <c r="X14" s="35"/>
      <c r="Y14" s="33"/>
      <c r="Z14" s="36">
        <f>IF(COUNTIF($L$2:Table18[[#This Row],[ID]],Table18[[#This Row],[ID]])=1,1,0)</f>
        <v>1</v>
      </c>
    </row>
    <row r="15" spans="1:26" x14ac:dyDescent="0.25">
      <c r="A15" s="33" t="s">
        <v>277</v>
      </c>
      <c r="B15" s="33" t="s">
        <v>3044</v>
      </c>
      <c r="C15" s="33" t="s">
        <v>3045</v>
      </c>
      <c r="D15" s="33" t="s">
        <v>280</v>
      </c>
      <c r="E15" s="33" t="s">
        <v>281</v>
      </c>
      <c r="F15" s="34">
        <v>43101</v>
      </c>
      <c r="G15" s="34">
        <v>43465</v>
      </c>
      <c r="H15" s="35" t="s">
        <v>3046</v>
      </c>
      <c r="I15" s="35" t="s">
        <v>3047</v>
      </c>
      <c r="J15" s="35" t="s">
        <v>3048</v>
      </c>
      <c r="K15" s="35" t="s">
        <v>3049</v>
      </c>
      <c r="L15" s="35" t="s">
        <v>5164</v>
      </c>
      <c r="M15" s="35" t="s">
        <v>5165</v>
      </c>
      <c r="N15" s="35" t="s">
        <v>5121</v>
      </c>
      <c r="O15" s="35" t="s">
        <v>328</v>
      </c>
      <c r="P15" s="35" t="s">
        <v>4427</v>
      </c>
      <c r="Q15" s="35" t="s">
        <v>4574</v>
      </c>
      <c r="R15" s="35"/>
      <c r="S15" s="35" t="s">
        <v>4197</v>
      </c>
      <c r="T15" s="35"/>
      <c r="U15" s="35"/>
      <c r="V15" s="35" t="s">
        <v>1236</v>
      </c>
      <c r="X15" s="35"/>
      <c r="Y15" s="33"/>
      <c r="Z15" s="36">
        <f>IF(COUNTIF($L$2:Table18[[#This Row],[ID]],Table18[[#This Row],[ID]])=1,1,0)</f>
        <v>1</v>
      </c>
    </row>
    <row r="16" spans="1:26" x14ac:dyDescent="0.25">
      <c r="A16" s="33" t="s">
        <v>277</v>
      </c>
      <c r="B16" s="33" t="s">
        <v>3044</v>
      </c>
      <c r="C16" s="33" t="s">
        <v>3045</v>
      </c>
      <c r="D16" s="33" t="s">
        <v>280</v>
      </c>
      <c r="E16" s="33" t="s">
        <v>281</v>
      </c>
      <c r="F16" s="34">
        <v>43101</v>
      </c>
      <c r="G16" s="34">
        <v>43465</v>
      </c>
      <c r="H16" s="35" t="s">
        <v>3046</v>
      </c>
      <c r="I16" s="35" t="s">
        <v>3047</v>
      </c>
      <c r="J16" s="35" t="s">
        <v>3048</v>
      </c>
      <c r="K16" s="35" t="s">
        <v>3049</v>
      </c>
      <c r="L16" s="35" t="s">
        <v>5166</v>
      </c>
      <c r="M16" s="35" t="s">
        <v>5167</v>
      </c>
      <c r="N16" s="35" t="s">
        <v>5121</v>
      </c>
      <c r="O16" s="35" t="s">
        <v>328</v>
      </c>
      <c r="P16" s="35" t="s">
        <v>4324</v>
      </c>
      <c r="Q16" s="35" t="s">
        <v>4325</v>
      </c>
      <c r="R16" s="35"/>
      <c r="S16" s="35" t="s">
        <v>4197</v>
      </c>
      <c r="T16" s="35"/>
      <c r="U16" s="35"/>
      <c r="V16" s="35" t="s">
        <v>1236</v>
      </c>
      <c r="X16" s="35"/>
      <c r="Y16" s="33"/>
      <c r="Z16" s="36">
        <f>IF(COUNTIF($L$2:Table18[[#This Row],[ID]],Table18[[#This Row],[ID]])=1,1,0)</f>
        <v>1</v>
      </c>
    </row>
    <row r="17" spans="1:26" x14ac:dyDescent="0.25">
      <c r="A17" s="33" t="s">
        <v>277</v>
      </c>
      <c r="B17" s="33" t="s">
        <v>3044</v>
      </c>
      <c r="C17" s="33" t="s">
        <v>3045</v>
      </c>
      <c r="D17" s="33" t="s">
        <v>280</v>
      </c>
      <c r="E17" s="33" t="s">
        <v>281</v>
      </c>
      <c r="F17" s="34">
        <v>43101</v>
      </c>
      <c r="G17" s="34">
        <v>43465</v>
      </c>
      <c r="H17" s="35" t="s">
        <v>3046</v>
      </c>
      <c r="I17" s="35" t="s">
        <v>3047</v>
      </c>
      <c r="J17" s="35" t="s">
        <v>3048</v>
      </c>
      <c r="K17" s="35" t="s">
        <v>3049</v>
      </c>
      <c r="L17" s="35" t="s">
        <v>5168</v>
      </c>
      <c r="M17" s="35" t="s">
        <v>5169</v>
      </c>
      <c r="N17" s="35" t="s">
        <v>5121</v>
      </c>
      <c r="O17" s="35" t="s">
        <v>328</v>
      </c>
      <c r="P17" s="35" t="s">
        <v>5170</v>
      </c>
      <c r="Q17" s="35" t="s">
        <v>5171</v>
      </c>
      <c r="R17" s="35"/>
      <c r="S17" s="35" t="s">
        <v>4197</v>
      </c>
      <c r="T17" s="35"/>
      <c r="U17" s="35"/>
      <c r="V17" s="35" t="s">
        <v>4244</v>
      </c>
      <c r="X17" s="35"/>
      <c r="Y17" s="33"/>
      <c r="Z17" s="36">
        <f>IF(COUNTIF($L$2:Table18[[#This Row],[ID]],Table18[[#This Row],[ID]])=1,1,0)</f>
        <v>1</v>
      </c>
    </row>
    <row r="18" spans="1:26" x14ac:dyDescent="0.25">
      <c r="A18" s="33" t="s">
        <v>277</v>
      </c>
      <c r="B18" s="33" t="s">
        <v>3044</v>
      </c>
      <c r="C18" s="33" t="s">
        <v>3045</v>
      </c>
      <c r="D18" s="33" t="s">
        <v>280</v>
      </c>
      <c r="E18" s="33" t="s">
        <v>281</v>
      </c>
      <c r="F18" s="34">
        <v>43101</v>
      </c>
      <c r="G18" s="34">
        <v>43465</v>
      </c>
      <c r="H18" s="35" t="s">
        <v>3046</v>
      </c>
      <c r="I18" s="35" t="s">
        <v>3047</v>
      </c>
      <c r="J18" s="35" t="s">
        <v>3048</v>
      </c>
      <c r="K18" s="35" t="s">
        <v>3049</v>
      </c>
      <c r="L18" s="35" t="s">
        <v>5172</v>
      </c>
      <c r="M18" s="35" t="s">
        <v>5173</v>
      </c>
      <c r="N18" s="35" t="s">
        <v>5127</v>
      </c>
      <c r="O18" s="35" t="s">
        <v>328</v>
      </c>
      <c r="P18" s="35" t="s">
        <v>4427</v>
      </c>
      <c r="Q18" s="35" t="s">
        <v>4574</v>
      </c>
      <c r="R18" s="35"/>
      <c r="S18" s="35" t="s">
        <v>4197</v>
      </c>
      <c r="T18" s="35"/>
      <c r="U18" s="35"/>
      <c r="V18" s="35" t="s">
        <v>1236</v>
      </c>
      <c r="X18" s="35"/>
      <c r="Y18" s="33"/>
      <c r="Z18" s="36">
        <f>IF(COUNTIF($L$2:Table18[[#This Row],[ID]],Table18[[#This Row],[ID]])=1,1,0)</f>
        <v>1</v>
      </c>
    </row>
    <row r="19" spans="1:26" x14ac:dyDescent="0.25">
      <c r="A19" s="33" t="s">
        <v>277</v>
      </c>
      <c r="B19" s="33" t="s">
        <v>3044</v>
      </c>
      <c r="C19" s="33" t="s">
        <v>3045</v>
      </c>
      <c r="D19" s="33" t="s">
        <v>280</v>
      </c>
      <c r="E19" s="33" t="s">
        <v>281</v>
      </c>
      <c r="F19" s="34">
        <v>43101</v>
      </c>
      <c r="G19" s="34">
        <v>43465</v>
      </c>
      <c r="H19" s="35" t="s">
        <v>3046</v>
      </c>
      <c r="I19" s="35" t="s">
        <v>3047</v>
      </c>
      <c r="J19" s="35" t="s">
        <v>3048</v>
      </c>
      <c r="K19" s="35" t="s">
        <v>3049</v>
      </c>
      <c r="L19" s="35" t="s">
        <v>5174</v>
      </c>
      <c r="M19" s="35" t="s">
        <v>5175</v>
      </c>
      <c r="N19" s="35" t="s">
        <v>5131</v>
      </c>
      <c r="O19" s="35" t="s">
        <v>329</v>
      </c>
      <c r="P19" s="35" t="s">
        <v>4427</v>
      </c>
      <c r="Q19" s="35" t="s">
        <v>4574</v>
      </c>
      <c r="R19" s="35"/>
      <c r="S19" s="35" t="s">
        <v>4197</v>
      </c>
      <c r="T19" s="35"/>
      <c r="U19" s="35"/>
      <c r="V19" s="35" t="s">
        <v>1236</v>
      </c>
      <c r="X19" s="35"/>
      <c r="Y19" s="33"/>
      <c r="Z19" s="36">
        <f>IF(COUNTIF($L$2:Table18[[#This Row],[ID]],Table18[[#This Row],[ID]])=1,1,0)</f>
        <v>1</v>
      </c>
    </row>
    <row r="20" spans="1:26" x14ac:dyDescent="0.25">
      <c r="A20" s="33" t="s">
        <v>277</v>
      </c>
      <c r="B20" s="33" t="s">
        <v>3044</v>
      </c>
      <c r="C20" s="33" t="s">
        <v>3045</v>
      </c>
      <c r="D20" s="33" t="s">
        <v>280</v>
      </c>
      <c r="E20" s="33" t="s">
        <v>281</v>
      </c>
      <c r="F20" s="34">
        <v>43101</v>
      </c>
      <c r="G20" s="34">
        <v>43465</v>
      </c>
      <c r="H20" s="35" t="s">
        <v>3046</v>
      </c>
      <c r="I20" s="35" t="s">
        <v>3047</v>
      </c>
      <c r="J20" s="35" t="s">
        <v>3048</v>
      </c>
      <c r="K20" s="35" t="s">
        <v>3049</v>
      </c>
      <c r="L20" s="35" t="s">
        <v>5176</v>
      </c>
      <c r="M20" s="35" t="s">
        <v>5177</v>
      </c>
      <c r="N20" s="35" t="s">
        <v>5131</v>
      </c>
      <c r="O20" s="35" t="s">
        <v>328</v>
      </c>
      <c r="P20" s="35" t="s">
        <v>4427</v>
      </c>
      <c r="Q20" s="35" t="s">
        <v>4574</v>
      </c>
      <c r="R20" s="35"/>
      <c r="S20" s="35" t="s">
        <v>4197</v>
      </c>
      <c r="T20" s="35"/>
      <c r="U20" s="35"/>
      <c r="V20" s="35" t="s">
        <v>1236</v>
      </c>
      <c r="X20" s="35"/>
      <c r="Y20" s="33"/>
      <c r="Z20" s="36">
        <f>IF(COUNTIF($L$2:Table18[[#This Row],[ID]],Table18[[#This Row],[ID]])=1,1,0)</f>
        <v>1</v>
      </c>
    </row>
    <row r="21" spans="1:26" x14ac:dyDescent="0.25">
      <c r="A21" s="33" t="s">
        <v>277</v>
      </c>
      <c r="B21" s="33" t="s">
        <v>3953</v>
      </c>
      <c r="C21" s="33" t="s">
        <v>3954</v>
      </c>
      <c r="D21" s="33" t="s">
        <v>280</v>
      </c>
      <c r="E21" s="33" t="s">
        <v>281</v>
      </c>
      <c r="F21" s="34">
        <v>43101</v>
      </c>
      <c r="G21" s="34">
        <v>43465</v>
      </c>
      <c r="H21" s="35" t="s">
        <v>3955</v>
      </c>
      <c r="I21" s="35" t="s">
        <v>3956</v>
      </c>
      <c r="J21" s="35" t="s">
        <v>3957</v>
      </c>
      <c r="K21" s="35" t="s">
        <v>3958</v>
      </c>
      <c r="L21" s="35" t="s">
        <v>5178</v>
      </c>
      <c r="M21" s="35" t="s">
        <v>5179</v>
      </c>
      <c r="N21" s="35" t="s">
        <v>5131</v>
      </c>
      <c r="O21" s="35" t="s">
        <v>328</v>
      </c>
      <c r="P21" s="35" t="s">
        <v>4438</v>
      </c>
      <c r="Q21" s="35" t="s">
        <v>5180</v>
      </c>
      <c r="R21" s="35"/>
      <c r="S21" s="35" t="s">
        <v>4197</v>
      </c>
      <c r="T21" s="35"/>
      <c r="U21" s="35"/>
      <c r="V21" s="35" t="s">
        <v>1236</v>
      </c>
      <c r="X21" s="35"/>
      <c r="Y21" s="33"/>
      <c r="Z21" s="36">
        <f>IF(COUNTIF($L$2:Table18[[#This Row],[ID]],Table18[[#This Row],[ID]])=1,1,0)</f>
        <v>1</v>
      </c>
    </row>
  </sheetData>
  <conditionalFormatting sqref="B2:Z21">
    <cfRule type="expression" dxfId="18" priority="57">
      <formula>IF(#REF!&lt;0,TRUE,FALSE)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6983"/>
  </sheetPr>
  <dimension ref="A1:P4"/>
  <sheetViews>
    <sheetView workbookViewId="0">
      <pane ySplit="1" topLeftCell="A2" activePane="bottomLeft" state="frozen"/>
      <selection activeCell="N28" sqref="N28"/>
      <selection pane="bottomLeft" activeCell="A2" sqref="A2"/>
    </sheetView>
  </sheetViews>
  <sheetFormatPr defaultRowHeight="15" x14ac:dyDescent="0.25"/>
  <cols>
    <col min="1" max="1" width="9.42578125" customWidth="1"/>
    <col min="2" max="2" width="15.285156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140625" style="20" customWidth="1"/>
    <col min="17" max="17" width="11.7109375" customWidth="1"/>
    <col min="18" max="19" width="10.85546875" customWidth="1"/>
    <col min="20" max="20" width="9.7109375" customWidth="1"/>
  </cols>
  <sheetData>
    <row r="1" spans="1:16" x14ac:dyDescent="0.25">
      <c r="A1" t="s">
        <v>151</v>
      </c>
      <c r="B1" s="21" t="s">
        <v>103</v>
      </c>
      <c r="C1" s="16" t="s">
        <v>16</v>
      </c>
      <c r="D1" s="15" t="s">
        <v>17</v>
      </c>
      <c r="E1" s="16" t="s">
        <v>150</v>
      </c>
      <c r="F1" s="31" t="s">
        <v>19</v>
      </c>
      <c r="G1" s="31" t="s">
        <v>20</v>
      </c>
      <c r="H1" s="17" t="s">
        <v>18</v>
      </c>
      <c r="I1" s="17" t="s">
        <v>105</v>
      </c>
      <c r="J1" s="17" t="s">
        <v>106</v>
      </c>
      <c r="K1" s="17" t="s">
        <v>107</v>
      </c>
      <c r="L1" s="17" t="s">
        <v>21</v>
      </c>
      <c r="M1" s="17" t="s">
        <v>127</v>
      </c>
      <c r="N1" s="17" t="s">
        <v>58</v>
      </c>
      <c r="O1" s="17" t="s">
        <v>126</v>
      </c>
      <c r="P1" s="16" t="s">
        <v>146</v>
      </c>
    </row>
    <row r="2" spans="1:16" x14ac:dyDescent="0.25">
      <c r="P2">
        <f>IF(COUNTIF($L$2:Table19[[#This Row],[ID]],Table19[[#This Row],[ID]])=1,1,0)</f>
        <v>0</v>
      </c>
    </row>
    <row r="3" spans="1:16" x14ac:dyDescent="0.25">
      <c r="B3" s="33"/>
      <c r="C3" s="33"/>
      <c r="D3" s="33"/>
      <c r="E3" s="33"/>
      <c r="F3" s="34"/>
      <c r="G3" s="34"/>
      <c r="H3" s="35"/>
      <c r="I3" s="35"/>
      <c r="J3" s="35"/>
      <c r="K3" s="35"/>
      <c r="L3" s="35"/>
      <c r="M3" s="35"/>
      <c r="N3" s="35"/>
      <c r="O3" s="35"/>
      <c r="P3" s="33">
        <f>IF(COUNTIF($L$2:Table19[[#This Row],[ID]],Table19[[#This Row],[ID]])=1,1,0)</f>
        <v>0</v>
      </c>
    </row>
    <row r="4" spans="1:16" x14ac:dyDescent="0.25">
      <c r="B4" s="33"/>
      <c r="C4" s="33"/>
      <c r="D4" s="33"/>
      <c r="E4" s="33"/>
      <c r="F4" s="34"/>
      <c r="G4" s="34"/>
      <c r="H4" s="35"/>
      <c r="I4" s="35"/>
      <c r="J4" s="35"/>
      <c r="K4" s="35"/>
      <c r="L4" s="35"/>
      <c r="M4" s="35"/>
      <c r="N4" s="35"/>
      <c r="O4" s="35"/>
      <c r="P4" s="33">
        <f>IF(COUNTIF($L$2:Table19[[#This Row],[ID]],Table19[[#This Row],[ID]])=1,1,0)</f>
        <v>0</v>
      </c>
    </row>
  </sheetData>
  <conditionalFormatting sqref="P2:P4">
    <cfRule type="expression" dxfId="17" priority="1">
      <formula>IF($Q2&lt;0,TRUE,FALSE)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E267B"/>
  </sheetPr>
  <dimension ref="A1:W4"/>
  <sheetViews>
    <sheetView workbookViewId="0">
      <selection activeCell="A2" sqref="A2"/>
    </sheetView>
  </sheetViews>
  <sheetFormatPr defaultRowHeight="15" x14ac:dyDescent="0.25"/>
  <cols>
    <col min="2" max="2" width="15.28515625" bestFit="1" customWidth="1"/>
    <col min="6" max="6" width="12" style="3" bestFit="1" customWidth="1"/>
    <col min="7" max="7" width="11.140625" style="3" bestFit="1" customWidth="1"/>
    <col min="8" max="21" width="9.140625" style="20"/>
  </cols>
  <sheetData>
    <row r="1" spans="1:23" x14ac:dyDescent="0.25">
      <c r="A1" t="s">
        <v>151</v>
      </c>
      <c r="B1" s="21" t="s">
        <v>103</v>
      </c>
      <c r="C1" s="16" t="s">
        <v>16</v>
      </c>
      <c r="D1" s="15" t="s">
        <v>17</v>
      </c>
      <c r="E1" s="16" t="s">
        <v>150</v>
      </c>
      <c r="F1" s="31" t="s">
        <v>19</v>
      </c>
      <c r="G1" s="31" t="s">
        <v>20</v>
      </c>
      <c r="H1" s="17" t="s">
        <v>18</v>
      </c>
      <c r="I1" s="17" t="s">
        <v>105</v>
      </c>
      <c r="J1" s="17" t="s">
        <v>106</v>
      </c>
      <c r="K1" s="17" t="s">
        <v>107</v>
      </c>
      <c r="L1" s="17" t="s">
        <v>21</v>
      </c>
      <c r="M1" s="17" t="s">
        <v>172</v>
      </c>
      <c r="N1" s="17" t="s">
        <v>173</v>
      </c>
      <c r="O1" s="17" t="s">
        <v>174</v>
      </c>
      <c r="P1" s="17" t="s">
        <v>175</v>
      </c>
      <c r="Q1" s="17" t="s">
        <v>176</v>
      </c>
      <c r="R1" s="17" t="s">
        <v>177</v>
      </c>
      <c r="S1" s="17" t="s">
        <v>178</v>
      </c>
      <c r="T1" s="17" t="s">
        <v>43</v>
      </c>
      <c r="U1" s="17" t="s">
        <v>126</v>
      </c>
      <c r="V1" s="16" t="s">
        <v>149</v>
      </c>
      <c r="W1" s="16" t="s">
        <v>146</v>
      </c>
    </row>
    <row r="2" spans="1:23" x14ac:dyDescent="0.25">
      <c r="W2">
        <f>IF(COUNTIF($L$2:Table194[[#This Row],[ID]],Table194[[#This Row],[ID]])=1,1,0)</f>
        <v>0</v>
      </c>
    </row>
    <row r="3" spans="1:23" x14ac:dyDescent="0.25">
      <c r="B3" s="33"/>
      <c r="C3" s="33"/>
      <c r="D3" s="33"/>
      <c r="E3" s="33"/>
      <c r="F3" s="34"/>
      <c r="G3" s="34"/>
      <c r="H3" s="35"/>
      <c r="I3" s="35"/>
      <c r="J3" s="35"/>
      <c r="K3" s="35"/>
      <c r="L3" s="35"/>
      <c r="M3" s="35"/>
      <c r="N3" s="35"/>
      <c r="O3" s="35"/>
      <c r="P3" s="35"/>
      <c r="Q3" s="35"/>
      <c r="R3" s="35"/>
      <c r="S3" s="35"/>
      <c r="T3" s="35"/>
      <c r="U3" s="35"/>
      <c r="V3" s="33"/>
      <c r="W3" s="36">
        <f>IF(COUNTIF($L$2:Table194[[#This Row],[ID]],Table194[[#This Row],[ID]])=1,1,0)</f>
        <v>0</v>
      </c>
    </row>
    <row r="4" spans="1:23" x14ac:dyDescent="0.25">
      <c r="B4" s="33"/>
      <c r="C4" s="33"/>
      <c r="D4" s="33"/>
      <c r="E4" s="33"/>
      <c r="F4" s="34"/>
      <c r="G4" s="34"/>
      <c r="H4" s="35"/>
      <c r="I4" s="35"/>
      <c r="J4" s="35"/>
      <c r="K4" s="35"/>
      <c r="L4" s="35"/>
      <c r="M4" s="35"/>
      <c r="N4" s="35"/>
      <c r="O4" s="35"/>
      <c r="P4" s="35"/>
      <c r="Q4" s="35"/>
      <c r="R4" s="35"/>
      <c r="S4" s="35"/>
      <c r="T4" s="35"/>
      <c r="U4" s="35"/>
      <c r="V4" s="33"/>
      <c r="W4" s="36">
        <f>IF(COUNTIF($L$2:Table194[[#This Row],[ID]],Table194[[#This Row],[ID]])=1,1,0)</f>
        <v>0</v>
      </c>
    </row>
  </sheetData>
  <conditionalFormatting sqref="W2:W4">
    <cfRule type="expression" dxfId="16" priority="1">
      <formula>IF($X2&lt;0,TRUE,FALSE)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3007B"/>
  </sheetPr>
  <dimension ref="A1:AQ257"/>
  <sheetViews>
    <sheetView workbookViewId="0">
      <pane ySplit="1" topLeftCell="A2" activePane="bottomLeft" state="frozen"/>
      <selection activeCell="N28" sqref="N28"/>
      <selection pane="bottomLeft"/>
    </sheetView>
  </sheetViews>
  <sheetFormatPr defaultRowHeight="15" x14ac:dyDescent="0.25"/>
  <cols>
    <col min="1" max="1" width="9.42578125" customWidth="1"/>
    <col min="2" max="2" width="15.28515625" bestFit="1" customWidth="1"/>
    <col min="6" max="6" width="12" style="3" bestFit="1" customWidth="1"/>
    <col min="7" max="7" width="11.140625" style="3" bestFit="1" customWidth="1"/>
    <col min="8" max="9" width="9.140625" style="20"/>
    <col min="10" max="10" width="11" style="20" customWidth="1"/>
    <col min="11" max="13" width="9.140625" style="20"/>
    <col min="14" max="14" width="11.85546875" style="20" customWidth="1"/>
    <col min="15" max="15" width="11" style="20" customWidth="1"/>
    <col min="16" max="16" width="9.140625" style="20"/>
    <col min="17" max="17" width="15.85546875" style="20" customWidth="1"/>
    <col min="18" max="18" width="23.140625" style="20" customWidth="1"/>
    <col min="19" max="21" width="24.28515625" style="20" customWidth="1"/>
    <col min="22" max="22" width="25" style="20" customWidth="1"/>
    <col min="23" max="27" width="9.140625" style="12" customWidth="1"/>
    <col min="28" max="30" width="9.140625" style="12"/>
    <col min="31" max="35" width="9.7109375" style="12" customWidth="1"/>
    <col min="36" max="41" width="9.140625" style="20"/>
  </cols>
  <sheetData>
    <row r="1" spans="1:43" x14ac:dyDescent="0.25">
      <c r="A1" t="s">
        <v>151</v>
      </c>
      <c r="B1" s="21" t="s">
        <v>103</v>
      </c>
      <c r="C1" t="s">
        <v>16</v>
      </c>
      <c r="D1" t="s">
        <v>17</v>
      </c>
      <c r="E1" t="s">
        <v>150</v>
      </c>
      <c r="F1" s="3" t="s">
        <v>19</v>
      </c>
      <c r="G1" s="3" t="s">
        <v>20</v>
      </c>
      <c r="H1" s="20" t="s">
        <v>18</v>
      </c>
      <c r="I1" s="20" t="s">
        <v>105</v>
      </c>
      <c r="J1" s="20" t="s">
        <v>106</v>
      </c>
      <c r="K1" s="20" t="s">
        <v>107</v>
      </c>
      <c r="L1" s="20" t="s">
        <v>21</v>
      </c>
      <c r="M1" s="20" t="s">
        <v>6</v>
      </c>
      <c r="N1" s="20" t="s">
        <v>59</v>
      </c>
      <c r="O1" s="20" t="s">
        <v>60</v>
      </c>
      <c r="P1" s="20" t="s">
        <v>61</v>
      </c>
      <c r="Q1" s="20" t="s">
        <v>62</v>
      </c>
      <c r="R1" s="20" t="s">
        <v>63</v>
      </c>
      <c r="S1" s="20" t="s">
        <v>64</v>
      </c>
      <c r="T1" s="20" t="s">
        <v>260</v>
      </c>
      <c r="U1" s="20" t="s">
        <v>210</v>
      </c>
      <c r="V1" s="20" t="s">
        <v>65</v>
      </c>
      <c r="W1" s="12" t="s">
        <v>180</v>
      </c>
      <c r="X1" s="12" t="s">
        <v>181</v>
      </c>
      <c r="Y1" s="12" t="s">
        <v>182</v>
      </c>
      <c r="Z1" s="12" t="s">
        <v>183</v>
      </c>
      <c r="AA1" s="12" t="s">
        <v>184</v>
      </c>
      <c r="AB1" s="12" t="s">
        <v>185</v>
      </c>
      <c r="AC1" s="12" t="s">
        <v>186</v>
      </c>
      <c r="AD1" s="12" t="s">
        <v>187</v>
      </c>
      <c r="AE1" s="12" t="s">
        <v>188</v>
      </c>
      <c r="AF1" s="12" t="s">
        <v>211</v>
      </c>
      <c r="AG1" s="12" t="s">
        <v>212</v>
      </c>
      <c r="AH1" s="12" t="s">
        <v>259</v>
      </c>
      <c r="AI1" s="12" t="s">
        <v>276</v>
      </c>
      <c r="AJ1" s="20" t="s">
        <v>66</v>
      </c>
      <c r="AK1" s="20" t="s">
        <v>43</v>
      </c>
      <c r="AL1" s="20" t="s">
        <v>213</v>
      </c>
      <c r="AM1" s="20" t="s">
        <v>125</v>
      </c>
      <c r="AN1" s="20" t="s">
        <v>272</v>
      </c>
      <c r="AO1" s="20" t="s">
        <v>142</v>
      </c>
      <c r="AP1" t="s">
        <v>149</v>
      </c>
      <c r="AQ1" t="s">
        <v>146</v>
      </c>
    </row>
    <row r="2" spans="1:43" x14ac:dyDescent="0.25">
      <c r="A2" t="s">
        <v>277</v>
      </c>
      <c r="B2" t="s">
        <v>448</v>
      </c>
      <c r="C2" t="s">
        <v>449</v>
      </c>
      <c r="D2" t="s">
        <v>280</v>
      </c>
      <c r="E2" t="s">
        <v>281</v>
      </c>
      <c r="F2" s="3">
        <v>43101</v>
      </c>
      <c r="G2" s="3">
        <v>43465</v>
      </c>
      <c r="H2" s="20" t="s">
        <v>450</v>
      </c>
      <c r="I2" s="20" t="s">
        <v>451</v>
      </c>
      <c r="J2" s="20" t="s">
        <v>452</v>
      </c>
      <c r="K2" s="20" t="s">
        <v>453</v>
      </c>
      <c r="L2" s="20" t="s">
        <v>5181</v>
      </c>
      <c r="M2" s="20" t="s">
        <v>5182</v>
      </c>
      <c r="N2" s="20" t="s">
        <v>5183</v>
      </c>
      <c r="R2" s="20" t="s">
        <v>5184</v>
      </c>
      <c r="S2" s="20" t="s">
        <v>5185</v>
      </c>
      <c r="T2" s="20" t="s">
        <v>5186</v>
      </c>
      <c r="U2" s="20" t="s">
        <v>5187</v>
      </c>
      <c r="V2" s="20" t="s">
        <v>5188</v>
      </c>
      <c r="W2" s="12">
        <v>0</v>
      </c>
      <c r="X2" s="12">
        <v>0</v>
      </c>
      <c r="Y2" s="12">
        <v>0</v>
      </c>
      <c r="Z2" s="12">
        <v>0</v>
      </c>
      <c r="AA2" s="12">
        <v>0</v>
      </c>
      <c r="AB2" s="12">
        <v>0</v>
      </c>
      <c r="AC2" s="12">
        <v>0</v>
      </c>
      <c r="AD2" s="12">
        <v>0</v>
      </c>
      <c r="AE2" s="12">
        <v>0</v>
      </c>
      <c r="AF2" s="12">
        <v>0</v>
      </c>
      <c r="AG2" s="12">
        <v>0</v>
      </c>
      <c r="AH2" s="12">
        <v>0</v>
      </c>
      <c r="AI2" s="12">
        <v>1</v>
      </c>
      <c r="AJ2" s="20" t="s">
        <v>5189</v>
      </c>
      <c r="AL2" s="20" t="s">
        <v>5190</v>
      </c>
      <c r="AO2" s="20" t="s">
        <v>5191</v>
      </c>
      <c r="AQ2">
        <f>IF(COUNTIF($L$2:Table20[[#This Row],[ID]],Table20[[#This Row],[ID]])=1,1,0)</f>
        <v>1</v>
      </c>
    </row>
    <row r="3" spans="1:43" x14ac:dyDescent="0.25">
      <c r="A3" s="33" t="s">
        <v>277</v>
      </c>
      <c r="B3" s="33" t="s">
        <v>448</v>
      </c>
      <c r="C3" s="33" t="s">
        <v>449</v>
      </c>
      <c r="D3" s="33" t="s">
        <v>280</v>
      </c>
      <c r="E3" s="33" t="s">
        <v>281</v>
      </c>
      <c r="F3" s="34">
        <v>43101</v>
      </c>
      <c r="G3" s="34">
        <v>43465</v>
      </c>
      <c r="H3" s="35" t="s">
        <v>450</v>
      </c>
      <c r="I3" s="35" t="s">
        <v>451</v>
      </c>
      <c r="J3" s="35" t="s">
        <v>452</v>
      </c>
      <c r="K3" s="35" t="s">
        <v>453</v>
      </c>
      <c r="L3" s="35" t="s">
        <v>5192</v>
      </c>
      <c r="M3" s="35" t="s">
        <v>5193</v>
      </c>
      <c r="N3" s="35" t="s">
        <v>5194</v>
      </c>
      <c r="O3" s="35"/>
      <c r="P3" s="35"/>
      <c r="Q3" s="35"/>
      <c r="R3" s="35" t="s">
        <v>5195</v>
      </c>
      <c r="S3" s="35" t="s">
        <v>5185</v>
      </c>
      <c r="T3" s="35" t="s">
        <v>5196</v>
      </c>
      <c r="U3" s="35" t="s">
        <v>5197</v>
      </c>
      <c r="V3" s="35" t="s">
        <v>5188</v>
      </c>
      <c r="W3" s="36">
        <v>0</v>
      </c>
      <c r="X3" s="36">
        <v>0</v>
      </c>
      <c r="Y3" s="36">
        <v>0</v>
      </c>
      <c r="Z3" s="36">
        <v>0</v>
      </c>
      <c r="AA3" s="36">
        <v>0</v>
      </c>
      <c r="AB3" s="36">
        <v>0</v>
      </c>
      <c r="AC3" s="36">
        <v>0</v>
      </c>
      <c r="AD3" s="36">
        <v>0</v>
      </c>
      <c r="AE3" s="36">
        <v>0</v>
      </c>
      <c r="AF3" s="36">
        <v>0</v>
      </c>
      <c r="AG3" s="36">
        <v>0</v>
      </c>
      <c r="AH3" s="36">
        <v>0</v>
      </c>
      <c r="AI3" s="36">
        <v>1</v>
      </c>
      <c r="AJ3" s="35" t="s">
        <v>5198</v>
      </c>
      <c r="AK3" s="35"/>
      <c r="AL3" s="35" t="s">
        <v>5190</v>
      </c>
      <c r="AO3" s="35" t="s">
        <v>5199</v>
      </c>
      <c r="AP3" s="33"/>
      <c r="AQ3" s="36">
        <f>IF(COUNTIF($L$2:Table20[[#This Row],[ID]],Table20[[#This Row],[ID]])=1,1,0)</f>
        <v>1</v>
      </c>
    </row>
    <row r="4" spans="1:43" x14ac:dyDescent="0.25">
      <c r="A4" s="33" t="s">
        <v>277</v>
      </c>
      <c r="B4" s="33" t="s">
        <v>448</v>
      </c>
      <c r="C4" s="33" t="s">
        <v>449</v>
      </c>
      <c r="D4" s="33" t="s">
        <v>280</v>
      </c>
      <c r="E4" s="33" t="s">
        <v>281</v>
      </c>
      <c r="F4" s="34">
        <v>43101</v>
      </c>
      <c r="G4" s="34">
        <v>43465</v>
      </c>
      <c r="H4" s="35" t="s">
        <v>450</v>
      </c>
      <c r="I4" s="35" t="s">
        <v>451</v>
      </c>
      <c r="J4" s="35" t="s">
        <v>452</v>
      </c>
      <c r="K4" s="35" t="s">
        <v>453</v>
      </c>
      <c r="L4" s="35" t="s">
        <v>5200</v>
      </c>
      <c r="M4" s="35" t="s">
        <v>5201</v>
      </c>
      <c r="N4" s="35" t="s">
        <v>5194</v>
      </c>
      <c r="O4" s="35"/>
      <c r="P4" s="35"/>
      <c r="Q4" s="35"/>
      <c r="R4" s="35" t="s">
        <v>5202</v>
      </c>
      <c r="S4" s="35" t="s">
        <v>5185</v>
      </c>
      <c r="T4" s="35" t="s">
        <v>5203</v>
      </c>
      <c r="U4" s="35" t="s">
        <v>5204</v>
      </c>
      <c r="V4" s="35" t="s">
        <v>5188</v>
      </c>
      <c r="W4" s="36">
        <v>0</v>
      </c>
      <c r="X4" s="36">
        <v>0</v>
      </c>
      <c r="Y4" s="36">
        <v>0</v>
      </c>
      <c r="Z4" s="36">
        <v>0</v>
      </c>
      <c r="AA4" s="36">
        <v>0</v>
      </c>
      <c r="AB4" s="36">
        <v>0</v>
      </c>
      <c r="AC4" s="36">
        <v>0</v>
      </c>
      <c r="AD4" s="36">
        <v>0</v>
      </c>
      <c r="AE4" s="36">
        <v>0</v>
      </c>
      <c r="AF4" s="36">
        <v>0</v>
      </c>
      <c r="AG4" s="36">
        <v>0</v>
      </c>
      <c r="AH4" s="36">
        <v>0</v>
      </c>
      <c r="AI4" s="36">
        <v>1</v>
      </c>
      <c r="AJ4" s="35" t="s">
        <v>5205</v>
      </c>
      <c r="AK4" s="35"/>
      <c r="AL4" s="35" t="s">
        <v>5190</v>
      </c>
      <c r="AO4" s="35"/>
      <c r="AP4" s="33"/>
      <c r="AQ4" s="36">
        <f>IF(COUNTIF($L$2:Table20[[#This Row],[ID]],Table20[[#This Row],[ID]])=1,1,0)</f>
        <v>1</v>
      </c>
    </row>
    <row r="5" spans="1:43" x14ac:dyDescent="0.25">
      <c r="A5" s="33" t="s">
        <v>277</v>
      </c>
      <c r="B5" s="33" t="s">
        <v>448</v>
      </c>
      <c r="C5" s="33" t="s">
        <v>449</v>
      </c>
      <c r="D5" s="33" t="s">
        <v>280</v>
      </c>
      <c r="E5" s="33" t="s">
        <v>281</v>
      </c>
      <c r="F5" s="34">
        <v>43101</v>
      </c>
      <c r="G5" s="34">
        <v>43465</v>
      </c>
      <c r="H5" s="35" t="s">
        <v>450</v>
      </c>
      <c r="I5" s="35" t="s">
        <v>451</v>
      </c>
      <c r="J5" s="35" t="s">
        <v>452</v>
      </c>
      <c r="K5" s="35" t="s">
        <v>453</v>
      </c>
      <c r="L5" s="35" t="s">
        <v>5206</v>
      </c>
      <c r="M5" s="35" t="s">
        <v>5207</v>
      </c>
      <c r="N5" s="35" t="s">
        <v>5194</v>
      </c>
      <c r="O5" s="35"/>
      <c r="P5" s="35"/>
      <c r="Q5" s="35"/>
      <c r="R5" s="35" t="s">
        <v>5195</v>
      </c>
      <c r="S5" s="35" t="s">
        <v>5185</v>
      </c>
      <c r="T5" s="35" t="s">
        <v>5203</v>
      </c>
      <c r="U5" s="35" t="s">
        <v>5204</v>
      </c>
      <c r="V5" s="35" t="s">
        <v>5188</v>
      </c>
      <c r="W5" s="36">
        <v>0</v>
      </c>
      <c r="X5" s="36">
        <v>0</v>
      </c>
      <c r="Y5" s="36">
        <v>0</v>
      </c>
      <c r="Z5" s="36">
        <v>0</v>
      </c>
      <c r="AA5" s="36">
        <v>0</v>
      </c>
      <c r="AB5" s="36">
        <v>0</v>
      </c>
      <c r="AC5" s="36">
        <v>0</v>
      </c>
      <c r="AD5" s="36">
        <v>0</v>
      </c>
      <c r="AE5" s="36">
        <v>0</v>
      </c>
      <c r="AF5" s="36">
        <v>0</v>
      </c>
      <c r="AG5" s="36">
        <v>0</v>
      </c>
      <c r="AH5" s="36">
        <v>0</v>
      </c>
      <c r="AI5" s="36">
        <v>1</v>
      </c>
      <c r="AJ5" s="35" t="s">
        <v>5208</v>
      </c>
      <c r="AK5" s="35"/>
      <c r="AL5" s="35" t="s">
        <v>5190</v>
      </c>
      <c r="AO5" s="35"/>
      <c r="AP5" s="33"/>
      <c r="AQ5" s="36">
        <f>IF(COUNTIF($L$2:Table20[[#This Row],[ID]],Table20[[#This Row],[ID]])=1,1,0)</f>
        <v>1</v>
      </c>
    </row>
    <row r="6" spans="1:43" x14ac:dyDescent="0.25">
      <c r="A6" s="33" t="s">
        <v>277</v>
      </c>
      <c r="B6" s="33" t="s">
        <v>448</v>
      </c>
      <c r="C6" s="33" t="s">
        <v>449</v>
      </c>
      <c r="D6" s="33" t="s">
        <v>280</v>
      </c>
      <c r="E6" s="33" t="s">
        <v>281</v>
      </c>
      <c r="F6" s="34">
        <v>43101</v>
      </c>
      <c r="G6" s="34">
        <v>43465</v>
      </c>
      <c r="H6" s="35" t="s">
        <v>450</v>
      </c>
      <c r="I6" s="35" t="s">
        <v>451</v>
      </c>
      <c r="J6" s="35" t="s">
        <v>452</v>
      </c>
      <c r="K6" s="35" t="s">
        <v>453</v>
      </c>
      <c r="L6" s="35" t="s">
        <v>5209</v>
      </c>
      <c r="M6" s="35" t="s">
        <v>5210</v>
      </c>
      <c r="N6" s="35" t="s">
        <v>5211</v>
      </c>
      <c r="O6" s="35"/>
      <c r="P6" s="35"/>
      <c r="Q6" s="35"/>
      <c r="R6" s="35" t="s">
        <v>5212</v>
      </c>
      <c r="S6" s="35" t="s">
        <v>5213</v>
      </c>
      <c r="T6" s="35" t="s">
        <v>5214</v>
      </c>
      <c r="U6" s="35" t="s">
        <v>5197</v>
      </c>
      <c r="V6" s="35" t="s">
        <v>5188</v>
      </c>
      <c r="W6" s="36">
        <v>0</v>
      </c>
      <c r="X6" s="36">
        <v>0</v>
      </c>
      <c r="Y6" s="36">
        <v>0</v>
      </c>
      <c r="Z6" s="36">
        <v>0</v>
      </c>
      <c r="AA6" s="36">
        <v>0</v>
      </c>
      <c r="AB6" s="36">
        <v>0</v>
      </c>
      <c r="AC6" s="36">
        <v>0</v>
      </c>
      <c r="AD6" s="36">
        <v>0</v>
      </c>
      <c r="AE6" s="36">
        <v>0</v>
      </c>
      <c r="AF6" s="36">
        <v>0</v>
      </c>
      <c r="AG6" s="36">
        <v>0</v>
      </c>
      <c r="AH6" s="36">
        <v>0</v>
      </c>
      <c r="AI6" s="36">
        <v>1</v>
      </c>
      <c r="AJ6" s="35" t="s">
        <v>5215</v>
      </c>
      <c r="AK6" s="35"/>
      <c r="AL6" s="35" t="s">
        <v>5190</v>
      </c>
      <c r="AO6" s="35"/>
      <c r="AP6" s="33"/>
      <c r="AQ6" s="36">
        <f>IF(COUNTIF($L$2:Table20[[#This Row],[ID]],Table20[[#This Row],[ID]])=1,1,0)</f>
        <v>1</v>
      </c>
    </row>
    <row r="7" spans="1:43" x14ac:dyDescent="0.25">
      <c r="A7" s="33" t="s">
        <v>277</v>
      </c>
      <c r="B7" s="33" t="s">
        <v>533</v>
      </c>
      <c r="C7" s="33" t="s">
        <v>534</v>
      </c>
      <c r="D7" s="33" t="s">
        <v>280</v>
      </c>
      <c r="E7" s="33" t="s">
        <v>281</v>
      </c>
      <c r="F7" s="34">
        <v>43101</v>
      </c>
      <c r="G7" s="34">
        <v>43465</v>
      </c>
      <c r="H7" s="35" t="s">
        <v>535</v>
      </c>
      <c r="I7" s="35" t="s">
        <v>536</v>
      </c>
      <c r="J7" s="35" t="s">
        <v>537</v>
      </c>
      <c r="K7" s="35" t="s">
        <v>538</v>
      </c>
      <c r="L7" s="35" t="s">
        <v>5216</v>
      </c>
      <c r="M7" s="35" t="s">
        <v>5217</v>
      </c>
      <c r="N7" s="35" t="s">
        <v>5218</v>
      </c>
      <c r="O7" s="35"/>
      <c r="P7" s="35"/>
      <c r="Q7" s="35"/>
      <c r="R7" s="35" t="s">
        <v>5202</v>
      </c>
      <c r="S7" s="35" t="s">
        <v>5219</v>
      </c>
      <c r="T7" s="35" t="s">
        <v>5203</v>
      </c>
      <c r="U7" s="35" t="s">
        <v>5220</v>
      </c>
      <c r="V7" s="35" t="s">
        <v>5188</v>
      </c>
      <c r="W7" s="36">
        <v>0</v>
      </c>
      <c r="X7" s="36">
        <v>0</v>
      </c>
      <c r="Y7" s="36">
        <v>0</v>
      </c>
      <c r="Z7" s="36">
        <v>0</v>
      </c>
      <c r="AA7" s="36">
        <v>0</v>
      </c>
      <c r="AB7" s="36">
        <v>0</v>
      </c>
      <c r="AC7" s="36">
        <v>0</v>
      </c>
      <c r="AD7" s="36">
        <v>0</v>
      </c>
      <c r="AE7" s="36">
        <v>0</v>
      </c>
      <c r="AF7" s="36">
        <v>0</v>
      </c>
      <c r="AG7" s="36">
        <v>0</v>
      </c>
      <c r="AH7" s="36">
        <v>0</v>
      </c>
      <c r="AI7" s="36">
        <v>1</v>
      </c>
      <c r="AJ7" s="35" t="s">
        <v>5217</v>
      </c>
      <c r="AK7" s="35"/>
      <c r="AL7" s="35" t="s">
        <v>5221</v>
      </c>
      <c r="AO7" s="35"/>
      <c r="AP7" s="33"/>
      <c r="AQ7" s="36">
        <f>IF(COUNTIF($L$2:Table20[[#This Row],[ID]],Table20[[#This Row],[ID]])=1,1,0)</f>
        <v>1</v>
      </c>
    </row>
    <row r="8" spans="1:43" x14ac:dyDescent="0.25">
      <c r="A8" s="33" t="s">
        <v>277</v>
      </c>
      <c r="B8" s="33" t="s">
        <v>703</v>
      </c>
      <c r="C8" s="33" t="s">
        <v>704</v>
      </c>
      <c r="D8" s="33" t="s">
        <v>280</v>
      </c>
      <c r="E8" s="33" t="s">
        <v>281</v>
      </c>
      <c r="F8" s="34">
        <v>43101</v>
      </c>
      <c r="G8" s="34">
        <v>43465</v>
      </c>
      <c r="H8" s="35" t="s">
        <v>705</v>
      </c>
      <c r="I8" s="35" t="s">
        <v>706</v>
      </c>
      <c r="J8" s="35" t="s">
        <v>707</v>
      </c>
      <c r="K8" s="35" t="s">
        <v>708</v>
      </c>
      <c r="L8" s="35" t="s">
        <v>5222</v>
      </c>
      <c r="M8" s="35" t="s">
        <v>5223</v>
      </c>
      <c r="N8" s="35" t="s">
        <v>5218</v>
      </c>
      <c r="O8" s="35"/>
      <c r="P8" s="35"/>
      <c r="Q8" s="35"/>
      <c r="R8" s="35" t="s">
        <v>5212</v>
      </c>
      <c r="S8" s="35" t="s">
        <v>5224</v>
      </c>
      <c r="T8" s="35" t="s">
        <v>5214</v>
      </c>
      <c r="U8" s="35"/>
      <c r="V8" s="35" t="s">
        <v>5225</v>
      </c>
      <c r="W8" s="36">
        <v>0</v>
      </c>
      <c r="X8" s="36">
        <v>0</v>
      </c>
      <c r="Y8" s="36">
        <v>0</v>
      </c>
      <c r="Z8" s="36">
        <v>0</v>
      </c>
      <c r="AA8" s="36">
        <v>0</v>
      </c>
      <c r="AB8" s="36">
        <v>0</v>
      </c>
      <c r="AC8" s="36">
        <v>0</v>
      </c>
      <c r="AD8" s="36">
        <v>0</v>
      </c>
      <c r="AE8" s="36">
        <v>0</v>
      </c>
      <c r="AF8" s="36">
        <v>0</v>
      </c>
      <c r="AG8" s="36">
        <v>0</v>
      </c>
      <c r="AH8" s="36">
        <v>1</v>
      </c>
      <c r="AI8" s="36">
        <v>0</v>
      </c>
      <c r="AJ8" s="35" t="s">
        <v>5226</v>
      </c>
      <c r="AK8" s="35"/>
      <c r="AL8" s="35" t="s">
        <v>5227</v>
      </c>
      <c r="AO8" s="35"/>
      <c r="AP8" s="33"/>
      <c r="AQ8" s="36">
        <f>IF(COUNTIF($L$2:Table20[[#This Row],[ID]],Table20[[#This Row],[ID]])=1,1,0)</f>
        <v>1</v>
      </c>
    </row>
    <row r="9" spans="1:43" x14ac:dyDescent="0.25">
      <c r="A9" s="33" t="s">
        <v>277</v>
      </c>
      <c r="B9" s="33" t="s">
        <v>703</v>
      </c>
      <c r="C9" s="33" t="s">
        <v>704</v>
      </c>
      <c r="D9" s="33" t="s">
        <v>280</v>
      </c>
      <c r="E9" s="33" t="s">
        <v>281</v>
      </c>
      <c r="F9" s="34">
        <v>43101</v>
      </c>
      <c r="G9" s="34">
        <v>43465</v>
      </c>
      <c r="H9" s="35" t="s">
        <v>705</v>
      </c>
      <c r="I9" s="35" t="s">
        <v>706</v>
      </c>
      <c r="J9" s="35" t="s">
        <v>707</v>
      </c>
      <c r="K9" s="35" t="s">
        <v>708</v>
      </c>
      <c r="L9" s="35" t="s">
        <v>5228</v>
      </c>
      <c r="M9" s="35" t="s">
        <v>5229</v>
      </c>
      <c r="N9" s="35" t="s">
        <v>5218</v>
      </c>
      <c r="O9" s="35"/>
      <c r="P9" s="35"/>
      <c r="Q9" s="35"/>
      <c r="R9" s="35" t="s">
        <v>5212</v>
      </c>
      <c r="S9" s="35" t="s">
        <v>5230</v>
      </c>
      <c r="T9" s="35" t="s">
        <v>5214</v>
      </c>
      <c r="U9" s="35"/>
      <c r="V9" s="35" t="s">
        <v>5225</v>
      </c>
      <c r="W9" s="36">
        <v>0</v>
      </c>
      <c r="X9" s="36">
        <v>0</v>
      </c>
      <c r="Y9" s="36">
        <v>0</v>
      </c>
      <c r="Z9" s="36">
        <v>0</v>
      </c>
      <c r="AA9" s="36">
        <v>0</v>
      </c>
      <c r="AB9" s="36">
        <v>0</v>
      </c>
      <c r="AC9" s="36">
        <v>0</v>
      </c>
      <c r="AD9" s="36">
        <v>0</v>
      </c>
      <c r="AE9" s="36">
        <v>0</v>
      </c>
      <c r="AF9" s="36">
        <v>0</v>
      </c>
      <c r="AG9" s="36">
        <v>0</v>
      </c>
      <c r="AH9" s="36">
        <v>1</v>
      </c>
      <c r="AI9" s="36">
        <v>0</v>
      </c>
      <c r="AJ9" s="35" t="s">
        <v>5226</v>
      </c>
      <c r="AK9" s="35"/>
      <c r="AL9" s="35" t="s">
        <v>5227</v>
      </c>
      <c r="AO9" s="35"/>
      <c r="AP9" s="33"/>
      <c r="AQ9" s="36">
        <f>IF(COUNTIF($L$2:Table20[[#This Row],[ID]],Table20[[#This Row],[ID]])=1,1,0)</f>
        <v>1</v>
      </c>
    </row>
    <row r="10" spans="1:43" x14ac:dyDescent="0.25">
      <c r="A10" s="33" t="s">
        <v>277</v>
      </c>
      <c r="B10" s="33" t="s">
        <v>703</v>
      </c>
      <c r="C10" s="33" t="s">
        <v>704</v>
      </c>
      <c r="D10" s="33" t="s">
        <v>280</v>
      </c>
      <c r="E10" s="33" t="s">
        <v>281</v>
      </c>
      <c r="F10" s="34">
        <v>43101</v>
      </c>
      <c r="G10" s="34">
        <v>43465</v>
      </c>
      <c r="H10" s="35" t="s">
        <v>705</v>
      </c>
      <c r="I10" s="35" t="s">
        <v>706</v>
      </c>
      <c r="J10" s="35" t="s">
        <v>707</v>
      </c>
      <c r="K10" s="35" t="s">
        <v>708</v>
      </c>
      <c r="L10" s="35" t="s">
        <v>5231</v>
      </c>
      <c r="M10" s="35" t="s">
        <v>5232</v>
      </c>
      <c r="N10" s="35" t="s">
        <v>5218</v>
      </c>
      <c r="O10" s="35"/>
      <c r="P10" s="35"/>
      <c r="Q10" s="35"/>
      <c r="R10" s="35" t="s">
        <v>5202</v>
      </c>
      <c r="S10" s="35" t="s">
        <v>5224</v>
      </c>
      <c r="T10" s="35" t="s">
        <v>5203</v>
      </c>
      <c r="U10" s="35" t="s">
        <v>5233</v>
      </c>
      <c r="V10" s="35" t="s">
        <v>5225</v>
      </c>
      <c r="W10" s="36">
        <v>0</v>
      </c>
      <c r="X10" s="36">
        <v>0</v>
      </c>
      <c r="Y10" s="36">
        <v>0</v>
      </c>
      <c r="Z10" s="36">
        <v>0</v>
      </c>
      <c r="AA10" s="36">
        <v>0</v>
      </c>
      <c r="AB10" s="36">
        <v>0</v>
      </c>
      <c r="AC10" s="36">
        <v>0</v>
      </c>
      <c r="AD10" s="36">
        <v>0</v>
      </c>
      <c r="AE10" s="36">
        <v>0</v>
      </c>
      <c r="AF10" s="36">
        <v>0</v>
      </c>
      <c r="AG10" s="36">
        <v>0</v>
      </c>
      <c r="AH10" s="36">
        <v>1</v>
      </c>
      <c r="AI10" s="36">
        <v>0</v>
      </c>
      <c r="AJ10" s="35" t="s">
        <v>5234</v>
      </c>
      <c r="AK10" s="35"/>
      <c r="AL10" s="35" t="s">
        <v>5221</v>
      </c>
      <c r="AO10" s="35"/>
      <c r="AP10" s="33"/>
      <c r="AQ10" s="36">
        <f>IF(COUNTIF($L$2:Table20[[#This Row],[ID]],Table20[[#This Row],[ID]])=1,1,0)</f>
        <v>1</v>
      </c>
    </row>
    <row r="11" spans="1:43" x14ac:dyDescent="0.25">
      <c r="A11" s="33" t="s">
        <v>277</v>
      </c>
      <c r="B11" s="33" t="s">
        <v>703</v>
      </c>
      <c r="C11" s="33" t="s">
        <v>704</v>
      </c>
      <c r="D11" s="33" t="s">
        <v>280</v>
      </c>
      <c r="E11" s="33" t="s">
        <v>281</v>
      </c>
      <c r="F11" s="34">
        <v>43101</v>
      </c>
      <c r="G11" s="34">
        <v>43465</v>
      </c>
      <c r="H11" s="35" t="s">
        <v>705</v>
      </c>
      <c r="I11" s="35" t="s">
        <v>706</v>
      </c>
      <c r="J11" s="35" t="s">
        <v>707</v>
      </c>
      <c r="K11" s="35" t="s">
        <v>708</v>
      </c>
      <c r="L11" s="35" t="s">
        <v>5235</v>
      </c>
      <c r="M11" s="35" t="s">
        <v>5236</v>
      </c>
      <c r="N11" s="35" t="s">
        <v>5218</v>
      </c>
      <c r="O11" s="35"/>
      <c r="P11" s="35"/>
      <c r="Q11" s="35"/>
      <c r="R11" s="35" t="s">
        <v>5202</v>
      </c>
      <c r="S11" s="35" t="s">
        <v>5224</v>
      </c>
      <c r="T11" s="35" t="s">
        <v>5203</v>
      </c>
      <c r="U11" s="35" t="s">
        <v>5233</v>
      </c>
      <c r="V11" s="35" t="s">
        <v>5225</v>
      </c>
      <c r="W11" s="36">
        <v>0</v>
      </c>
      <c r="X11" s="36">
        <v>0</v>
      </c>
      <c r="Y11" s="36">
        <v>0</v>
      </c>
      <c r="Z11" s="36">
        <v>0</v>
      </c>
      <c r="AA11" s="36">
        <v>0</v>
      </c>
      <c r="AB11" s="36">
        <v>0</v>
      </c>
      <c r="AC11" s="36">
        <v>0</v>
      </c>
      <c r="AD11" s="36">
        <v>0</v>
      </c>
      <c r="AE11" s="36">
        <v>0</v>
      </c>
      <c r="AF11" s="36">
        <v>0</v>
      </c>
      <c r="AG11" s="36">
        <v>0</v>
      </c>
      <c r="AH11" s="36">
        <v>1</v>
      </c>
      <c r="AI11" s="36">
        <v>0</v>
      </c>
      <c r="AJ11" s="35" t="s">
        <v>5237</v>
      </c>
      <c r="AK11" s="35"/>
      <c r="AL11" s="35" t="s">
        <v>5221</v>
      </c>
      <c r="AO11" s="35"/>
      <c r="AP11" s="33"/>
      <c r="AQ11" s="36">
        <f>IF(COUNTIF($L$2:Table20[[#This Row],[ID]],Table20[[#This Row],[ID]])=1,1,0)</f>
        <v>1</v>
      </c>
    </row>
    <row r="12" spans="1:43" x14ac:dyDescent="0.25">
      <c r="A12" s="33" t="s">
        <v>277</v>
      </c>
      <c r="B12" s="33" t="s">
        <v>703</v>
      </c>
      <c r="C12" s="33" t="s">
        <v>704</v>
      </c>
      <c r="D12" s="33" t="s">
        <v>280</v>
      </c>
      <c r="E12" s="33" t="s">
        <v>281</v>
      </c>
      <c r="F12" s="34">
        <v>43101</v>
      </c>
      <c r="G12" s="34">
        <v>43465</v>
      </c>
      <c r="H12" s="35" t="s">
        <v>705</v>
      </c>
      <c r="I12" s="35" t="s">
        <v>706</v>
      </c>
      <c r="J12" s="35" t="s">
        <v>707</v>
      </c>
      <c r="K12" s="35" t="s">
        <v>708</v>
      </c>
      <c r="L12" s="35" t="s">
        <v>5238</v>
      </c>
      <c r="M12" s="35" t="s">
        <v>5239</v>
      </c>
      <c r="N12" s="35" t="s">
        <v>5218</v>
      </c>
      <c r="O12" s="35"/>
      <c r="P12" s="35"/>
      <c r="Q12" s="35"/>
      <c r="R12" s="35" t="s">
        <v>5202</v>
      </c>
      <c r="S12" s="35" t="s">
        <v>5240</v>
      </c>
      <c r="T12" s="35" t="s">
        <v>5203</v>
      </c>
      <c r="U12" s="35" t="s">
        <v>5233</v>
      </c>
      <c r="V12" s="35" t="s">
        <v>5225</v>
      </c>
      <c r="W12" s="36">
        <v>0</v>
      </c>
      <c r="X12" s="36">
        <v>0</v>
      </c>
      <c r="Y12" s="36">
        <v>0</v>
      </c>
      <c r="Z12" s="36">
        <v>0</v>
      </c>
      <c r="AA12" s="36">
        <v>0</v>
      </c>
      <c r="AB12" s="36">
        <v>0</v>
      </c>
      <c r="AC12" s="36">
        <v>0</v>
      </c>
      <c r="AD12" s="36">
        <v>0</v>
      </c>
      <c r="AE12" s="36">
        <v>0</v>
      </c>
      <c r="AF12" s="36">
        <v>0</v>
      </c>
      <c r="AG12" s="36">
        <v>0</v>
      </c>
      <c r="AH12" s="36">
        <v>1</v>
      </c>
      <c r="AI12" s="36">
        <v>0</v>
      </c>
      <c r="AJ12" s="35" t="s">
        <v>5241</v>
      </c>
      <c r="AK12" s="35"/>
      <c r="AL12" s="35" t="s">
        <v>5221</v>
      </c>
      <c r="AO12" s="35"/>
      <c r="AP12" s="33"/>
      <c r="AQ12" s="36">
        <f>IF(COUNTIF($L$2:Table20[[#This Row],[ID]],Table20[[#This Row],[ID]])=1,1,0)</f>
        <v>1</v>
      </c>
    </row>
    <row r="13" spans="1:43" x14ac:dyDescent="0.25">
      <c r="A13" s="33" t="s">
        <v>277</v>
      </c>
      <c r="B13" s="33" t="s">
        <v>703</v>
      </c>
      <c r="C13" s="33" t="s">
        <v>704</v>
      </c>
      <c r="D13" s="33" t="s">
        <v>280</v>
      </c>
      <c r="E13" s="33" t="s">
        <v>281</v>
      </c>
      <c r="F13" s="34">
        <v>43101</v>
      </c>
      <c r="G13" s="34">
        <v>43465</v>
      </c>
      <c r="H13" s="35" t="s">
        <v>705</v>
      </c>
      <c r="I13" s="35" t="s">
        <v>706</v>
      </c>
      <c r="J13" s="35" t="s">
        <v>707</v>
      </c>
      <c r="K13" s="35" t="s">
        <v>708</v>
      </c>
      <c r="L13" s="35" t="s">
        <v>5242</v>
      </c>
      <c r="M13" s="35" t="s">
        <v>5243</v>
      </c>
      <c r="N13" s="35" t="s">
        <v>5218</v>
      </c>
      <c r="O13" s="35"/>
      <c r="P13" s="35"/>
      <c r="Q13" s="35"/>
      <c r="R13" s="35" t="s">
        <v>5202</v>
      </c>
      <c r="S13" s="35" t="s">
        <v>5230</v>
      </c>
      <c r="T13" s="35" t="s">
        <v>5244</v>
      </c>
      <c r="U13" s="35" t="s">
        <v>5220</v>
      </c>
      <c r="V13" s="35" t="s">
        <v>5245</v>
      </c>
      <c r="W13" s="36">
        <v>0</v>
      </c>
      <c r="X13" s="36">
        <v>0</v>
      </c>
      <c r="Y13" s="36">
        <v>0</v>
      </c>
      <c r="Z13" s="36">
        <v>0</v>
      </c>
      <c r="AA13" s="36">
        <v>0</v>
      </c>
      <c r="AB13" s="36">
        <v>0</v>
      </c>
      <c r="AC13" s="36">
        <v>0</v>
      </c>
      <c r="AD13" s="36">
        <v>0</v>
      </c>
      <c r="AE13" s="36">
        <v>0</v>
      </c>
      <c r="AF13" s="36">
        <v>0</v>
      </c>
      <c r="AG13" s="36">
        <v>1</v>
      </c>
      <c r="AH13" s="36">
        <v>0</v>
      </c>
      <c r="AI13" s="36">
        <v>0</v>
      </c>
      <c r="AJ13" s="35" t="s">
        <v>5246</v>
      </c>
      <c r="AK13" s="35"/>
      <c r="AL13" s="35" t="s">
        <v>5227</v>
      </c>
      <c r="AO13" s="35"/>
      <c r="AP13" s="33"/>
      <c r="AQ13" s="36">
        <f>IF(COUNTIF($L$2:Table20[[#This Row],[ID]],Table20[[#This Row],[ID]])=1,1,0)</f>
        <v>1</v>
      </c>
    </row>
    <row r="14" spans="1:43" x14ac:dyDescent="0.25">
      <c r="A14" s="33" t="s">
        <v>277</v>
      </c>
      <c r="B14" s="33" t="s">
        <v>703</v>
      </c>
      <c r="C14" s="33" t="s">
        <v>704</v>
      </c>
      <c r="D14" s="33" t="s">
        <v>280</v>
      </c>
      <c r="E14" s="33" t="s">
        <v>281</v>
      </c>
      <c r="F14" s="34">
        <v>43101</v>
      </c>
      <c r="G14" s="34">
        <v>43465</v>
      </c>
      <c r="H14" s="35" t="s">
        <v>705</v>
      </c>
      <c r="I14" s="35" t="s">
        <v>706</v>
      </c>
      <c r="J14" s="35" t="s">
        <v>707</v>
      </c>
      <c r="K14" s="35" t="s">
        <v>708</v>
      </c>
      <c r="L14" s="35" t="s">
        <v>5247</v>
      </c>
      <c r="M14" s="35" t="s">
        <v>5248</v>
      </c>
      <c r="N14" s="35" t="s">
        <v>5194</v>
      </c>
      <c r="O14" s="35"/>
      <c r="P14" s="35"/>
      <c r="Q14" s="35"/>
      <c r="R14" s="35" t="s">
        <v>5212</v>
      </c>
      <c r="S14" s="35" t="s">
        <v>5249</v>
      </c>
      <c r="T14" s="35" t="s">
        <v>5244</v>
      </c>
      <c r="U14" s="35" t="s">
        <v>5220</v>
      </c>
      <c r="V14" s="35" t="s">
        <v>5225</v>
      </c>
      <c r="W14" s="36">
        <v>0</v>
      </c>
      <c r="X14" s="36">
        <v>0</v>
      </c>
      <c r="Y14" s="36">
        <v>0</v>
      </c>
      <c r="Z14" s="36">
        <v>0</v>
      </c>
      <c r="AA14" s="36">
        <v>0</v>
      </c>
      <c r="AB14" s="36">
        <v>0</v>
      </c>
      <c r="AC14" s="36">
        <v>0</v>
      </c>
      <c r="AD14" s="36">
        <v>0</v>
      </c>
      <c r="AE14" s="36">
        <v>0</v>
      </c>
      <c r="AF14" s="36">
        <v>0</v>
      </c>
      <c r="AG14" s="36">
        <v>0</v>
      </c>
      <c r="AH14" s="36">
        <v>1</v>
      </c>
      <c r="AI14" s="36">
        <v>0</v>
      </c>
      <c r="AJ14" s="35" t="s">
        <v>5250</v>
      </c>
      <c r="AK14" s="35"/>
      <c r="AL14" s="35" t="s">
        <v>5190</v>
      </c>
      <c r="AO14" s="35"/>
      <c r="AP14" s="33"/>
      <c r="AQ14" s="36">
        <f>IF(COUNTIF($L$2:Table20[[#This Row],[ID]],Table20[[#This Row],[ID]])=1,1,0)</f>
        <v>1</v>
      </c>
    </row>
    <row r="15" spans="1:43" x14ac:dyDescent="0.25">
      <c r="A15" s="33" t="s">
        <v>277</v>
      </c>
      <c r="B15" s="33" t="s">
        <v>703</v>
      </c>
      <c r="C15" s="33" t="s">
        <v>704</v>
      </c>
      <c r="D15" s="33" t="s">
        <v>280</v>
      </c>
      <c r="E15" s="33" t="s">
        <v>281</v>
      </c>
      <c r="F15" s="34">
        <v>43101</v>
      </c>
      <c r="G15" s="34">
        <v>43465</v>
      </c>
      <c r="H15" s="35" t="s">
        <v>705</v>
      </c>
      <c r="I15" s="35" t="s">
        <v>706</v>
      </c>
      <c r="J15" s="35" t="s">
        <v>707</v>
      </c>
      <c r="K15" s="35" t="s">
        <v>708</v>
      </c>
      <c r="L15" s="35" t="s">
        <v>5251</v>
      </c>
      <c r="M15" s="35" t="s">
        <v>5252</v>
      </c>
      <c r="N15" s="35" t="s">
        <v>5194</v>
      </c>
      <c r="O15" s="35"/>
      <c r="P15" s="35"/>
      <c r="Q15" s="35"/>
      <c r="R15" s="35" t="s">
        <v>5184</v>
      </c>
      <c r="S15" s="35" t="s">
        <v>5230</v>
      </c>
      <c r="T15" s="35" t="s">
        <v>5203</v>
      </c>
      <c r="U15" s="35" t="s">
        <v>5220</v>
      </c>
      <c r="V15" s="35" t="s">
        <v>5225</v>
      </c>
      <c r="W15" s="36">
        <v>0</v>
      </c>
      <c r="X15" s="36">
        <v>0</v>
      </c>
      <c r="Y15" s="36">
        <v>0</v>
      </c>
      <c r="Z15" s="36">
        <v>0</v>
      </c>
      <c r="AA15" s="36">
        <v>0</v>
      </c>
      <c r="AB15" s="36">
        <v>0</v>
      </c>
      <c r="AC15" s="36">
        <v>0</v>
      </c>
      <c r="AD15" s="36">
        <v>0</v>
      </c>
      <c r="AE15" s="36">
        <v>0</v>
      </c>
      <c r="AF15" s="36">
        <v>0</v>
      </c>
      <c r="AG15" s="36">
        <v>0</v>
      </c>
      <c r="AH15" s="36">
        <v>1</v>
      </c>
      <c r="AI15" s="36">
        <v>0</v>
      </c>
      <c r="AJ15" s="35" t="s">
        <v>5253</v>
      </c>
      <c r="AK15" s="35"/>
      <c r="AL15" s="35" t="s">
        <v>5227</v>
      </c>
      <c r="AO15" s="35" t="s">
        <v>5254</v>
      </c>
      <c r="AP15" s="33"/>
      <c r="AQ15" s="36">
        <f>IF(COUNTIF($L$2:Table20[[#This Row],[ID]],Table20[[#This Row],[ID]])=1,1,0)</f>
        <v>1</v>
      </c>
    </row>
    <row r="16" spans="1:43" x14ac:dyDescent="0.25">
      <c r="A16" s="33" t="s">
        <v>277</v>
      </c>
      <c r="B16" s="33" t="s">
        <v>703</v>
      </c>
      <c r="C16" s="33" t="s">
        <v>704</v>
      </c>
      <c r="D16" s="33" t="s">
        <v>280</v>
      </c>
      <c r="E16" s="33" t="s">
        <v>281</v>
      </c>
      <c r="F16" s="34">
        <v>43101</v>
      </c>
      <c r="G16" s="34">
        <v>43465</v>
      </c>
      <c r="H16" s="35" t="s">
        <v>705</v>
      </c>
      <c r="I16" s="35" t="s">
        <v>706</v>
      </c>
      <c r="J16" s="35" t="s">
        <v>707</v>
      </c>
      <c r="K16" s="35" t="s">
        <v>708</v>
      </c>
      <c r="L16" s="35" t="s">
        <v>5255</v>
      </c>
      <c r="M16" s="35" t="s">
        <v>5256</v>
      </c>
      <c r="N16" s="35" t="s">
        <v>5194</v>
      </c>
      <c r="O16" s="35"/>
      <c r="P16" s="35"/>
      <c r="Q16" s="35"/>
      <c r="R16" s="35" t="s">
        <v>5212</v>
      </c>
      <c r="S16" s="35" t="s">
        <v>5230</v>
      </c>
      <c r="T16" s="35" t="s">
        <v>5249</v>
      </c>
      <c r="U16" s="35"/>
      <c r="V16" s="35" t="s">
        <v>5225</v>
      </c>
      <c r="W16" s="36">
        <v>0</v>
      </c>
      <c r="X16" s="36">
        <v>0</v>
      </c>
      <c r="Y16" s="36">
        <v>0</v>
      </c>
      <c r="Z16" s="36">
        <v>0</v>
      </c>
      <c r="AA16" s="36">
        <v>0</v>
      </c>
      <c r="AB16" s="36">
        <v>0</v>
      </c>
      <c r="AC16" s="36">
        <v>0</v>
      </c>
      <c r="AD16" s="36">
        <v>0</v>
      </c>
      <c r="AE16" s="36">
        <v>0</v>
      </c>
      <c r="AF16" s="36">
        <v>0</v>
      </c>
      <c r="AG16" s="36">
        <v>0</v>
      </c>
      <c r="AH16" s="36">
        <v>1</v>
      </c>
      <c r="AI16" s="36">
        <v>0</v>
      </c>
      <c r="AJ16" s="35" t="s">
        <v>5257</v>
      </c>
      <c r="AK16" s="35"/>
      <c r="AL16" s="35" t="s">
        <v>5227</v>
      </c>
      <c r="AO16" s="35"/>
      <c r="AP16" s="33"/>
      <c r="AQ16" s="36">
        <f>IF(COUNTIF($L$2:Table20[[#This Row],[ID]],Table20[[#This Row],[ID]])=1,1,0)</f>
        <v>1</v>
      </c>
    </row>
    <row r="17" spans="1:43" x14ac:dyDescent="0.25">
      <c r="A17" s="33" t="s">
        <v>277</v>
      </c>
      <c r="B17" s="33" t="s">
        <v>703</v>
      </c>
      <c r="C17" s="33" t="s">
        <v>704</v>
      </c>
      <c r="D17" s="33" t="s">
        <v>280</v>
      </c>
      <c r="E17" s="33" t="s">
        <v>281</v>
      </c>
      <c r="F17" s="34">
        <v>43101</v>
      </c>
      <c r="G17" s="34">
        <v>43465</v>
      </c>
      <c r="H17" s="35" t="s">
        <v>705</v>
      </c>
      <c r="I17" s="35" t="s">
        <v>706</v>
      </c>
      <c r="J17" s="35" t="s">
        <v>707</v>
      </c>
      <c r="K17" s="35" t="s">
        <v>708</v>
      </c>
      <c r="L17" s="35" t="s">
        <v>5258</v>
      </c>
      <c r="M17" s="35" t="s">
        <v>5259</v>
      </c>
      <c r="N17" s="35" t="s">
        <v>5194</v>
      </c>
      <c r="O17" s="35"/>
      <c r="P17" s="35"/>
      <c r="Q17" s="35"/>
      <c r="R17" s="35" t="s">
        <v>5184</v>
      </c>
      <c r="S17" s="35" t="s">
        <v>5244</v>
      </c>
      <c r="T17" s="35" t="s">
        <v>5249</v>
      </c>
      <c r="U17" s="35" t="s">
        <v>5197</v>
      </c>
      <c r="V17" s="35" t="s">
        <v>5188</v>
      </c>
      <c r="W17" s="36">
        <v>0</v>
      </c>
      <c r="X17" s="36">
        <v>0</v>
      </c>
      <c r="Y17" s="36">
        <v>0</v>
      </c>
      <c r="Z17" s="36">
        <v>0</v>
      </c>
      <c r="AA17" s="36">
        <v>0</v>
      </c>
      <c r="AB17" s="36">
        <v>0</v>
      </c>
      <c r="AC17" s="36">
        <v>0</v>
      </c>
      <c r="AD17" s="36">
        <v>0</v>
      </c>
      <c r="AE17" s="36">
        <v>0</v>
      </c>
      <c r="AF17" s="36">
        <v>0</v>
      </c>
      <c r="AG17" s="36">
        <v>0</v>
      </c>
      <c r="AH17" s="36">
        <v>0</v>
      </c>
      <c r="AI17" s="36">
        <v>1</v>
      </c>
      <c r="AJ17" s="35" t="s">
        <v>5260</v>
      </c>
      <c r="AK17" s="35"/>
      <c r="AL17" s="35" t="s">
        <v>5190</v>
      </c>
      <c r="AO17" s="35"/>
      <c r="AP17" s="33"/>
      <c r="AQ17" s="36">
        <f>IF(COUNTIF($L$2:Table20[[#This Row],[ID]],Table20[[#This Row],[ID]])=1,1,0)</f>
        <v>1</v>
      </c>
    </row>
    <row r="18" spans="1:43" x14ac:dyDescent="0.25">
      <c r="A18" s="33" t="s">
        <v>277</v>
      </c>
      <c r="B18" s="33" t="s">
        <v>703</v>
      </c>
      <c r="C18" s="33" t="s">
        <v>704</v>
      </c>
      <c r="D18" s="33" t="s">
        <v>280</v>
      </c>
      <c r="E18" s="33" t="s">
        <v>281</v>
      </c>
      <c r="F18" s="34">
        <v>43101</v>
      </c>
      <c r="G18" s="34">
        <v>43465</v>
      </c>
      <c r="H18" s="35" t="s">
        <v>705</v>
      </c>
      <c r="I18" s="35" t="s">
        <v>706</v>
      </c>
      <c r="J18" s="35" t="s">
        <v>707</v>
      </c>
      <c r="K18" s="35" t="s">
        <v>708</v>
      </c>
      <c r="L18" s="35" t="s">
        <v>5261</v>
      </c>
      <c r="M18" s="35" t="s">
        <v>5262</v>
      </c>
      <c r="N18" s="35" t="s">
        <v>5194</v>
      </c>
      <c r="O18" s="35"/>
      <c r="P18" s="35"/>
      <c r="Q18" s="35"/>
      <c r="R18" s="35" t="s">
        <v>5184</v>
      </c>
      <c r="S18" s="35" t="s">
        <v>5249</v>
      </c>
      <c r="T18" s="35" t="s">
        <v>5230</v>
      </c>
      <c r="U18" s="35" t="s">
        <v>5220</v>
      </c>
      <c r="V18" s="35" t="s">
        <v>5188</v>
      </c>
      <c r="W18" s="36">
        <v>0</v>
      </c>
      <c r="X18" s="36">
        <v>0</v>
      </c>
      <c r="Y18" s="36">
        <v>0</v>
      </c>
      <c r="Z18" s="36">
        <v>0</v>
      </c>
      <c r="AA18" s="36">
        <v>0</v>
      </c>
      <c r="AB18" s="36">
        <v>0</v>
      </c>
      <c r="AC18" s="36">
        <v>0</v>
      </c>
      <c r="AD18" s="36">
        <v>0</v>
      </c>
      <c r="AE18" s="36">
        <v>0</v>
      </c>
      <c r="AF18" s="36">
        <v>0</v>
      </c>
      <c r="AG18" s="36">
        <v>0</v>
      </c>
      <c r="AH18" s="36">
        <v>0</v>
      </c>
      <c r="AI18" s="36">
        <v>1</v>
      </c>
      <c r="AJ18" s="35" t="s">
        <v>5263</v>
      </c>
      <c r="AK18" s="35"/>
      <c r="AL18" s="35" t="s">
        <v>5190</v>
      </c>
      <c r="AO18" s="35"/>
      <c r="AP18" s="33"/>
      <c r="AQ18" s="36">
        <f>IF(COUNTIF($L$2:Table20[[#This Row],[ID]],Table20[[#This Row],[ID]])=1,1,0)</f>
        <v>1</v>
      </c>
    </row>
    <row r="19" spans="1:43" x14ac:dyDescent="0.25">
      <c r="A19" s="33" t="s">
        <v>277</v>
      </c>
      <c r="B19" s="33" t="s">
        <v>703</v>
      </c>
      <c r="C19" s="33" t="s">
        <v>704</v>
      </c>
      <c r="D19" s="33" t="s">
        <v>280</v>
      </c>
      <c r="E19" s="33" t="s">
        <v>281</v>
      </c>
      <c r="F19" s="34">
        <v>43101</v>
      </c>
      <c r="G19" s="34">
        <v>43465</v>
      </c>
      <c r="H19" s="35" t="s">
        <v>705</v>
      </c>
      <c r="I19" s="35" t="s">
        <v>706</v>
      </c>
      <c r="J19" s="35" t="s">
        <v>707</v>
      </c>
      <c r="K19" s="35" t="s">
        <v>708</v>
      </c>
      <c r="L19" s="35" t="s">
        <v>5264</v>
      </c>
      <c r="M19" s="35" t="s">
        <v>5265</v>
      </c>
      <c r="N19" s="35" t="s">
        <v>5194</v>
      </c>
      <c r="O19" s="35"/>
      <c r="P19" s="35"/>
      <c r="Q19" s="35"/>
      <c r="R19" s="35" t="s">
        <v>5184</v>
      </c>
      <c r="S19" s="35" t="s">
        <v>5230</v>
      </c>
      <c r="T19" s="35" t="s">
        <v>5249</v>
      </c>
      <c r="U19" s="35" t="s">
        <v>5220</v>
      </c>
      <c r="V19" s="35" t="s">
        <v>5188</v>
      </c>
      <c r="W19" s="36">
        <v>0</v>
      </c>
      <c r="X19" s="36">
        <v>0</v>
      </c>
      <c r="Y19" s="36">
        <v>0</v>
      </c>
      <c r="Z19" s="36">
        <v>0</v>
      </c>
      <c r="AA19" s="36">
        <v>0</v>
      </c>
      <c r="AB19" s="36">
        <v>0</v>
      </c>
      <c r="AC19" s="36">
        <v>0</v>
      </c>
      <c r="AD19" s="36">
        <v>0</v>
      </c>
      <c r="AE19" s="36">
        <v>0</v>
      </c>
      <c r="AF19" s="36">
        <v>0</v>
      </c>
      <c r="AG19" s="36">
        <v>0</v>
      </c>
      <c r="AH19" s="36">
        <v>0</v>
      </c>
      <c r="AI19" s="36">
        <v>1</v>
      </c>
      <c r="AJ19" s="35" t="s">
        <v>5266</v>
      </c>
      <c r="AK19" s="35"/>
      <c r="AL19" s="35" t="s">
        <v>5190</v>
      </c>
      <c r="AO19" s="35"/>
      <c r="AP19" s="33"/>
      <c r="AQ19" s="36">
        <f>IF(COUNTIF($L$2:Table20[[#This Row],[ID]],Table20[[#This Row],[ID]])=1,1,0)</f>
        <v>1</v>
      </c>
    </row>
    <row r="20" spans="1:43" x14ac:dyDescent="0.25">
      <c r="A20" s="33" t="s">
        <v>277</v>
      </c>
      <c r="B20" s="33" t="s">
        <v>703</v>
      </c>
      <c r="C20" s="33" t="s">
        <v>704</v>
      </c>
      <c r="D20" s="33" t="s">
        <v>280</v>
      </c>
      <c r="E20" s="33" t="s">
        <v>281</v>
      </c>
      <c r="F20" s="34">
        <v>43101</v>
      </c>
      <c r="G20" s="34">
        <v>43465</v>
      </c>
      <c r="H20" s="35" t="s">
        <v>705</v>
      </c>
      <c r="I20" s="35" t="s">
        <v>706</v>
      </c>
      <c r="J20" s="35" t="s">
        <v>707</v>
      </c>
      <c r="K20" s="35" t="s">
        <v>708</v>
      </c>
      <c r="L20" s="35" t="s">
        <v>5267</v>
      </c>
      <c r="M20" s="35" t="s">
        <v>5268</v>
      </c>
      <c r="N20" s="35" t="s">
        <v>5194</v>
      </c>
      <c r="O20" s="35"/>
      <c r="P20" s="35"/>
      <c r="Q20" s="35"/>
      <c r="R20" s="35" t="s">
        <v>5202</v>
      </c>
      <c r="S20" s="35" t="s">
        <v>5249</v>
      </c>
      <c r="T20" s="35" t="s">
        <v>5203</v>
      </c>
      <c r="U20" s="35" t="s">
        <v>5220</v>
      </c>
      <c r="V20" s="35" t="s">
        <v>5188</v>
      </c>
      <c r="W20" s="36">
        <v>0</v>
      </c>
      <c r="X20" s="36">
        <v>0</v>
      </c>
      <c r="Y20" s="36">
        <v>0</v>
      </c>
      <c r="Z20" s="36">
        <v>0</v>
      </c>
      <c r="AA20" s="36">
        <v>0</v>
      </c>
      <c r="AB20" s="36">
        <v>0</v>
      </c>
      <c r="AC20" s="36">
        <v>0</v>
      </c>
      <c r="AD20" s="36">
        <v>0</v>
      </c>
      <c r="AE20" s="36">
        <v>0</v>
      </c>
      <c r="AF20" s="36">
        <v>0</v>
      </c>
      <c r="AG20" s="36">
        <v>0</v>
      </c>
      <c r="AH20" s="36">
        <v>0</v>
      </c>
      <c r="AI20" s="36">
        <v>1</v>
      </c>
      <c r="AJ20" s="35" t="s">
        <v>5269</v>
      </c>
      <c r="AK20" s="35"/>
      <c r="AL20" s="35" t="s">
        <v>5270</v>
      </c>
      <c r="AO20" s="35"/>
      <c r="AP20" s="33"/>
      <c r="AQ20" s="36">
        <f>IF(COUNTIF($L$2:Table20[[#This Row],[ID]],Table20[[#This Row],[ID]])=1,1,0)</f>
        <v>1</v>
      </c>
    </row>
    <row r="21" spans="1:43" x14ac:dyDescent="0.25">
      <c r="A21" s="33" t="s">
        <v>277</v>
      </c>
      <c r="B21" s="33" t="s">
        <v>703</v>
      </c>
      <c r="C21" s="33" t="s">
        <v>704</v>
      </c>
      <c r="D21" s="33" t="s">
        <v>280</v>
      </c>
      <c r="E21" s="33" t="s">
        <v>281</v>
      </c>
      <c r="F21" s="34">
        <v>43101</v>
      </c>
      <c r="G21" s="34">
        <v>43465</v>
      </c>
      <c r="H21" s="35" t="s">
        <v>705</v>
      </c>
      <c r="I21" s="35" t="s">
        <v>706</v>
      </c>
      <c r="J21" s="35" t="s">
        <v>707</v>
      </c>
      <c r="K21" s="35" t="s">
        <v>708</v>
      </c>
      <c r="L21" s="35" t="s">
        <v>5271</v>
      </c>
      <c r="M21" s="35" t="s">
        <v>5272</v>
      </c>
      <c r="N21" s="35" t="s">
        <v>5194</v>
      </c>
      <c r="O21" s="35"/>
      <c r="P21" s="35"/>
      <c r="Q21" s="35"/>
      <c r="R21" s="35" t="s">
        <v>5184</v>
      </c>
      <c r="S21" s="35" t="s">
        <v>5230</v>
      </c>
      <c r="T21" s="35" t="s">
        <v>5244</v>
      </c>
      <c r="U21" s="35" t="s">
        <v>5220</v>
      </c>
      <c r="V21" s="35" t="s">
        <v>5188</v>
      </c>
      <c r="W21" s="36">
        <v>0</v>
      </c>
      <c r="X21" s="36">
        <v>0</v>
      </c>
      <c r="Y21" s="36">
        <v>0</v>
      </c>
      <c r="Z21" s="36">
        <v>0</v>
      </c>
      <c r="AA21" s="36">
        <v>0</v>
      </c>
      <c r="AB21" s="36">
        <v>0</v>
      </c>
      <c r="AC21" s="36">
        <v>0</v>
      </c>
      <c r="AD21" s="36">
        <v>0</v>
      </c>
      <c r="AE21" s="36">
        <v>0</v>
      </c>
      <c r="AF21" s="36">
        <v>0</v>
      </c>
      <c r="AG21" s="36">
        <v>0</v>
      </c>
      <c r="AH21" s="36">
        <v>0</v>
      </c>
      <c r="AI21" s="36">
        <v>1</v>
      </c>
      <c r="AJ21" s="35" t="s">
        <v>5273</v>
      </c>
      <c r="AK21" s="35"/>
      <c r="AL21" s="35" t="s">
        <v>5227</v>
      </c>
      <c r="AO21" s="35" t="s">
        <v>5274</v>
      </c>
      <c r="AP21" s="33"/>
      <c r="AQ21" s="36">
        <f>IF(COUNTIF($L$2:Table20[[#This Row],[ID]],Table20[[#This Row],[ID]])=1,1,0)</f>
        <v>1</v>
      </c>
    </row>
    <row r="22" spans="1:43" x14ac:dyDescent="0.25">
      <c r="A22" s="33" t="s">
        <v>277</v>
      </c>
      <c r="B22" s="33" t="s">
        <v>703</v>
      </c>
      <c r="C22" s="33" t="s">
        <v>704</v>
      </c>
      <c r="D22" s="33" t="s">
        <v>280</v>
      </c>
      <c r="E22" s="33" t="s">
        <v>281</v>
      </c>
      <c r="F22" s="34">
        <v>43101</v>
      </c>
      <c r="G22" s="34">
        <v>43465</v>
      </c>
      <c r="H22" s="35" t="s">
        <v>705</v>
      </c>
      <c r="I22" s="35" t="s">
        <v>706</v>
      </c>
      <c r="J22" s="35" t="s">
        <v>707</v>
      </c>
      <c r="K22" s="35" t="s">
        <v>708</v>
      </c>
      <c r="L22" s="35" t="s">
        <v>5275</v>
      </c>
      <c r="M22" s="35" t="s">
        <v>5276</v>
      </c>
      <c r="N22" s="35" t="s">
        <v>5194</v>
      </c>
      <c r="O22" s="35"/>
      <c r="P22" s="35"/>
      <c r="Q22" s="35"/>
      <c r="R22" s="35" t="s">
        <v>5184</v>
      </c>
      <c r="S22" s="35" t="s">
        <v>5230</v>
      </c>
      <c r="T22" s="35" t="s">
        <v>5203</v>
      </c>
      <c r="U22" s="35" t="s">
        <v>5220</v>
      </c>
      <c r="V22" s="35" t="s">
        <v>5188</v>
      </c>
      <c r="W22" s="36">
        <v>0</v>
      </c>
      <c r="X22" s="36">
        <v>0</v>
      </c>
      <c r="Y22" s="36">
        <v>0</v>
      </c>
      <c r="Z22" s="36">
        <v>0</v>
      </c>
      <c r="AA22" s="36">
        <v>0</v>
      </c>
      <c r="AB22" s="36">
        <v>0</v>
      </c>
      <c r="AC22" s="36">
        <v>0</v>
      </c>
      <c r="AD22" s="36">
        <v>0</v>
      </c>
      <c r="AE22" s="36">
        <v>0</v>
      </c>
      <c r="AF22" s="36">
        <v>0</v>
      </c>
      <c r="AG22" s="36">
        <v>0</v>
      </c>
      <c r="AH22" s="36">
        <v>0</v>
      </c>
      <c r="AI22" s="36">
        <v>1</v>
      </c>
      <c r="AJ22" s="35" t="s">
        <v>5277</v>
      </c>
      <c r="AK22" s="35"/>
      <c r="AL22" s="35" t="s">
        <v>5278</v>
      </c>
      <c r="AO22" s="35"/>
      <c r="AP22" s="33"/>
      <c r="AQ22" s="36">
        <f>IF(COUNTIF($L$2:Table20[[#This Row],[ID]],Table20[[#This Row],[ID]])=1,1,0)</f>
        <v>1</v>
      </c>
    </row>
    <row r="23" spans="1:43" x14ac:dyDescent="0.25">
      <c r="A23" s="33" t="s">
        <v>277</v>
      </c>
      <c r="B23" s="33" t="s">
        <v>703</v>
      </c>
      <c r="C23" s="33" t="s">
        <v>704</v>
      </c>
      <c r="D23" s="33" t="s">
        <v>280</v>
      </c>
      <c r="E23" s="33" t="s">
        <v>281</v>
      </c>
      <c r="F23" s="34">
        <v>43101</v>
      </c>
      <c r="G23" s="34">
        <v>43465</v>
      </c>
      <c r="H23" s="35" t="s">
        <v>705</v>
      </c>
      <c r="I23" s="35" t="s">
        <v>706</v>
      </c>
      <c r="J23" s="35" t="s">
        <v>707</v>
      </c>
      <c r="K23" s="35" t="s">
        <v>708</v>
      </c>
      <c r="L23" s="35" t="s">
        <v>5279</v>
      </c>
      <c r="M23" s="35" t="s">
        <v>5280</v>
      </c>
      <c r="N23" s="35" t="s">
        <v>5194</v>
      </c>
      <c r="O23" s="35"/>
      <c r="P23" s="35"/>
      <c r="Q23" s="35"/>
      <c r="R23" s="35" t="s">
        <v>5184</v>
      </c>
      <c r="S23" s="35" t="s">
        <v>5230</v>
      </c>
      <c r="T23" s="35" t="s">
        <v>5203</v>
      </c>
      <c r="U23" s="35" t="s">
        <v>5220</v>
      </c>
      <c r="V23" s="35" t="s">
        <v>5225</v>
      </c>
      <c r="W23" s="36">
        <v>0</v>
      </c>
      <c r="X23" s="36">
        <v>0</v>
      </c>
      <c r="Y23" s="36">
        <v>0</v>
      </c>
      <c r="Z23" s="36">
        <v>0</v>
      </c>
      <c r="AA23" s="36">
        <v>0</v>
      </c>
      <c r="AB23" s="36">
        <v>0</v>
      </c>
      <c r="AC23" s="36">
        <v>0</v>
      </c>
      <c r="AD23" s="36">
        <v>0</v>
      </c>
      <c r="AE23" s="36">
        <v>0</v>
      </c>
      <c r="AF23" s="36">
        <v>0</v>
      </c>
      <c r="AG23" s="36">
        <v>0</v>
      </c>
      <c r="AH23" s="36">
        <v>1</v>
      </c>
      <c r="AI23" s="36">
        <v>0</v>
      </c>
      <c r="AJ23" s="35" t="s">
        <v>5281</v>
      </c>
      <c r="AK23" s="35"/>
      <c r="AL23" s="35" t="s">
        <v>5190</v>
      </c>
      <c r="AO23" s="35"/>
      <c r="AP23" s="33"/>
      <c r="AQ23" s="36">
        <f>IF(COUNTIF($L$2:Table20[[#This Row],[ID]],Table20[[#This Row],[ID]])=1,1,0)</f>
        <v>1</v>
      </c>
    </row>
    <row r="24" spans="1:43" x14ac:dyDescent="0.25">
      <c r="A24" s="33" t="s">
        <v>277</v>
      </c>
      <c r="B24" s="33" t="s">
        <v>703</v>
      </c>
      <c r="C24" s="33" t="s">
        <v>704</v>
      </c>
      <c r="D24" s="33" t="s">
        <v>280</v>
      </c>
      <c r="E24" s="33" t="s">
        <v>281</v>
      </c>
      <c r="F24" s="34">
        <v>43101</v>
      </c>
      <c r="G24" s="34">
        <v>43465</v>
      </c>
      <c r="H24" s="35" t="s">
        <v>705</v>
      </c>
      <c r="I24" s="35" t="s">
        <v>706</v>
      </c>
      <c r="J24" s="35" t="s">
        <v>707</v>
      </c>
      <c r="K24" s="35" t="s">
        <v>708</v>
      </c>
      <c r="L24" s="35" t="s">
        <v>5282</v>
      </c>
      <c r="M24" s="35" t="s">
        <v>5283</v>
      </c>
      <c r="N24" s="35" t="s">
        <v>5194</v>
      </c>
      <c r="O24" s="35"/>
      <c r="P24" s="35"/>
      <c r="Q24" s="35"/>
      <c r="R24" s="35" t="s">
        <v>5184</v>
      </c>
      <c r="S24" s="35" t="s">
        <v>5230</v>
      </c>
      <c r="T24" s="35" t="s">
        <v>5230</v>
      </c>
      <c r="U24" s="35" t="s">
        <v>5220</v>
      </c>
      <c r="V24" s="35" t="s">
        <v>5245</v>
      </c>
      <c r="W24" s="36">
        <v>0</v>
      </c>
      <c r="X24" s="36">
        <v>0</v>
      </c>
      <c r="Y24" s="36">
        <v>0</v>
      </c>
      <c r="Z24" s="36">
        <v>0</v>
      </c>
      <c r="AA24" s="36">
        <v>0</v>
      </c>
      <c r="AB24" s="36">
        <v>0</v>
      </c>
      <c r="AC24" s="36">
        <v>0</v>
      </c>
      <c r="AD24" s="36">
        <v>0</v>
      </c>
      <c r="AE24" s="36">
        <v>0</v>
      </c>
      <c r="AF24" s="36">
        <v>0</v>
      </c>
      <c r="AG24" s="36">
        <v>1</v>
      </c>
      <c r="AH24" s="36">
        <v>0</v>
      </c>
      <c r="AI24" s="36">
        <v>0</v>
      </c>
      <c r="AJ24" s="35" t="s">
        <v>5284</v>
      </c>
      <c r="AK24" s="35"/>
      <c r="AL24" s="35" t="s">
        <v>5221</v>
      </c>
      <c r="AO24" s="35" t="s">
        <v>5285</v>
      </c>
      <c r="AP24" s="33"/>
      <c r="AQ24" s="36">
        <f>IF(COUNTIF($L$2:Table20[[#This Row],[ID]],Table20[[#This Row],[ID]])=1,1,0)</f>
        <v>1</v>
      </c>
    </row>
    <row r="25" spans="1:43" x14ac:dyDescent="0.25">
      <c r="A25" s="33" t="s">
        <v>277</v>
      </c>
      <c r="B25" s="33" t="s">
        <v>703</v>
      </c>
      <c r="C25" s="33" t="s">
        <v>704</v>
      </c>
      <c r="D25" s="33" t="s">
        <v>280</v>
      </c>
      <c r="E25" s="33" t="s">
        <v>281</v>
      </c>
      <c r="F25" s="34">
        <v>43101</v>
      </c>
      <c r="G25" s="34">
        <v>43465</v>
      </c>
      <c r="H25" s="35" t="s">
        <v>705</v>
      </c>
      <c r="I25" s="35" t="s">
        <v>706</v>
      </c>
      <c r="J25" s="35" t="s">
        <v>707</v>
      </c>
      <c r="K25" s="35" t="s">
        <v>708</v>
      </c>
      <c r="L25" s="35" t="s">
        <v>5286</v>
      </c>
      <c r="M25" s="35" t="s">
        <v>5287</v>
      </c>
      <c r="N25" s="35" t="s">
        <v>5194</v>
      </c>
      <c r="O25" s="35"/>
      <c r="P25" s="35"/>
      <c r="Q25" s="35"/>
      <c r="R25" s="35" t="s">
        <v>5184</v>
      </c>
      <c r="S25" s="35" t="s">
        <v>5244</v>
      </c>
      <c r="T25" s="35" t="s">
        <v>5244</v>
      </c>
      <c r="U25" s="35" t="s">
        <v>5197</v>
      </c>
      <c r="V25" s="35" t="s">
        <v>5225</v>
      </c>
      <c r="W25" s="36">
        <v>0</v>
      </c>
      <c r="X25" s="36">
        <v>0</v>
      </c>
      <c r="Y25" s="36">
        <v>0</v>
      </c>
      <c r="Z25" s="36">
        <v>0</v>
      </c>
      <c r="AA25" s="36">
        <v>0</v>
      </c>
      <c r="AB25" s="36">
        <v>0</v>
      </c>
      <c r="AC25" s="36">
        <v>0</v>
      </c>
      <c r="AD25" s="36">
        <v>0</v>
      </c>
      <c r="AE25" s="36">
        <v>0</v>
      </c>
      <c r="AF25" s="36">
        <v>0</v>
      </c>
      <c r="AG25" s="36">
        <v>0</v>
      </c>
      <c r="AH25" s="36">
        <v>1</v>
      </c>
      <c r="AI25" s="36">
        <v>0</v>
      </c>
      <c r="AJ25" s="35" t="s">
        <v>5288</v>
      </c>
      <c r="AK25" s="35"/>
      <c r="AL25" s="35" t="s">
        <v>5190</v>
      </c>
      <c r="AO25" s="35" t="s">
        <v>5289</v>
      </c>
      <c r="AP25" s="33"/>
      <c r="AQ25" s="36">
        <f>IF(COUNTIF($L$2:Table20[[#This Row],[ID]],Table20[[#This Row],[ID]])=1,1,0)</f>
        <v>1</v>
      </c>
    </row>
    <row r="26" spans="1:43" x14ac:dyDescent="0.25">
      <c r="A26" s="33" t="s">
        <v>277</v>
      </c>
      <c r="B26" s="33" t="s">
        <v>703</v>
      </c>
      <c r="C26" s="33" t="s">
        <v>704</v>
      </c>
      <c r="D26" s="33" t="s">
        <v>280</v>
      </c>
      <c r="E26" s="33" t="s">
        <v>281</v>
      </c>
      <c r="F26" s="34">
        <v>43101</v>
      </c>
      <c r="G26" s="34">
        <v>43465</v>
      </c>
      <c r="H26" s="35" t="s">
        <v>705</v>
      </c>
      <c r="I26" s="35" t="s">
        <v>706</v>
      </c>
      <c r="J26" s="35" t="s">
        <v>707</v>
      </c>
      <c r="K26" s="35" t="s">
        <v>708</v>
      </c>
      <c r="L26" s="35" t="s">
        <v>5290</v>
      </c>
      <c r="M26" s="35" t="s">
        <v>5291</v>
      </c>
      <c r="N26" s="35" t="s">
        <v>5194</v>
      </c>
      <c r="O26" s="35"/>
      <c r="P26" s="35"/>
      <c r="Q26" s="35"/>
      <c r="R26" s="35" t="s">
        <v>5212</v>
      </c>
      <c r="S26" s="35" t="s">
        <v>5244</v>
      </c>
      <c r="T26" s="35" t="s">
        <v>5292</v>
      </c>
      <c r="U26" s="35" t="s">
        <v>5197</v>
      </c>
      <c r="V26" s="35" t="s">
        <v>5225</v>
      </c>
      <c r="W26" s="36">
        <v>0</v>
      </c>
      <c r="X26" s="36">
        <v>0</v>
      </c>
      <c r="Y26" s="36">
        <v>0</v>
      </c>
      <c r="Z26" s="36">
        <v>0</v>
      </c>
      <c r="AA26" s="36">
        <v>0</v>
      </c>
      <c r="AB26" s="36">
        <v>0</v>
      </c>
      <c r="AC26" s="36">
        <v>0</v>
      </c>
      <c r="AD26" s="36">
        <v>0</v>
      </c>
      <c r="AE26" s="36">
        <v>0</v>
      </c>
      <c r="AF26" s="36">
        <v>0</v>
      </c>
      <c r="AG26" s="36">
        <v>0</v>
      </c>
      <c r="AH26" s="36">
        <v>1</v>
      </c>
      <c r="AI26" s="36">
        <v>0</v>
      </c>
      <c r="AJ26" s="35" t="s">
        <v>5293</v>
      </c>
      <c r="AK26" s="35"/>
      <c r="AL26" s="35" t="s">
        <v>5190</v>
      </c>
      <c r="AO26" s="35" t="s">
        <v>5289</v>
      </c>
      <c r="AP26" s="33"/>
      <c r="AQ26" s="36">
        <f>IF(COUNTIF($L$2:Table20[[#This Row],[ID]],Table20[[#This Row],[ID]])=1,1,0)</f>
        <v>1</v>
      </c>
    </row>
    <row r="27" spans="1:43" x14ac:dyDescent="0.25">
      <c r="A27" s="33" t="s">
        <v>277</v>
      </c>
      <c r="B27" s="33" t="s">
        <v>703</v>
      </c>
      <c r="C27" s="33" t="s">
        <v>704</v>
      </c>
      <c r="D27" s="33" t="s">
        <v>280</v>
      </c>
      <c r="E27" s="33" t="s">
        <v>281</v>
      </c>
      <c r="F27" s="34">
        <v>43101</v>
      </c>
      <c r="G27" s="34">
        <v>43465</v>
      </c>
      <c r="H27" s="35" t="s">
        <v>705</v>
      </c>
      <c r="I27" s="35" t="s">
        <v>706</v>
      </c>
      <c r="J27" s="35" t="s">
        <v>707</v>
      </c>
      <c r="K27" s="35" t="s">
        <v>708</v>
      </c>
      <c r="L27" s="35" t="s">
        <v>5294</v>
      </c>
      <c r="M27" s="35" t="s">
        <v>5295</v>
      </c>
      <c r="N27" s="35" t="s">
        <v>5194</v>
      </c>
      <c r="O27" s="35"/>
      <c r="P27" s="35"/>
      <c r="Q27" s="35"/>
      <c r="R27" s="35" t="s">
        <v>5212</v>
      </c>
      <c r="S27" s="35" t="s">
        <v>5244</v>
      </c>
      <c r="T27" s="35" t="s">
        <v>5296</v>
      </c>
      <c r="U27" s="35" t="s">
        <v>5220</v>
      </c>
      <c r="V27" s="35" t="s">
        <v>5225</v>
      </c>
      <c r="W27" s="36">
        <v>0</v>
      </c>
      <c r="X27" s="36">
        <v>0</v>
      </c>
      <c r="Y27" s="36">
        <v>0</v>
      </c>
      <c r="Z27" s="36">
        <v>0</v>
      </c>
      <c r="AA27" s="36">
        <v>0</v>
      </c>
      <c r="AB27" s="36">
        <v>0</v>
      </c>
      <c r="AC27" s="36">
        <v>0</v>
      </c>
      <c r="AD27" s="36">
        <v>0</v>
      </c>
      <c r="AE27" s="36">
        <v>0</v>
      </c>
      <c r="AF27" s="36">
        <v>0</v>
      </c>
      <c r="AG27" s="36">
        <v>0</v>
      </c>
      <c r="AH27" s="36">
        <v>1</v>
      </c>
      <c r="AI27" s="36">
        <v>0</v>
      </c>
      <c r="AJ27" s="35" t="s">
        <v>5297</v>
      </c>
      <c r="AK27" s="35"/>
      <c r="AL27" s="35" t="s">
        <v>5221</v>
      </c>
      <c r="AO27" s="35" t="s">
        <v>5298</v>
      </c>
      <c r="AP27" s="33"/>
      <c r="AQ27" s="36">
        <f>IF(COUNTIF($L$2:Table20[[#This Row],[ID]],Table20[[#This Row],[ID]])=1,1,0)</f>
        <v>1</v>
      </c>
    </row>
    <row r="28" spans="1:43" x14ac:dyDescent="0.25">
      <c r="A28" s="33" t="s">
        <v>277</v>
      </c>
      <c r="B28" s="33" t="s">
        <v>703</v>
      </c>
      <c r="C28" s="33" t="s">
        <v>704</v>
      </c>
      <c r="D28" s="33" t="s">
        <v>280</v>
      </c>
      <c r="E28" s="33" t="s">
        <v>281</v>
      </c>
      <c r="F28" s="34">
        <v>43101</v>
      </c>
      <c r="G28" s="34">
        <v>43465</v>
      </c>
      <c r="H28" s="35" t="s">
        <v>705</v>
      </c>
      <c r="I28" s="35" t="s">
        <v>706</v>
      </c>
      <c r="J28" s="35" t="s">
        <v>707</v>
      </c>
      <c r="K28" s="35" t="s">
        <v>708</v>
      </c>
      <c r="L28" s="35" t="s">
        <v>5299</v>
      </c>
      <c r="M28" s="35" t="s">
        <v>5300</v>
      </c>
      <c r="N28" s="35" t="s">
        <v>5301</v>
      </c>
      <c r="O28" s="35"/>
      <c r="P28" s="35"/>
      <c r="Q28" s="35"/>
      <c r="R28" s="35" t="s">
        <v>5184</v>
      </c>
      <c r="S28" s="35" t="s">
        <v>5185</v>
      </c>
      <c r="T28" s="35" t="s">
        <v>5224</v>
      </c>
      <c r="U28" s="35" t="s">
        <v>5204</v>
      </c>
      <c r="V28" s="35" t="s">
        <v>5225</v>
      </c>
      <c r="W28" s="36">
        <v>0</v>
      </c>
      <c r="X28" s="36">
        <v>0</v>
      </c>
      <c r="Y28" s="36">
        <v>0</v>
      </c>
      <c r="Z28" s="36">
        <v>0</v>
      </c>
      <c r="AA28" s="36">
        <v>0</v>
      </c>
      <c r="AB28" s="36">
        <v>0</v>
      </c>
      <c r="AC28" s="36">
        <v>0</v>
      </c>
      <c r="AD28" s="36">
        <v>0</v>
      </c>
      <c r="AE28" s="36">
        <v>0</v>
      </c>
      <c r="AF28" s="36">
        <v>0</v>
      </c>
      <c r="AG28" s="36">
        <v>0</v>
      </c>
      <c r="AH28" s="36">
        <v>1</v>
      </c>
      <c r="AI28" s="36">
        <v>0</v>
      </c>
      <c r="AJ28" s="35" t="s">
        <v>5302</v>
      </c>
      <c r="AK28" s="35"/>
      <c r="AL28" s="35" t="s">
        <v>5190</v>
      </c>
      <c r="AO28" s="35" t="s">
        <v>5303</v>
      </c>
      <c r="AP28" s="33"/>
      <c r="AQ28" s="36">
        <f>IF(COUNTIF($L$2:Table20[[#This Row],[ID]],Table20[[#This Row],[ID]])=1,1,0)</f>
        <v>1</v>
      </c>
    </row>
    <row r="29" spans="1:43" x14ac:dyDescent="0.25">
      <c r="A29" s="33" t="s">
        <v>277</v>
      </c>
      <c r="B29" s="33" t="s">
        <v>703</v>
      </c>
      <c r="C29" s="33" t="s">
        <v>704</v>
      </c>
      <c r="D29" s="33" t="s">
        <v>280</v>
      </c>
      <c r="E29" s="33" t="s">
        <v>281</v>
      </c>
      <c r="F29" s="34">
        <v>43101</v>
      </c>
      <c r="G29" s="34">
        <v>43465</v>
      </c>
      <c r="H29" s="35" t="s">
        <v>705</v>
      </c>
      <c r="I29" s="35" t="s">
        <v>706</v>
      </c>
      <c r="J29" s="35" t="s">
        <v>707</v>
      </c>
      <c r="K29" s="35" t="s">
        <v>708</v>
      </c>
      <c r="L29" s="35" t="s">
        <v>5304</v>
      </c>
      <c r="M29" s="35" t="s">
        <v>5305</v>
      </c>
      <c r="N29" s="35" t="s">
        <v>5211</v>
      </c>
      <c r="O29" s="35"/>
      <c r="P29" s="35"/>
      <c r="Q29" s="35"/>
      <c r="R29" s="35" t="s">
        <v>5202</v>
      </c>
      <c r="S29" s="35" t="s">
        <v>5224</v>
      </c>
      <c r="T29" s="35" t="s">
        <v>5306</v>
      </c>
      <c r="U29" s="35" t="s">
        <v>5220</v>
      </c>
      <c r="V29" s="35" t="s">
        <v>5188</v>
      </c>
      <c r="W29" s="36">
        <v>0</v>
      </c>
      <c r="X29" s="36">
        <v>0</v>
      </c>
      <c r="Y29" s="36">
        <v>0</v>
      </c>
      <c r="Z29" s="36">
        <v>0</v>
      </c>
      <c r="AA29" s="36">
        <v>0</v>
      </c>
      <c r="AB29" s="36">
        <v>0</v>
      </c>
      <c r="AC29" s="36">
        <v>0</v>
      </c>
      <c r="AD29" s="36">
        <v>0</v>
      </c>
      <c r="AE29" s="36">
        <v>0</v>
      </c>
      <c r="AF29" s="36">
        <v>0</v>
      </c>
      <c r="AG29" s="36">
        <v>0</v>
      </c>
      <c r="AH29" s="36">
        <v>0</v>
      </c>
      <c r="AI29" s="36">
        <v>1</v>
      </c>
      <c r="AJ29" s="35" t="s">
        <v>5307</v>
      </c>
      <c r="AK29" s="35"/>
      <c r="AL29" s="35" t="s">
        <v>5190</v>
      </c>
      <c r="AO29" s="35"/>
      <c r="AP29" s="33"/>
      <c r="AQ29" s="36">
        <f>IF(COUNTIF($L$2:Table20[[#This Row],[ID]],Table20[[#This Row],[ID]])=1,1,0)</f>
        <v>1</v>
      </c>
    </row>
    <row r="30" spans="1:43" x14ac:dyDescent="0.25">
      <c r="A30" s="33" t="s">
        <v>277</v>
      </c>
      <c r="B30" s="33" t="s">
        <v>703</v>
      </c>
      <c r="C30" s="33" t="s">
        <v>704</v>
      </c>
      <c r="D30" s="33" t="s">
        <v>280</v>
      </c>
      <c r="E30" s="33" t="s">
        <v>281</v>
      </c>
      <c r="F30" s="34">
        <v>43101</v>
      </c>
      <c r="G30" s="34">
        <v>43465</v>
      </c>
      <c r="H30" s="35" t="s">
        <v>705</v>
      </c>
      <c r="I30" s="35" t="s">
        <v>706</v>
      </c>
      <c r="J30" s="35" t="s">
        <v>707</v>
      </c>
      <c r="K30" s="35" t="s">
        <v>708</v>
      </c>
      <c r="L30" s="35" t="s">
        <v>5308</v>
      </c>
      <c r="M30" s="35" t="s">
        <v>5309</v>
      </c>
      <c r="N30" s="35" t="s">
        <v>5211</v>
      </c>
      <c r="O30" s="35"/>
      <c r="P30" s="35"/>
      <c r="Q30" s="35"/>
      <c r="R30" s="35" t="s">
        <v>5184</v>
      </c>
      <c r="S30" s="35" t="s">
        <v>5244</v>
      </c>
      <c r="T30" s="35" t="s">
        <v>5249</v>
      </c>
      <c r="U30" s="35" t="s">
        <v>5220</v>
      </c>
      <c r="V30" s="35" t="s">
        <v>5188</v>
      </c>
      <c r="W30" s="36">
        <v>0</v>
      </c>
      <c r="X30" s="36">
        <v>0</v>
      </c>
      <c r="Y30" s="36">
        <v>0</v>
      </c>
      <c r="Z30" s="36">
        <v>0</v>
      </c>
      <c r="AA30" s="36">
        <v>0</v>
      </c>
      <c r="AB30" s="36">
        <v>0</v>
      </c>
      <c r="AC30" s="36">
        <v>0</v>
      </c>
      <c r="AD30" s="36">
        <v>0</v>
      </c>
      <c r="AE30" s="36">
        <v>0</v>
      </c>
      <c r="AF30" s="36">
        <v>0</v>
      </c>
      <c r="AG30" s="36">
        <v>0</v>
      </c>
      <c r="AH30" s="36">
        <v>0</v>
      </c>
      <c r="AI30" s="36">
        <v>1</v>
      </c>
      <c r="AJ30" s="35" t="s">
        <v>5310</v>
      </c>
      <c r="AK30" s="35"/>
      <c r="AL30" s="35" t="s">
        <v>5278</v>
      </c>
      <c r="AO30" s="35" t="s">
        <v>5311</v>
      </c>
      <c r="AP30" s="33"/>
      <c r="AQ30" s="36">
        <f>IF(COUNTIF($L$2:Table20[[#This Row],[ID]],Table20[[#This Row],[ID]])=1,1,0)</f>
        <v>1</v>
      </c>
    </row>
    <row r="31" spans="1:43" x14ac:dyDescent="0.25">
      <c r="A31" s="33" t="s">
        <v>277</v>
      </c>
      <c r="B31" s="33" t="s">
        <v>703</v>
      </c>
      <c r="C31" s="33" t="s">
        <v>704</v>
      </c>
      <c r="D31" s="33" t="s">
        <v>280</v>
      </c>
      <c r="E31" s="33" t="s">
        <v>281</v>
      </c>
      <c r="F31" s="34">
        <v>43101</v>
      </c>
      <c r="G31" s="34">
        <v>43465</v>
      </c>
      <c r="H31" s="35" t="s">
        <v>705</v>
      </c>
      <c r="I31" s="35" t="s">
        <v>706</v>
      </c>
      <c r="J31" s="35" t="s">
        <v>707</v>
      </c>
      <c r="K31" s="35" t="s">
        <v>708</v>
      </c>
      <c r="L31" s="35" t="s">
        <v>5312</v>
      </c>
      <c r="M31" s="35" t="s">
        <v>5313</v>
      </c>
      <c r="N31" s="35" t="s">
        <v>5211</v>
      </c>
      <c r="O31" s="35"/>
      <c r="P31" s="35"/>
      <c r="Q31" s="35"/>
      <c r="R31" s="35" t="s">
        <v>5184</v>
      </c>
      <c r="S31" s="35" t="s">
        <v>5230</v>
      </c>
      <c r="T31" s="35" t="s">
        <v>5244</v>
      </c>
      <c r="U31" s="35" t="s">
        <v>5220</v>
      </c>
      <c r="V31" s="35" t="s">
        <v>5314</v>
      </c>
      <c r="W31" s="36">
        <v>0</v>
      </c>
      <c r="X31" s="36">
        <v>0</v>
      </c>
      <c r="Y31" s="36">
        <v>0</v>
      </c>
      <c r="Z31" s="36">
        <v>0</v>
      </c>
      <c r="AA31" s="36">
        <v>0</v>
      </c>
      <c r="AB31" s="36">
        <v>0</v>
      </c>
      <c r="AC31" s="36">
        <v>0</v>
      </c>
      <c r="AD31" s="36">
        <v>0</v>
      </c>
      <c r="AE31" s="36">
        <v>0</v>
      </c>
      <c r="AF31" s="36">
        <v>0</v>
      </c>
      <c r="AG31" s="36">
        <v>0</v>
      </c>
      <c r="AH31" s="36">
        <v>0</v>
      </c>
      <c r="AI31" s="36">
        <v>0</v>
      </c>
      <c r="AJ31" s="35" t="s">
        <v>5315</v>
      </c>
      <c r="AK31" s="35"/>
      <c r="AL31" s="35" t="s">
        <v>5227</v>
      </c>
      <c r="AO31" s="35"/>
      <c r="AP31" s="33"/>
      <c r="AQ31" s="36">
        <f>IF(COUNTIF($L$2:Table20[[#This Row],[ID]],Table20[[#This Row],[ID]])=1,1,0)</f>
        <v>1</v>
      </c>
    </row>
    <row r="32" spans="1:43" x14ac:dyDescent="0.25">
      <c r="A32" s="33" t="s">
        <v>277</v>
      </c>
      <c r="B32" s="33" t="s">
        <v>703</v>
      </c>
      <c r="C32" s="33" t="s">
        <v>704</v>
      </c>
      <c r="D32" s="33" t="s">
        <v>280</v>
      </c>
      <c r="E32" s="33" t="s">
        <v>281</v>
      </c>
      <c r="F32" s="34">
        <v>43101</v>
      </c>
      <c r="G32" s="34">
        <v>43465</v>
      </c>
      <c r="H32" s="35" t="s">
        <v>705</v>
      </c>
      <c r="I32" s="35" t="s">
        <v>706</v>
      </c>
      <c r="J32" s="35" t="s">
        <v>707</v>
      </c>
      <c r="K32" s="35" t="s">
        <v>708</v>
      </c>
      <c r="L32" s="35" t="s">
        <v>5316</v>
      </c>
      <c r="M32" s="35" t="s">
        <v>5317</v>
      </c>
      <c r="N32" s="35" t="s">
        <v>5211</v>
      </c>
      <c r="O32" s="35"/>
      <c r="P32" s="35"/>
      <c r="Q32" s="35"/>
      <c r="R32" s="35" t="s">
        <v>5212</v>
      </c>
      <c r="S32" s="35" t="s">
        <v>5230</v>
      </c>
      <c r="T32" s="35" t="s">
        <v>5224</v>
      </c>
      <c r="U32" s="35" t="s">
        <v>5197</v>
      </c>
      <c r="V32" s="35" t="s">
        <v>5188</v>
      </c>
      <c r="W32" s="36">
        <v>0</v>
      </c>
      <c r="X32" s="36">
        <v>0</v>
      </c>
      <c r="Y32" s="36">
        <v>0</v>
      </c>
      <c r="Z32" s="36">
        <v>0</v>
      </c>
      <c r="AA32" s="36">
        <v>0</v>
      </c>
      <c r="AB32" s="36">
        <v>0</v>
      </c>
      <c r="AC32" s="36">
        <v>0</v>
      </c>
      <c r="AD32" s="36">
        <v>0</v>
      </c>
      <c r="AE32" s="36">
        <v>0</v>
      </c>
      <c r="AF32" s="36">
        <v>0</v>
      </c>
      <c r="AG32" s="36">
        <v>0</v>
      </c>
      <c r="AH32" s="36">
        <v>0</v>
      </c>
      <c r="AI32" s="36">
        <v>1</v>
      </c>
      <c r="AJ32" s="35" t="s">
        <v>5318</v>
      </c>
      <c r="AK32" s="35"/>
      <c r="AL32" s="35" t="s">
        <v>5278</v>
      </c>
      <c r="AO32" s="35"/>
      <c r="AP32" s="33"/>
      <c r="AQ32" s="36">
        <f>IF(COUNTIF($L$2:Table20[[#This Row],[ID]],Table20[[#This Row],[ID]])=1,1,0)</f>
        <v>1</v>
      </c>
    </row>
    <row r="33" spans="1:43" x14ac:dyDescent="0.25">
      <c r="A33" s="33" t="s">
        <v>277</v>
      </c>
      <c r="B33" s="33" t="s">
        <v>703</v>
      </c>
      <c r="C33" s="33" t="s">
        <v>704</v>
      </c>
      <c r="D33" s="33" t="s">
        <v>280</v>
      </c>
      <c r="E33" s="33" t="s">
        <v>281</v>
      </c>
      <c r="F33" s="34">
        <v>43101</v>
      </c>
      <c r="G33" s="34">
        <v>43465</v>
      </c>
      <c r="H33" s="35" t="s">
        <v>705</v>
      </c>
      <c r="I33" s="35" t="s">
        <v>706</v>
      </c>
      <c r="J33" s="35" t="s">
        <v>707</v>
      </c>
      <c r="K33" s="35" t="s">
        <v>708</v>
      </c>
      <c r="L33" s="35" t="s">
        <v>5319</v>
      </c>
      <c r="M33" s="35" t="s">
        <v>5320</v>
      </c>
      <c r="N33" s="35" t="s">
        <v>5211</v>
      </c>
      <c r="O33" s="35"/>
      <c r="P33" s="35"/>
      <c r="Q33" s="35"/>
      <c r="R33" s="35" t="s">
        <v>5184</v>
      </c>
      <c r="S33" s="35" t="s">
        <v>5244</v>
      </c>
      <c r="T33" s="35" t="s">
        <v>5321</v>
      </c>
      <c r="U33" s="35" t="s">
        <v>5204</v>
      </c>
      <c r="V33" s="35" t="s">
        <v>5188</v>
      </c>
      <c r="W33" s="36">
        <v>0</v>
      </c>
      <c r="X33" s="36">
        <v>0</v>
      </c>
      <c r="Y33" s="36">
        <v>0</v>
      </c>
      <c r="Z33" s="36">
        <v>0</v>
      </c>
      <c r="AA33" s="36">
        <v>0</v>
      </c>
      <c r="AB33" s="36">
        <v>0</v>
      </c>
      <c r="AC33" s="36">
        <v>0</v>
      </c>
      <c r="AD33" s="36">
        <v>0</v>
      </c>
      <c r="AE33" s="36">
        <v>0</v>
      </c>
      <c r="AF33" s="36">
        <v>0</v>
      </c>
      <c r="AG33" s="36">
        <v>0</v>
      </c>
      <c r="AH33" s="36">
        <v>0</v>
      </c>
      <c r="AI33" s="36">
        <v>1</v>
      </c>
      <c r="AJ33" s="35" t="s">
        <v>5322</v>
      </c>
      <c r="AK33" s="35"/>
      <c r="AL33" s="35" t="s">
        <v>5278</v>
      </c>
      <c r="AO33" s="35" t="s">
        <v>5323</v>
      </c>
      <c r="AP33" s="33"/>
      <c r="AQ33" s="36">
        <f>IF(COUNTIF($L$2:Table20[[#This Row],[ID]],Table20[[#This Row],[ID]])=1,1,0)</f>
        <v>1</v>
      </c>
    </row>
    <row r="34" spans="1:43" x14ac:dyDescent="0.25">
      <c r="A34" s="33" t="s">
        <v>277</v>
      </c>
      <c r="B34" s="33" t="s">
        <v>703</v>
      </c>
      <c r="C34" s="33" t="s">
        <v>704</v>
      </c>
      <c r="D34" s="33" t="s">
        <v>280</v>
      </c>
      <c r="E34" s="33" t="s">
        <v>281</v>
      </c>
      <c r="F34" s="34">
        <v>43101</v>
      </c>
      <c r="G34" s="34">
        <v>43465</v>
      </c>
      <c r="H34" s="35" t="s">
        <v>705</v>
      </c>
      <c r="I34" s="35" t="s">
        <v>706</v>
      </c>
      <c r="J34" s="35" t="s">
        <v>707</v>
      </c>
      <c r="K34" s="35" t="s">
        <v>708</v>
      </c>
      <c r="L34" s="35" t="s">
        <v>5324</v>
      </c>
      <c r="M34" s="35" t="s">
        <v>5325</v>
      </c>
      <c r="N34" s="35" t="s">
        <v>5211</v>
      </c>
      <c r="O34" s="35"/>
      <c r="P34" s="35"/>
      <c r="Q34" s="35"/>
      <c r="R34" s="35" t="s">
        <v>5184</v>
      </c>
      <c r="S34" s="35" t="s">
        <v>5244</v>
      </c>
      <c r="T34" s="35" t="s">
        <v>5326</v>
      </c>
      <c r="U34" s="35" t="s">
        <v>5220</v>
      </c>
      <c r="V34" s="35" t="s">
        <v>5188</v>
      </c>
      <c r="W34" s="36">
        <v>0</v>
      </c>
      <c r="X34" s="36">
        <v>0</v>
      </c>
      <c r="Y34" s="36">
        <v>0</v>
      </c>
      <c r="Z34" s="36">
        <v>0</v>
      </c>
      <c r="AA34" s="36">
        <v>0</v>
      </c>
      <c r="AB34" s="36">
        <v>0</v>
      </c>
      <c r="AC34" s="36">
        <v>0</v>
      </c>
      <c r="AD34" s="36">
        <v>0</v>
      </c>
      <c r="AE34" s="36">
        <v>0</v>
      </c>
      <c r="AF34" s="36">
        <v>0</v>
      </c>
      <c r="AG34" s="36">
        <v>0</v>
      </c>
      <c r="AH34" s="36">
        <v>0</v>
      </c>
      <c r="AI34" s="36">
        <v>1</v>
      </c>
      <c r="AJ34" s="35" t="s">
        <v>5327</v>
      </c>
      <c r="AK34" s="35"/>
      <c r="AL34" s="35" t="s">
        <v>5221</v>
      </c>
      <c r="AO34" s="35"/>
      <c r="AP34" s="33"/>
      <c r="AQ34" s="36">
        <f>IF(COUNTIF($L$2:Table20[[#This Row],[ID]],Table20[[#This Row],[ID]])=1,1,0)</f>
        <v>1</v>
      </c>
    </row>
    <row r="35" spans="1:43" x14ac:dyDescent="0.25">
      <c r="A35" s="33" t="s">
        <v>277</v>
      </c>
      <c r="B35" s="33" t="s">
        <v>703</v>
      </c>
      <c r="C35" s="33" t="s">
        <v>704</v>
      </c>
      <c r="D35" s="33" t="s">
        <v>280</v>
      </c>
      <c r="E35" s="33" t="s">
        <v>281</v>
      </c>
      <c r="F35" s="34">
        <v>43101</v>
      </c>
      <c r="G35" s="34">
        <v>43465</v>
      </c>
      <c r="H35" s="35" t="s">
        <v>705</v>
      </c>
      <c r="I35" s="35" t="s">
        <v>706</v>
      </c>
      <c r="J35" s="35" t="s">
        <v>707</v>
      </c>
      <c r="K35" s="35" t="s">
        <v>708</v>
      </c>
      <c r="L35" s="35" t="s">
        <v>5328</v>
      </c>
      <c r="M35" s="35" t="s">
        <v>5329</v>
      </c>
      <c r="N35" s="35" t="s">
        <v>5211</v>
      </c>
      <c r="O35" s="35"/>
      <c r="P35" s="35"/>
      <c r="Q35" s="35"/>
      <c r="R35" s="35" t="s">
        <v>5184</v>
      </c>
      <c r="S35" s="35" t="s">
        <v>5230</v>
      </c>
      <c r="T35" s="35" t="s">
        <v>5224</v>
      </c>
      <c r="U35" s="35" t="s">
        <v>5197</v>
      </c>
      <c r="V35" s="35" t="s">
        <v>5188</v>
      </c>
      <c r="W35" s="36">
        <v>0</v>
      </c>
      <c r="X35" s="36">
        <v>0</v>
      </c>
      <c r="Y35" s="36">
        <v>0</v>
      </c>
      <c r="Z35" s="36">
        <v>0</v>
      </c>
      <c r="AA35" s="36">
        <v>0</v>
      </c>
      <c r="AB35" s="36">
        <v>0</v>
      </c>
      <c r="AC35" s="36">
        <v>0</v>
      </c>
      <c r="AD35" s="36">
        <v>0</v>
      </c>
      <c r="AE35" s="36">
        <v>0</v>
      </c>
      <c r="AF35" s="36">
        <v>0</v>
      </c>
      <c r="AG35" s="36">
        <v>0</v>
      </c>
      <c r="AH35" s="36">
        <v>0</v>
      </c>
      <c r="AI35" s="36">
        <v>1</v>
      </c>
      <c r="AJ35" s="35" t="s">
        <v>5330</v>
      </c>
      <c r="AK35" s="35"/>
      <c r="AL35" s="35" t="s">
        <v>5221</v>
      </c>
      <c r="AO35" s="35"/>
      <c r="AP35" s="33"/>
      <c r="AQ35" s="36">
        <f>IF(COUNTIF($L$2:Table20[[#This Row],[ID]],Table20[[#This Row],[ID]])=1,1,0)</f>
        <v>1</v>
      </c>
    </row>
    <row r="36" spans="1:43" x14ac:dyDescent="0.25">
      <c r="A36" s="33" t="s">
        <v>277</v>
      </c>
      <c r="B36" s="33" t="s">
        <v>703</v>
      </c>
      <c r="C36" s="33" t="s">
        <v>704</v>
      </c>
      <c r="D36" s="33" t="s">
        <v>280</v>
      </c>
      <c r="E36" s="33" t="s">
        <v>281</v>
      </c>
      <c r="F36" s="34">
        <v>43101</v>
      </c>
      <c r="G36" s="34">
        <v>43465</v>
      </c>
      <c r="H36" s="35" t="s">
        <v>705</v>
      </c>
      <c r="I36" s="35" t="s">
        <v>706</v>
      </c>
      <c r="J36" s="35" t="s">
        <v>707</v>
      </c>
      <c r="K36" s="35" t="s">
        <v>708</v>
      </c>
      <c r="L36" s="35" t="s">
        <v>5331</v>
      </c>
      <c r="M36" s="35" t="s">
        <v>5332</v>
      </c>
      <c r="N36" s="35" t="s">
        <v>5211</v>
      </c>
      <c r="O36" s="35"/>
      <c r="P36" s="35"/>
      <c r="Q36" s="35"/>
      <c r="R36" s="35" t="s">
        <v>5202</v>
      </c>
      <c r="S36" s="35" t="s">
        <v>5224</v>
      </c>
      <c r="T36" s="35" t="s">
        <v>5203</v>
      </c>
      <c r="U36" s="35" t="s">
        <v>5233</v>
      </c>
      <c r="V36" s="35" t="s">
        <v>5188</v>
      </c>
      <c r="W36" s="36">
        <v>0</v>
      </c>
      <c r="X36" s="36">
        <v>0</v>
      </c>
      <c r="Y36" s="36">
        <v>0</v>
      </c>
      <c r="Z36" s="36">
        <v>0</v>
      </c>
      <c r="AA36" s="36">
        <v>0</v>
      </c>
      <c r="AB36" s="36">
        <v>0</v>
      </c>
      <c r="AC36" s="36">
        <v>0</v>
      </c>
      <c r="AD36" s="36">
        <v>0</v>
      </c>
      <c r="AE36" s="36">
        <v>0</v>
      </c>
      <c r="AF36" s="36">
        <v>0</v>
      </c>
      <c r="AG36" s="36">
        <v>0</v>
      </c>
      <c r="AH36" s="36">
        <v>0</v>
      </c>
      <c r="AI36" s="36">
        <v>1</v>
      </c>
      <c r="AJ36" s="35" t="s">
        <v>5333</v>
      </c>
      <c r="AK36" s="35"/>
      <c r="AL36" s="35" t="s">
        <v>5221</v>
      </c>
      <c r="AO36" s="35"/>
      <c r="AP36" s="33"/>
      <c r="AQ36" s="36">
        <f>IF(COUNTIF($L$2:Table20[[#This Row],[ID]],Table20[[#This Row],[ID]])=1,1,0)</f>
        <v>1</v>
      </c>
    </row>
    <row r="37" spans="1:43" x14ac:dyDescent="0.25">
      <c r="A37" s="33" t="s">
        <v>277</v>
      </c>
      <c r="B37" s="33" t="s">
        <v>703</v>
      </c>
      <c r="C37" s="33" t="s">
        <v>704</v>
      </c>
      <c r="D37" s="33" t="s">
        <v>280</v>
      </c>
      <c r="E37" s="33" t="s">
        <v>281</v>
      </c>
      <c r="F37" s="34">
        <v>43101</v>
      </c>
      <c r="G37" s="34">
        <v>43465</v>
      </c>
      <c r="H37" s="35" t="s">
        <v>705</v>
      </c>
      <c r="I37" s="35" t="s">
        <v>706</v>
      </c>
      <c r="J37" s="35" t="s">
        <v>707</v>
      </c>
      <c r="K37" s="35" t="s">
        <v>708</v>
      </c>
      <c r="L37" s="35" t="s">
        <v>5334</v>
      </c>
      <c r="M37" s="35" t="s">
        <v>5335</v>
      </c>
      <c r="N37" s="35" t="s">
        <v>5211</v>
      </c>
      <c r="O37" s="35"/>
      <c r="P37" s="35"/>
      <c r="Q37" s="35"/>
      <c r="R37" s="35" t="s">
        <v>5202</v>
      </c>
      <c r="S37" s="35" t="s">
        <v>5224</v>
      </c>
      <c r="T37" s="35" t="s">
        <v>5203</v>
      </c>
      <c r="U37" s="35" t="s">
        <v>5233</v>
      </c>
      <c r="V37" s="35" t="s">
        <v>5188</v>
      </c>
      <c r="W37" s="36">
        <v>0</v>
      </c>
      <c r="X37" s="36">
        <v>0</v>
      </c>
      <c r="Y37" s="36">
        <v>0</v>
      </c>
      <c r="Z37" s="36">
        <v>0</v>
      </c>
      <c r="AA37" s="36">
        <v>0</v>
      </c>
      <c r="AB37" s="36">
        <v>0</v>
      </c>
      <c r="AC37" s="36">
        <v>0</v>
      </c>
      <c r="AD37" s="36">
        <v>0</v>
      </c>
      <c r="AE37" s="36">
        <v>0</v>
      </c>
      <c r="AF37" s="36">
        <v>0</v>
      </c>
      <c r="AG37" s="36">
        <v>0</v>
      </c>
      <c r="AH37" s="36">
        <v>0</v>
      </c>
      <c r="AI37" s="36">
        <v>1</v>
      </c>
      <c r="AJ37" s="35" t="s">
        <v>5336</v>
      </c>
      <c r="AK37" s="35"/>
      <c r="AL37" s="35" t="s">
        <v>5221</v>
      </c>
      <c r="AO37" s="35"/>
      <c r="AP37" s="33"/>
      <c r="AQ37" s="36">
        <f>IF(COUNTIF($L$2:Table20[[#This Row],[ID]],Table20[[#This Row],[ID]])=1,1,0)</f>
        <v>1</v>
      </c>
    </row>
    <row r="38" spans="1:43" x14ac:dyDescent="0.25">
      <c r="A38" s="33" t="s">
        <v>277</v>
      </c>
      <c r="B38" s="33" t="s">
        <v>703</v>
      </c>
      <c r="C38" s="33" t="s">
        <v>704</v>
      </c>
      <c r="D38" s="33" t="s">
        <v>280</v>
      </c>
      <c r="E38" s="33" t="s">
        <v>281</v>
      </c>
      <c r="F38" s="34">
        <v>43101</v>
      </c>
      <c r="G38" s="34">
        <v>43465</v>
      </c>
      <c r="H38" s="35" t="s">
        <v>705</v>
      </c>
      <c r="I38" s="35" t="s">
        <v>706</v>
      </c>
      <c r="J38" s="35" t="s">
        <v>707</v>
      </c>
      <c r="K38" s="35" t="s">
        <v>708</v>
      </c>
      <c r="L38" s="35" t="s">
        <v>5337</v>
      </c>
      <c r="M38" s="35" t="s">
        <v>5338</v>
      </c>
      <c r="N38" s="35" t="s">
        <v>5339</v>
      </c>
      <c r="O38" s="35"/>
      <c r="P38" s="35"/>
      <c r="Q38" s="35"/>
      <c r="R38" s="35" t="s">
        <v>5184</v>
      </c>
      <c r="S38" s="35" t="s">
        <v>5224</v>
      </c>
      <c r="T38" s="35" t="s">
        <v>5230</v>
      </c>
      <c r="U38" s="35" t="s">
        <v>5220</v>
      </c>
      <c r="V38" s="35" t="s">
        <v>5188</v>
      </c>
      <c r="W38" s="36">
        <v>0</v>
      </c>
      <c r="X38" s="36">
        <v>0</v>
      </c>
      <c r="Y38" s="36">
        <v>0</v>
      </c>
      <c r="Z38" s="36">
        <v>0</v>
      </c>
      <c r="AA38" s="36">
        <v>0</v>
      </c>
      <c r="AB38" s="36">
        <v>0</v>
      </c>
      <c r="AC38" s="36">
        <v>0</v>
      </c>
      <c r="AD38" s="36">
        <v>0</v>
      </c>
      <c r="AE38" s="36">
        <v>0</v>
      </c>
      <c r="AF38" s="36">
        <v>0</v>
      </c>
      <c r="AG38" s="36">
        <v>0</v>
      </c>
      <c r="AH38" s="36">
        <v>0</v>
      </c>
      <c r="AI38" s="36">
        <v>1</v>
      </c>
      <c r="AJ38" s="35" t="s">
        <v>5340</v>
      </c>
      <c r="AK38" s="35"/>
      <c r="AL38" s="35" t="s">
        <v>5278</v>
      </c>
      <c r="AO38" s="35"/>
      <c r="AP38" s="33"/>
      <c r="AQ38" s="36">
        <f>IF(COUNTIF($L$2:Table20[[#This Row],[ID]],Table20[[#This Row],[ID]])=1,1,0)</f>
        <v>1</v>
      </c>
    </row>
    <row r="39" spans="1:43" x14ac:dyDescent="0.25">
      <c r="A39" s="33" t="s">
        <v>277</v>
      </c>
      <c r="B39" s="33" t="s">
        <v>703</v>
      </c>
      <c r="C39" s="33" t="s">
        <v>704</v>
      </c>
      <c r="D39" s="33" t="s">
        <v>280</v>
      </c>
      <c r="E39" s="33" t="s">
        <v>281</v>
      </c>
      <c r="F39" s="34">
        <v>43101</v>
      </c>
      <c r="G39" s="34">
        <v>43465</v>
      </c>
      <c r="H39" s="35" t="s">
        <v>705</v>
      </c>
      <c r="I39" s="35" t="s">
        <v>706</v>
      </c>
      <c r="J39" s="35" t="s">
        <v>707</v>
      </c>
      <c r="K39" s="35" t="s">
        <v>708</v>
      </c>
      <c r="L39" s="35" t="s">
        <v>5341</v>
      </c>
      <c r="M39" s="35" t="s">
        <v>5342</v>
      </c>
      <c r="N39" s="35" t="s">
        <v>5339</v>
      </c>
      <c r="O39" s="35"/>
      <c r="P39" s="35"/>
      <c r="Q39" s="35"/>
      <c r="R39" s="35" t="s">
        <v>5212</v>
      </c>
      <c r="S39" s="35" t="s">
        <v>5224</v>
      </c>
      <c r="T39" s="35" t="s">
        <v>5230</v>
      </c>
      <c r="U39" s="35" t="s">
        <v>5204</v>
      </c>
      <c r="V39" s="35" t="s">
        <v>5245</v>
      </c>
      <c r="W39" s="36">
        <v>0</v>
      </c>
      <c r="X39" s="36">
        <v>0</v>
      </c>
      <c r="Y39" s="36">
        <v>0</v>
      </c>
      <c r="Z39" s="36">
        <v>0</v>
      </c>
      <c r="AA39" s="36">
        <v>0</v>
      </c>
      <c r="AB39" s="36">
        <v>0</v>
      </c>
      <c r="AC39" s="36">
        <v>0</v>
      </c>
      <c r="AD39" s="36">
        <v>0</v>
      </c>
      <c r="AE39" s="36">
        <v>0</v>
      </c>
      <c r="AF39" s="36">
        <v>0</v>
      </c>
      <c r="AG39" s="36">
        <v>1</v>
      </c>
      <c r="AH39" s="36">
        <v>0</v>
      </c>
      <c r="AI39" s="36">
        <v>0</v>
      </c>
      <c r="AJ39" s="35" t="s">
        <v>5343</v>
      </c>
      <c r="AK39" s="35"/>
      <c r="AL39" s="35" t="s">
        <v>5227</v>
      </c>
      <c r="AO39" s="35" t="s">
        <v>5344</v>
      </c>
      <c r="AP39" s="33"/>
      <c r="AQ39" s="36">
        <f>IF(COUNTIF($L$2:Table20[[#This Row],[ID]],Table20[[#This Row],[ID]])=1,1,0)</f>
        <v>1</v>
      </c>
    </row>
    <row r="40" spans="1:43" x14ac:dyDescent="0.25">
      <c r="A40" s="33" t="s">
        <v>277</v>
      </c>
      <c r="B40" s="33" t="s">
        <v>760</v>
      </c>
      <c r="C40" s="33" t="s">
        <v>761</v>
      </c>
      <c r="D40" s="33" t="s">
        <v>280</v>
      </c>
      <c r="E40" s="33" t="s">
        <v>281</v>
      </c>
      <c r="F40" s="34">
        <v>43101</v>
      </c>
      <c r="G40" s="34">
        <v>43465</v>
      </c>
      <c r="H40" s="35" t="s">
        <v>762</v>
      </c>
      <c r="I40" s="35" t="s">
        <v>763</v>
      </c>
      <c r="J40" s="35" t="s">
        <v>764</v>
      </c>
      <c r="K40" s="35" t="s">
        <v>765</v>
      </c>
      <c r="L40" s="35" t="s">
        <v>5345</v>
      </c>
      <c r="M40" s="35" t="s">
        <v>5346</v>
      </c>
      <c r="N40" s="35" t="s">
        <v>5194</v>
      </c>
      <c r="O40" s="35"/>
      <c r="P40" s="35"/>
      <c r="Q40" s="35"/>
      <c r="R40" s="35" t="s">
        <v>5184</v>
      </c>
      <c r="S40" s="35" t="s">
        <v>5244</v>
      </c>
      <c r="T40" s="35" t="s">
        <v>5230</v>
      </c>
      <c r="U40" s="35" t="s">
        <v>5204</v>
      </c>
      <c r="V40" s="35" t="s">
        <v>5188</v>
      </c>
      <c r="W40" s="36">
        <v>0</v>
      </c>
      <c r="X40" s="36">
        <v>0</v>
      </c>
      <c r="Y40" s="36">
        <v>0</v>
      </c>
      <c r="Z40" s="36">
        <v>0</v>
      </c>
      <c r="AA40" s="36">
        <v>0</v>
      </c>
      <c r="AB40" s="36">
        <v>0</v>
      </c>
      <c r="AC40" s="36">
        <v>0</v>
      </c>
      <c r="AD40" s="36">
        <v>0</v>
      </c>
      <c r="AE40" s="36">
        <v>0</v>
      </c>
      <c r="AF40" s="36">
        <v>0</v>
      </c>
      <c r="AG40" s="36">
        <v>0</v>
      </c>
      <c r="AH40" s="36">
        <v>0</v>
      </c>
      <c r="AI40" s="36">
        <v>1</v>
      </c>
      <c r="AJ40" s="35" t="s">
        <v>5347</v>
      </c>
      <c r="AK40" s="35"/>
      <c r="AL40" s="35" t="s">
        <v>5270</v>
      </c>
      <c r="AO40" s="35"/>
      <c r="AP40" s="33"/>
      <c r="AQ40" s="36">
        <f>IF(COUNTIF($L$2:Table20[[#This Row],[ID]],Table20[[#This Row],[ID]])=1,1,0)</f>
        <v>1</v>
      </c>
    </row>
    <row r="41" spans="1:43" x14ac:dyDescent="0.25">
      <c r="A41" s="33" t="s">
        <v>277</v>
      </c>
      <c r="B41" s="33" t="s">
        <v>760</v>
      </c>
      <c r="C41" s="33" t="s">
        <v>761</v>
      </c>
      <c r="D41" s="33" t="s">
        <v>280</v>
      </c>
      <c r="E41" s="33" t="s">
        <v>281</v>
      </c>
      <c r="F41" s="34">
        <v>43101</v>
      </c>
      <c r="G41" s="34">
        <v>43465</v>
      </c>
      <c r="H41" s="35" t="s">
        <v>762</v>
      </c>
      <c r="I41" s="35" t="s">
        <v>763</v>
      </c>
      <c r="J41" s="35" t="s">
        <v>764</v>
      </c>
      <c r="K41" s="35" t="s">
        <v>765</v>
      </c>
      <c r="L41" s="35" t="s">
        <v>5348</v>
      </c>
      <c r="M41" s="35" t="s">
        <v>5349</v>
      </c>
      <c r="N41" s="35" t="s">
        <v>5194</v>
      </c>
      <c r="O41" s="35"/>
      <c r="P41" s="35"/>
      <c r="Q41" s="35"/>
      <c r="R41" s="35" t="s">
        <v>5212</v>
      </c>
      <c r="S41" s="35" t="s">
        <v>5230</v>
      </c>
      <c r="T41" s="35" t="s">
        <v>5203</v>
      </c>
      <c r="U41" s="35" t="s">
        <v>5204</v>
      </c>
      <c r="V41" s="35" t="s">
        <v>5188</v>
      </c>
      <c r="W41" s="36">
        <v>0</v>
      </c>
      <c r="X41" s="36">
        <v>0</v>
      </c>
      <c r="Y41" s="36">
        <v>0</v>
      </c>
      <c r="Z41" s="36">
        <v>0</v>
      </c>
      <c r="AA41" s="36">
        <v>0</v>
      </c>
      <c r="AB41" s="36">
        <v>0</v>
      </c>
      <c r="AC41" s="36">
        <v>0</v>
      </c>
      <c r="AD41" s="36">
        <v>0</v>
      </c>
      <c r="AE41" s="36">
        <v>0</v>
      </c>
      <c r="AF41" s="36">
        <v>0</v>
      </c>
      <c r="AG41" s="36">
        <v>0</v>
      </c>
      <c r="AH41" s="36">
        <v>0</v>
      </c>
      <c r="AI41" s="36">
        <v>1</v>
      </c>
      <c r="AJ41" s="35" t="s">
        <v>5350</v>
      </c>
      <c r="AK41" s="35"/>
      <c r="AL41" s="35" t="s">
        <v>5270</v>
      </c>
      <c r="AO41" s="35"/>
      <c r="AP41" s="33"/>
      <c r="AQ41" s="36">
        <f>IF(COUNTIF($L$2:Table20[[#This Row],[ID]],Table20[[#This Row],[ID]])=1,1,0)</f>
        <v>1</v>
      </c>
    </row>
    <row r="42" spans="1:43" x14ac:dyDescent="0.25">
      <c r="A42" s="33" t="s">
        <v>277</v>
      </c>
      <c r="B42" s="33" t="s">
        <v>760</v>
      </c>
      <c r="C42" s="33" t="s">
        <v>761</v>
      </c>
      <c r="D42" s="33" t="s">
        <v>280</v>
      </c>
      <c r="E42" s="33" t="s">
        <v>281</v>
      </c>
      <c r="F42" s="34">
        <v>43101</v>
      </c>
      <c r="G42" s="34">
        <v>43465</v>
      </c>
      <c r="H42" s="35" t="s">
        <v>762</v>
      </c>
      <c r="I42" s="35" t="s">
        <v>763</v>
      </c>
      <c r="J42" s="35" t="s">
        <v>764</v>
      </c>
      <c r="K42" s="35" t="s">
        <v>765</v>
      </c>
      <c r="L42" s="35" t="s">
        <v>5351</v>
      </c>
      <c r="M42" s="35" t="s">
        <v>5352</v>
      </c>
      <c r="N42" s="35" t="s">
        <v>5194</v>
      </c>
      <c r="O42" s="35"/>
      <c r="P42" s="35"/>
      <c r="Q42" s="35"/>
      <c r="R42" s="35" t="s">
        <v>5212</v>
      </c>
      <c r="S42" s="35" t="s">
        <v>5230</v>
      </c>
      <c r="T42" s="35" t="s">
        <v>5203</v>
      </c>
      <c r="U42" s="35" t="s">
        <v>5204</v>
      </c>
      <c r="V42" s="35" t="s">
        <v>5188</v>
      </c>
      <c r="W42" s="36">
        <v>0</v>
      </c>
      <c r="X42" s="36">
        <v>0</v>
      </c>
      <c r="Y42" s="36">
        <v>0</v>
      </c>
      <c r="Z42" s="36">
        <v>0</v>
      </c>
      <c r="AA42" s="36">
        <v>0</v>
      </c>
      <c r="AB42" s="36">
        <v>0</v>
      </c>
      <c r="AC42" s="36">
        <v>0</v>
      </c>
      <c r="AD42" s="36">
        <v>0</v>
      </c>
      <c r="AE42" s="36">
        <v>0</v>
      </c>
      <c r="AF42" s="36">
        <v>0</v>
      </c>
      <c r="AG42" s="36">
        <v>0</v>
      </c>
      <c r="AH42" s="36">
        <v>0</v>
      </c>
      <c r="AI42" s="36">
        <v>1</v>
      </c>
      <c r="AJ42" s="35" t="s">
        <v>5353</v>
      </c>
      <c r="AK42" s="35"/>
      <c r="AL42" s="35" t="s">
        <v>5270</v>
      </c>
      <c r="AO42" s="35"/>
      <c r="AP42" s="33"/>
      <c r="AQ42" s="36">
        <f>IF(COUNTIF($L$2:Table20[[#This Row],[ID]],Table20[[#This Row],[ID]])=1,1,0)</f>
        <v>1</v>
      </c>
    </row>
    <row r="43" spans="1:43" x14ac:dyDescent="0.25">
      <c r="A43" s="33" t="s">
        <v>277</v>
      </c>
      <c r="B43" s="33" t="s">
        <v>760</v>
      </c>
      <c r="C43" s="33" t="s">
        <v>761</v>
      </c>
      <c r="D43" s="33" t="s">
        <v>280</v>
      </c>
      <c r="E43" s="33" t="s">
        <v>281</v>
      </c>
      <c r="F43" s="34">
        <v>43101</v>
      </c>
      <c r="G43" s="34">
        <v>43465</v>
      </c>
      <c r="H43" s="35" t="s">
        <v>762</v>
      </c>
      <c r="I43" s="35" t="s">
        <v>763</v>
      </c>
      <c r="J43" s="35" t="s">
        <v>764</v>
      </c>
      <c r="K43" s="35" t="s">
        <v>765</v>
      </c>
      <c r="L43" s="35" t="s">
        <v>5354</v>
      </c>
      <c r="M43" s="35" t="s">
        <v>5355</v>
      </c>
      <c r="N43" s="35" t="s">
        <v>5194</v>
      </c>
      <c r="O43" s="35"/>
      <c r="P43" s="35"/>
      <c r="Q43" s="35"/>
      <c r="R43" s="35" t="s">
        <v>5212</v>
      </c>
      <c r="S43" s="35" t="s">
        <v>5230</v>
      </c>
      <c r="T43" s="35" t="s">
        <v>5203</v>
      </c>
      <c r="U43" s="35" t="s">
        <v>5197</v>
      </c>
      <c r="V43" s="35" t="s">
        <v>5188</v>
      </c>
      <c r="W43" s="36">
        <v>0</v>
      </c>
      <c r="X43" s="36">
        <v>0</v>
      </c>
      <c r="Y43" s="36">
        <v>0</v>
      </c>
      <c r="Z43" s="36">
        <v>0</v>
      </c>
      <c r="AA43" s="36">
        <v>0</v>
      </c>
      <c r="AB43" s="36">
        <v>0</v>
      </c>
      <c r="AC43" s="36">
        <v>0</v>
      </c>
      <c r="AD43" s="36">
        <v>0</v>
      </c>
      <c r="AE43" s="36">
        <v>0</v>
      </c>
      <c r="AF43" s="36">
        <v>0</v>
      </c>
      <c r="AG43" s="36">
        <v>0</v>
      </c>
      <c r="AH43" s="36">
        <v>0</v>
      </c>
      <c r="AI43" s="36">
        <v>1</v>
      </c>
      <c r="AJ43" s="35" t="s">
        <v>5356</v>
      </c>
      <c r="AK43" s="35"/>
      <c r="AL43" s="35" t="s">
        <v>5270</v>
      </c>
      <c r="AO43" s="35"/>
      <c r="AP43" s="33"/>
      <c r="AQ43" s="36">
        <f>IF(COUNTIF($L$2:Table20[[#This Row],[ID]],Table20[[#This Row],[ID]])=1,1,0)</f>
        <v>1</v>
      </c>
    </row>
    <row r="44" spans="1:43" x14ac:dyDescent="0.25">
      <c r="A44" s="33" t="s">
        <v>277</v>
      </c>
      <c r="B44" s="33" t="s">
        <v>760</v>
      </c>
      <c r="C44" s="33" t="s">
        <v>761</v>
      </c>
      <c r="D44" s="33" t="s">
        <v>280</v>
      </c>
      <c r="E44" s="33" t="s">
        <v>281</v>
      </c>
      <c r="F44" s="34">
        <v>43101</v>
      </c>
      <c r="G44" s="34">
        <v>43465</v>
      </c>
      <c r="H44" s="35" t="s">
        <v>762</v>
      </c>
      <c r="I44" s="35" t="s">
        <v>763</v>
      </c>
      <c r="J44" s="35" t="s">
        <v>764</v>
      </c>
      <c r="K44" s="35" t="s">
        <v>765</v>
      </c>
      <c r="L44" s="35" t="s">
        <v>5357</v>
      </c>
      <c r="M44" s="35" t="s">
        <v>5358</v>
      </c>
      <c r="N44" s="35" t="s">
        <v>5194</v>
      </c>
      <c r="O44" s="35"/>
      <c r="P44" s="35"/>
      <c r="Q44" s="35"/>
      <c r="R44" s="35" t="s">
        <v>5184</v>
      </c>
      <c r="S44" s="35" t="s">
        <v>5230</v>
      </c>
      <c r="T44" s="35" t="s">
        <v>5203</v>
      </c>
      <c r="U44" s="35" t="s">
        <v>5204</v>
      </c>
      <c r="V44" s="35" t="s">
        <v>5188</v>
      </c>
      <c r="W44" s="36">
        <v>0</v>
      </c>
      <c r="X44" s="36">
        <v>0</v>
      </c>
      <c r="Y44" s="36">
        <v>0</v>
      </c>
      <c r="Z44" s="36">
        <v>0</v>
      </c>
      <c r="AA44" s="36">
        <v>0</v>
      </c>
      <c r="AB44" s="36">
        <v>0</v>
      </c>
      <c r="AC44" s="36">
        <v>0</v>
      </c>
      <c r="AD44" s="36">
        <v>0</v>
      </c>
      <c r="AE44" s="36">
        <v>0</v>
      </c>
      <c r="AF44" s="36">
        <v>0</v>
      </c>
      <c r="AG44" s="36">
        <v>0</v>
      </c>
      <c r="AH44" s="36">
        <v>0</v>
      </c>
      <c r="AI44" s="36">
        <v>1</v>
      </c>
      <c r="AJ44" s="35" t="s">
        <v>5359</v>
      </c>
      <c r="AK44" s="35"/>
      <c r="AL44" s="35" t="s">
        <v>5270</v>
      </c>
      <c r="AO44" s="35"/>
      <c r="AP44" s="33"/>
      <c r="AQ44" s="36">
        <f>IF(COUNTIF($L$2:Table20[[#This Row],[ID]],Table20[[#This Row],[ID]])=1,1,0)</f>
        <v>1</v>
      </c>
    </row>
    <row r="45" spans="1:43" x14ac:dyDescent="0.25">
      <c r="A45" s="33" t="s">
        <v>277</v>
      </c>
      <c r="B45" s="33" t="s">
        <v>1008</v>
      </c>
      <c r="C45" s="33" t="s">
        <v>1009</v>
      </c>
      <c r="D45" s="33" t="s">
        <v>280</v>
      </c>
      <c r="E45" s="33" t="s">
        <v>281</v>
      </c>
      <c r="F45" s="34">
        <v>43101</v>
      </c>
      <c r="G45" s="34">
        <v>43465</v>
      </c>
      <c r="H45" s="35" t="s">
        <v>1010</v>
      </c>
      <c r="I45" s="35" t="s">
        <v>1011</v>
      </c>
      <c r="J45" s="35" t="s">
        <v>1012</v>
      </c>
      <c r="K45" s="35" t="s">
        <v>1013</v>
      </c>
      <c r="L45" s="35" t="s">
        <v>5360</v>
      </c>
      <c r="M45" s="35" t="s">
        <v>5361</v>
      </c>
      <c r="N45" s="35" t="s">
        <v>5218</v>
      </c>
      <c r="O45" s="35"/>
      <c r="P45" s="35"/>
      <c r="Q45" s="35"/>
      <c r="R45" s="35" t="s">
        <v>5212</v>
      </c>
      <c r="S45" s="35" t="s">
        <v>5185</v>
      </c>
      <c r="T45" s="35" t="s">
        <v>5203</v>
      </c>
      <c r="U45" s="35" t="s">
        <v>5204</v>
      </c>
      <c r="V45" s="35" t="s">
        <v>5188</v>
      </c>
      <c r="W45" s="36">
        <v>0</v>
      </c>
      <c r="X45" s="36">
        <v>0</v>
      </c>
      <c r="Y45" s="36">
        <v>0</v>
      </c>
      <c r="Z45" s="36">
        <v>0</v>
      </c>
      <c r="AA45" s="36">
        <v>0</v>
      </c>
      <c r="AB45" s="36">
        <v>0</v>
      </c>
      <c r="AC45" s="36">
        <v>0</v>
      </c>
      <c r="AD45" s="36">
        <v>0</v>
      </c>
      <c r="AE45" s="36">
        <v>0</v>
      </c>
      <c r="AF45" s="36">
        <v>0</v>
      </c>
      <c r="AG45" s="36">
        <v>0</v>
      </c>
      <c r="AH45" s="36">
        <v>0</v>
      </c>
      <c r="AI45" s="36">
        <v>1</v>
      </c>
      <c r="AJ45" s="35" t="s">
        <v>5362</v>
      </c>
      <c r="AK45" s="35"/>
      <c r="AL45" s="35" t="s">
        <v>5270</v>
      </c>
      <c r="AO45" s="35" t="s">
        <v>5363</v>
      </c>
      <c r="AP45" s="33"/>
      <c r="AQ45" s="36">
        <f>IF(COUNTIF($L$2:Table20[[#This Row],[ID]],Table20[[#This Row],[ID]])=1,1,0)</f>
        <v>1</v>
      </c>
    </row>
    <row r="46" spans="1:43" x14ac:dyDescent="0.25">
      <c r="A46" s="33" t="s">
        <v>277</v>
      </c>
      <c r="B46" s="33" t="s">
        <v>1043</v>
      </c>
      <c r="C46" s="33" t="s">
        <v>1044</v>
      </c>
      <c r="D46" s="33" t="s">
        <v>280</v>
      </c>
      <c r="E46" s="33" t="s">
        <v>281</v>
      </c>
      <c r="F46" s="34">
        <v>43101</v>
      </c>
      <c r="G46" s="34">
        <v>43465</v>
      </c>
      <c r="H46" s="35" t="s">
        <v>1045</v>
      </c>
      <c r="I46" s="35" t="s">
        <v>1046</v>
      </c>
      <c r="J46" s="35" t="s">
        <v>1047</v>
      </c>
      <c r="K46" s="35" t="s">
        <v>1048</v>
      </c>
      <c r="L46" s="35" t="s">
        <v>5364</v>
      </c>
      <c r="M46" s="35" t="s">
        <v>5365</v>
      </c>
      <c r="N46" s="35" t="s">
        <v>5366</v>
      </c>
      <c r="O46" s="35"/>
      <c r="P46" s="35"/>
      <c r="Q46" s="35"/>
      <c r="R46" s="35" t="s">
        <v>5184</v>
      </c>
      <c r="S46" s="35" t="s">
        <v>5367</v>
      </c>
      <c r="T46" s="35" t="s">
        <v>5185</v>
      </c>
      <c r="U46" s="35" t="s">
        <v>5187</v>
      </c>
      <c r="V46" s="35" t="s">
        <v>5188</v>
      </c>
      <c r="W46" s="36">
        <v>0</v>
      </c>
      <c r="X46" s="36">
        <v>0</v>
      </c>
      <c r="Y46" s="36">
        <v>0</v>
      </c>
      <c r="Z46" s="36">
        <v>0</v>
      </c>
      <c r="AA46" s="36">
        <v>0</v>
      </c>
      <c r="AB46" s="36">
        <v>0</v>
      </c>
      <c r="AC46" s="36">
        <v>0</v>
      </c>
      <c r="AD46" s="36">
        <v>0</v>
      </c>
      <c r="AE46" s="36">
        <v>0</v>
      </c>
      <c r="AF46" s="36">
        <v>0</v>
      </c>
      <c r="AG46" s="36">
        <v>0</v>
      </c>
      <c r="AH46" s="36">
        <v>0</v>
      </c>
      <c r="AI46" s="36">
        <v>1</v>
      </c>
      <c r="AJ46" s="35" t="s">
        <v>5368</v>
      </c>
      <c r="AK46" s="35"/>
      <c r="AL46" s="35" t="s">
        <v>5270</v>
      </c>
      <c r="AO46" s="35" t="s">
        <v>5369</v>
      </c>
      <c r="AP46" s="33"/>
      <c r="AQ46" s="36">
        <f>IF(COUNTIF($L$2:Table20[[#This Row],[ID]],Table20[[#This Row],[ID]])=1,1,0)</f>
        <v>1</v>
      </c>
    </row>
    <row r="47" spans="1:43" x14ac:dyDescent="0.25">
      <c r="A47" s="33" t="s">
        <v>277</v>
      </c>
      <c r="B47" s="33" t="s">
        <v>1043</v>
      </c>
      <c r="C47" s="33" t="s">
        <v>1044</v>
      </c>
      <c r="D47" s="33" t="s">
        <v>280</v>
      </c>
      <c r="E47" s="33" t="s">
        <v>281</v>
      </c>
      <c r="F47" s="34">
        <v>43101</v>
      </c>
      <c r="G47" s="34">
        <v>43465</v>
      </c>
      <c r="H47" s="35" t="s">
        <v>1045</v>
      </c>
      <c r="I47" s="35" t="s">
        <v>1046</v>
      </c>
      <c r="J47" s="35" t="s">
        <v>1047</v>
      </c>
      <c r="K47" s="35" t="s">
        <v>1048</v>
      </c>
      <c r="L47" s="35" t="s">
        <v>5370</v>
      </c>
      <c r="M47" s="35" t="s">
        <v>5371</v>
      </c>
      <c r="N47" s="35" t="s">
        <v>5366</v>
      </c>
      <c r="O47" s="35"/>
      <c r="P47" s="35"/>
      <c r="Q47" s="35"/>
      <c r="R47" s="35" t="s">
        <v>5184</v>
      </c>
      <c r="S47" s="35" t="s">
        <v>5367</v>
      </c>
      <c r="T47" s="35" t="s">
        <v>5185</v>
      </c>
      <c r="U47" s="35" t="s">
        <v>5187</v>
      </c>
      <c r="V47" s="35" t="s">
        <v>5314</v>
      </c>
      <c r="W47" s="36">
        <v>0</v>
      </c>
      <c r="X47" s="36">
        <v>0</v>
      </c>
      <c r="Y47" s="36">
        <v>0</v>
      </c>
      <c r="Z47" s="36">
        <v>0</v>
      </c>
      <c r="AA47" s="36">
        <v>0</v>
      </c>
      <c r="AB47" s="36">
        <v>0</v>
      </c>
      <c r="AC47" s="36">
        <v>0</v>
      </c>
      <c r="AD47" s="36">
        <v>0</v>
      </c>
      <c r="AE47" s="36">
        <v>0</v>
      </c>
      <c r="AF47" s="36">
        <v>0</v>
      </c>
      <c r="AG47" s="36">
        <v>0</v>
      </c>
      <c r="AH47" s="36">
        <v>0</v>
      </c>
      <c r="AI47" s="36">
        <v>0</v>
      </c>
      <c r="AJ47" s="35" t="s">
        <v>5372</v>
      </c>
      <c r="AK47" s="35"/>
      <c r="AL47" s="35" t="s">
        <v>5278</v>
      </c>
      <c r="AO47" s="35"/>
      <c r="AP47" s="33"/>
      <c r="AQ47" s="36">
        <f>IF(COUNTIF($L$2:Table20[[#This Row],[ID]],Table20[[#This Row],[ID]])=1,1,0)</f>
        <v>1</v>
      </c>
    </row>
    <row r="48" spans="1:43" x14ac:dyDescent="0.25">
      <c r="A48" s="33" t="s">
        <v>277</v>
      </c>
      <c r="B48" s="33" t="s">
        <v>1043</v>
      </c>
      <c r="C48" s="33" t="s">
        <v>1044</v>
      </c>
      <c r="D48" s="33" t="s">
        <v>280</v>
      </c>
      <c r="E48" s="33" t="s">
        <v>281</v>
      </c>
      <c r="F48" s="34">
        <v>43101</v>
      </c>
      <c r="G48" s="34">
        <v>43465</v>
      </c>
      <c r="H48" s="35" t="s">
        <v>1045</v>
      </c>
      <c r="I48" s="35" t="s">
        <v>1046</v>
      </c>
      <c r="J48" s="35" t="s">
        <v>1047</v>
      </c>
      <c r="K48" s="35" t="s">
        <v>1048</v>
      </c>
      <c r="L48" s="35" t="s">
        <v>5373</v>
      </c>
      <c r="M48" s="35" t="s">
        <v>5374</v>
      </c>
      <c r="N48" s="35" t="s">
        <v>5194</v>
      </c>
      <c r="O48" s="35"/>
      <c r="P48" s="35"/>
      <c r="Q48" s="35"/>
      <c r="R48" s="35" t="s">
        <v>5202</v>
      </c>
      <c r="S48" s="35" t="s">
        <v>5375</v>
      </c>
      <c r="T48" s="35" t="s">
        <v>5375</v>
      </c>
      <c r="U48" s="35" t="s">
        <v>5220</v>
      </c>
      <c r="V48" s="35" t="s">
        <v>5188</v>
      </c>
      <c r="W48" s="36">
        <v>0</v>
      </c>
      <c r="X48" s="36">
        <v>0</v>
      </c>
      <c r="Y48" s="36">
        <v>0</v>
      </c>
      <c r="Z48" s="36">
        <v>0</v>
      </c>
      <c r="AA48" s="36">
        <v>0</v>
      </c>
      <c r="AB48" s="36">
        <v>0</v>
      </c>
      <c r="AC48" s="36">
        <v>0</v>
      </c>
      <c r="AD48" s="36">
        <v>0</v>
      </c>
      <c r="AE48" s="36">
        <v>0</v>
      </c>
      <c r="AF48" s="36">
        <v>0</v>
      </c>
      <c r="AG48" s="36">
        <v>0</v>
      </c>
      <c r="AH48" s="36">
        <v>0</v>
      </c>
      <c r="AI48" s="36">
        <v>1</v>
      </c>
      <c r="AJ48" s="35" t="s">
        <v>5376</v>
      </c>
      <c r="AK48" s="35"/>
      <c r="AL48" s="35" t="s">
        <v>5227</v>
      </c>
      <c r="AO48" s="35"/>
      <c r="AP48" s="33"/>
      <c r="AQ48" s="36">
        <f>IF(COUNTIF($L$2:Table20[[#This Row],[ID]],Table20[[#This Row],[ID]])=1,1,0)</f>
        <v>1</v>
      </c>
    </row>
    <row r="49" spans="1:43" x14ac:dyDescent="0.25">
      <c r="A49" s="33" t="s">
        <v>277</v>
      </c>
      <c r="B49" s="33" t="s">
        <v>1043</v>
      </c>
      <c r="C49" s="33" t="s">
        <v>1044</v>
      </c>
      <c r="D49" s="33" t="s">
        <v>280</v>
      </c>
      <c r="E49" s="33" t="s">
        <v>281</v>
      </c>
      <c r="F49" s="34">
        <v>43101</v>
      </c>
      <c r="G49" s="34">
        <v>43465</v>
      </c>
      <c r="H49" s="35" t="s">
        <v>1045</v>
      </c>
      <c r="I49" s="35" t="s">
        <v>1046</v>
      </c>
      <c r="J49" s="35" t="s">
        <v>1047</v>
      </c>
      <c r="K49" s="35" t="s">
        <v>1048</v>
      </c>
      <c r="L49" s="35" t="s">
        <v>5377</v>
      </c>
      <c r="M49" s="35" t="s">
        <v>5378</v>
      </c>
      <c r="N49" s="35" t="s">
        <v>5194</v>
      </c>
      <c r="O49" s="35"/>
      <c r="P49" s="35"/>
      <c r="Q49" s="35"/>
      <c r="R49" s="35" t="s">
        <v>5212</v>
      </c>
      <c r="S49" s="35" t="s">
        <v>5230</v>
      </c>
      <c r="T49" s="35" t="s">
        <v>5379</v>
      </c>
      <c r="U49" s="35" t="s">
        <v>5197</v>
      </c>
      <c r="V49" s="35" t="s">
        <v>5188</v>
      </c>
      <c r="W49" s="36">
        <v>0</v>
      </c>
      <c r="X49" s="36">
        <v>0</v>
      </c>
      <c r="Y49" s="36">
        <v>0</v>
      </c>
      <c r="Z49" s="36">
        <v>0</v>
      </c>
      <c r="AA49" s="36">
        <v>0</v>
      </c>
      <c r="AB49" s="36">
        <v>0</v>
      </c>
      <c r="AC49" s="36">
        <v>0</v>
      </c>
      <c r="AD49" s="36">
        <v>0</v>
      </c>
      <c r="AE49" s="36">
        <v>0</v>
      </c>
      <c r="AF49" s="36">
        <v>0</v>
      </c>
      <c r="AG49" s="36">
        <v>0</v>
      </c>
      <c r="AH49" s="36">
        <v>0</v>
      </c>
      <c r="AI49" s="36">
        <v>1</v>
      </c>
      <c r="AJ49" s="35" t="s">
        <v>5380</v>
      </c>
      <c r="AK49" s="35"/>
      <c r="AL49" s="35" t="s">
        <v>5221</v>
      </c>
      <c r="AO49" s="35"/>
      <c r="AP49" s="33"/>
      <c r="AQ49" s="36">
        <f>IF(COUNTIF($L$2:Table20[[#This Row],[ID]],Table20[[#This Row],[ID]])=1,1,0)</f>
        <v>1</v>
      </c>
    </row>
    <row r="50" spans="1:43" x14ac:dyDescent="0.25">
      <c r="A50" s="33" t="s">
        <v>277</v>
      </c>
      <c r="B50" s="33" t="s">
        <v>1043</v>
      </c>
      <c r="C50" s="33" t="s">
        <v>1044</v>
      </c>
      <c r="D50" s="33" t="s">
        <v>280</v>
      </c>
      <c r="E50" s="33" t="s">
        <v>281</v>
      </c>
      <c r="F50" s="34">
        <v>43101</v>
      </c>
      <c r="G50" s="34">
        <v>43465</v>
      </c>
      <c r="H50" s="35" t="s">
        <v>1045</v>
      </c>
      <c r="I50" s="35" t="s">
        <v>1046</v>
      </c>
      <c r="J50" s="35" t="s">
        <v>1047</v>
      </c>
      <c r="K50" s="35" t="s">
        <v>1048</v>
      </c>
      <c r="L50" s="35" t="s">
        <v>5381</v>
      </c>
      <c r="M50" s="35" t="s">
        <v>5382</v>
      </c>
      <c r="N50" s="35" t="s">
        <v>5194</v>
      </c>
      <c r="O50" s="35"/>
      <c r="P50" s="35"/>
      <c r="Q50" s="35"/>
      <c r="R50" s="35" t="s">
        <v>5212</v>
      </c>
      <c r="S50" s="35" t="s">
        <v>5230</v>
      </c>
      <c r="T50" s="35" t="s">
        <v>5383</v>
      </c>
      <c r="U50" s="35" t="s">
        <v>5197</v>
      </c>
      <c r="V50" s="35" t="s">
        <v>5225</v>
      </c>
      <c r="W50" s="36">
        <v>0</v>
      </c>
      <c r="X50" s="36">
        <v>0</v>
      </c>
      <c r="Y50" s="36">
        <v>0</v>
      </c>
      <c r="Z50" s="36">
        <v>0</v>
      </c>
      <c r="AA50" s="36">
        <v>0</v>
      </c>
      <c r="AB50" s="36">
        <v>0</v>
      </c>
      <c r="AC50" s="36">
        <v>0</v>
      </c>
      <c r="AD50" s="36">
        <v>0</v>
      </c>
      <c r="AE50" s="36">
        <v>0</v>
      </c>
      <c r="AF50" s="36">
        <v>0</v>
      </c>
      <c r="AG50" s="36">
        <v>0</v>
      </c>
      <c r="AH50" s="36">
        <v>1</v>
      </c>
      <c r="AI50" s="36">
        <v>0</v>
      </c>
      <c r="AJ50" s="35" t="s">
        <v>5384</v>
      </c>
      <c r="AK50" s="35"/>
      <c r="AL50" s="35" t="s">
        <v>5278</v>
      </c>
      <c r="AO50" s="35"/>
      <c r="AP50" s="33"/>
      <c r="AQ50" s="36">
        <f>IF(COUNTIF($L$2:Table20[[#This Row],[ID]],Table20[[#This Row],[ID]])=1,1,0)</f>
        <v>1</v>
      </c>
    </row>
    <row r="51" spans="1:43" x14ac:dyDescent="0.25">
      <c r="A51" s="33" t="s">
        <v>277</v>
      </c>
      <c r="B51" s="33" t="s">
        <v>1043</v>
      </c>
      <c r="C51" s="33" t="s">
        <v>1044</v>
      </c>
      <c r="D51" s="33" t="s">
        <v>280</v>
      </c>
      <c r="E51" s="33" t="s">
        <v>281</v>
      </c>
      <c r="F51" s="34">
        <v>43101</v>
      </c>
      <c r="G51" s="34">
        <v>43465</v>
      </c>
      <c r="H51" s="35" t="s">
        <v>1045</v>
      </c>
      <c r="I51" s="35" t="s">
        <v>1046</v>
      </c>
      <c r="J51" s="35" t="s">
        <v>1047</v>
      </c>
      <c r="K51" s="35" t="s">
        <v>1048</v>
      </c>
      <c r="L51" s="35" t="s">
        <v>5385</v>
      </c>
      <c r="M51" s="35" t="s">
        <v>5386</v>
      </c>
      <c r="N51" s="35" t="s">
        <v>5194</v>
      </c>
      <c r="O51" s="35"/>
      <c r="P51" s="35"/>
      <c r="Q51" s="35"/>
      <c r="R51" s="35" t="s">
        <v>5184</v>
      </c>
      <c r="S51" s="35" t="s">
        <v>5230</v>
      </c>
      <c r="T51" s="35" t="s">
        <v>5383</v>
      </c>
      <c r="U51" s="35" t="s">
        <v>5204</v>
      </c>
      <c r="V51" s="35" t="s">
        <v>5225</v>
      </c>
      <c r="W51" s="36">
        <v>0</v>
      </c>
      <c r="X51" s="36">
        <v>0</v>
      </c>
      <c r="Y51" s="36">
        <v>0</v>
      </c>
      <c r="Z51" s="36">
        <v>0</v>
      </c>
      <c r="AA51" s="36">
        <v>0</v>
      </c>
      <c r="AB51" s="36">
        <v>0</v>
      </c>
      <c r="AC51" s="36">
        <v>0</v>
      </c>
      <c r="AD51" s="36">
        <v>0</v>
      </c>
      <c r="AE51" s="36">
        <v>0</v>
      </c>
      <c r="AF51" s="36">
        <v>0</v>
      </c>
      <c r="AG51" s="36">
        <v>0</v>
      </c>
      <c r="AH51" s="36">
        <v>1</v>
      </c>
      <c r="AI51" s="36">
        <v>0</v>
      </c>
      <c r="AJ51" s="35" t="s">
        <v>5387</v>
      </c>
      <c r="AK51" s="35"/>
      <c r="AL51" s="35" t="s">
        <v>5221</v>
      </c>
      <c r="AO51" s="35"/>
      <c r="AP51" s="33"/>
      <c r="AQ51" s="36">
        <f>IF(COUNTIF($L$2:Table20[[#This Row],[ID]],Table20[[#This Row],[ID]])=1,1,0)</f>
        <v>1</v>
      </c>
    </row>
    <row r="52" spans="1:43" x14ac:dyDescent="0.25">
      <c r="A52" s="33" t="s">
        <v>277</v>
      </c>
      <c r="B52" s="33" t="s">
        <v>1073</v>
      </c>
      <c r="C52" s="33" t="s">
        <v>1074</v>
      </c>
      <c r="D52" s="33" t="s">
        <v>280</v>
      </c>
      <c r="E52" s="33" t="s">
        <v>281</v>
      </c>
      <c r="F52" s="34">
        <v>43101</v>
      </c>
      <c r="G52" s="34">
        <v>43465</v>
      </c>
      <c r="H52" s="35" t="s">
        <v>1075</v>
      </c>
      <c r="I52" s="35" t="s">
        <v>1076</v>
      </c>
      <c r="J52" s="35" t="s">
        <v>1077</v>
      </c>
      <c r="K52" s="35" t="s">
        <v>1078</v>
      </c>
      <c r="L52" s="35" t="s">
        <v>5388</v>
      </c>
      <c r="M52" s="35" t="s">
        <v>5389</v>
      </c>
      <c r="N52" s="35" t="s">
        <v>5194</v>
      </c>
      <c r="O52" s="35"/>
      <c r="P52" s="35"/>
      <c r="Q52" s="35"/>
      <c r="R52" s="35" t="s">
        <v>5212</v>
      </c>
      <c r="S52" s="35" t="s">
        <v>5230</v>
      </c>
      <c r="T52" s="35" t="s">
        <v>5390</v>
      </c>
      <c r="U52" s="35" t="s">
        <v>5204</v>
      </c>
      <c r="V52" s="35" t="s">
        <v>5245</v>
      </c>
      <c r="W52" s="36">
        <v>0</v>
      </c>
      <c r="X52" s="36">
        <v>0</v>
      </c>
      <c r="Y52" s="36">
        <v>0</v>
      </c>
      <c r="Z52" s="36">
        <v>0</v>
      </c>
      <c r="AA52" s="36">
        <v>0</v>
      </c>
      <c r="AB52" s="36">
        <v>0</v>
      </c>
      <c r="AC52" s="36">
        <v>0</v>
      </c>
      <c r="AD52" s="36">
        <v>0</v>
      </c>
      <c r="AE52" s="36">
        <v>0</v>
      </c>
      <c r="AF52" s="36">
        <v>0</v>
      </c>
      <c r="AG52" s="36">
        <v>1</v>
      </c>
      <c r="AH52" s="36">
        <v>0</v>
      </c>
      <c r="AI52" s="36">
        <v>0</v>
      </c>
      <c r="AJ52" s="35" t="s">
        <v>5391</v>
      </c>
      <c r="AK52" s="35"/>
      <c r="AL52" s="35" t="s">
        <v>5190</v>
      </c>
      <c r="AO52" s="35"/>
      <c r="AP52" s="33"/>
      <c r="AQ52" s="36">
        <f>IF(COUNTIF($L$2:Table20[[#This Row],[ID]],Table20[[#This Row],[ID]])=1,1,0)</f>
        <v>1</v>
      </c>
    </row>
    <row r="53" spans="1:43" x14ac:dyDescent="0.25">
      <c r="A53" s="33" t="s">
        <v>277</v>
      </c>
      <c r="B53" s="33" t="s">
        <v>1073</v>
      </c>
      <c r="C53" s="33" t="s">
        <v>1074</v>
      </c>
      <c r="D53" s="33" t="s">
        <v>280</v>
      </c>
      <c r="E53" s="33" t="s">
        <v>281</v>
      </c>
      <c r="F53" s="34">
        <v>43101</v>
      </c>
      <c r="G53" s="34">
        <v>43465</v>
      </c>
      <c r="H53" s="35" t="s">
        <v>1075</v>
      </c>
      <c r="I53" s="35" t="s">
        <v>1076</v>
      </c>
      <c r="J53" s="35" t="s">
        <v>1077</v>
      </c>
      <c r="K53" s="35" t="s">
        <v>1078</v>
      </c>
      <c r="L53" s="35" t="s">
        <v>5392</v>
      </c>
      <c r="M53" s="35" t="s">
        <v>5393</v>
      </c>
      <c r="N53" s="35" t="s">
        <v>5194</v>
      </c>
      <c r="O53" s="35"/>
      <c r="P53" s="35"/>
      <c r="Q53" s="35"/>
      <c r="R53" s="35" t="s">
        <v>5184</v>
      </c>
      <c r="S53" s="35" t="s">
        <v>5224</v>
      </c>
      <c r="T53" s="35" t="s">
        <v>5394</v>
      </c>
      <c r="U53" s="35" t="s">
        <v>5197</v>
      </c>
      <c r="V53" s="35" t="s">
        <v>5245</v>
      </c>
      <c r="W53" s="36">
        <v>0</v>
      </c>
      <c r="X53" s="36">
        <v>0</v>
      </c>
      <c r="Y53" s="36">
        <v>0</v>
      </c>
      <c r="Z53" s="36">
        <v>0</v>
      </c>
      <c r="AA53" s="36">
        <v>0</v>
      </c>
      <c r="AB53" s="36">
        <v>0</v>
      </c>
      <c r="AC53" s="36">
        <v>0</v>
      </c>
      <c r="AD53" s="36">
        <v>0</v>
      </c>
      <c r="AE53" s="36">
        <v>0</v>
      </c>
      <c r="AF53" s="36">
        <v>0</v>
      </c>
      <c r="AG53" s="36">
        <v>1</v>
      </c>
      <c r="AH53" s="36">
        <v>0</v>
      </c>
      <c r="AI53" s="36">
        <v>0</v>
      </c>
      <c r="AJ53" s="35" t="s">
        <v>5395</v>
      </c>
      <c r="AK53" s="35"/>
      <c r="AL53" s="35" t="s">
        <v>5190</v>
      </c>
      <c r="AO53" s="35"/>
      <c r="AP53" s="33"/>
      <c r="AQ53" s="36">
        <f>IF(COUNTIF($L$2:Table20[[#This Row],[ID]],Table20[[#This Row],[ID]])=1,1,0)</f>
        <v>1</v>
      </c>
    </row>
    <row r="54" spans="1:43" x14ac:dyDescent="0.25">
      <c r="A54" s="33" t="s">
        <v>277</v>
      </c>
      <c r="B54" s="33" t="s">
        <v>1073</v>
      </c>
      <c r="C54" s="33" t="s">
        <v>1074</v>
      </c>
      <c r="D54" s="33" t="s">
        <v>280</v>
      </c>
      <c r="E54" s="33" t="s">
        <v>281</v>
      </c>
      <c r="F54" s="34">
        <v>43101</v>
      </c>
      <c r="G54" s="34">
        <v>43465</v>
      </c>
      <c r="H54" s="35" t="s">
        <v>1075</v>
      </c>
      <c r="I54" s="35" t="s">
        <v>1076</v>
      </c>
      <c r="J54" s="35" t="s">
        <v>1077</v>
      </c>
      <c r="K54" s="35" t="s">
        <v>1078</v>
      </c>
      <c r="L54" s="35" t="s">
        <v>5396</v>
      </c>
      <c r="M54" s="35" t="s">
        <v>5397</v>
      </c>
      <c r="N54" s="35" t="s">
        <v>5194</v>
      </c>
      <c r="O54" s="35"/>
      <c r="P54" s="35"/>
      <c r="Q54" s="35"/>
      <c r="R54" s="35" t="s">
        <v>5212</v>
      </c>
      <c r="S54" s="35" t="s">
        <v>5230</v>
      </c>
      <c r="T54" s="35" t="s">
        <v>5398</v>
      </c>
      <c r="U54" s="35" t="s">
        <v>5197</v>
      </c>
      <c r="V54" s="35" t="s">
        <v>5245</v>
      </c>
      <c r="W54" s="36">
        <v>0</v>
      </c>
      <c r="X54" s="36">
        <v>0</v>
      </c>
      <c r="Y54" s="36">
        <v>0</v>
      </c>
      <c r="Z54" s="36">
        <v>0</v>
      </c>
      <c r="AA54" s="36">
        <v>0</v>
      </c>
      <c r="AB54" s="36">
        <v>0</v>
      </c>
      <c r="AC54" s="36">
        <v>0</v>
      </c>
      <c r="AD54" s="36">
        <v>0</v>
      </c>
      <c r="AE54" s="36">
        <v>0</v>
      </c>
      <c r="AF54" s="36">
        <v>0</v>
      </c>
      <c r="AG54" s="36">
        <v>1</v>
      </c>
      <c r="AH54" s="36">
        <v>0</v>
      </c>
      <c r="AI54" s="36">
        <v>0</v>
      </c>
      <c r="AJ54" s="35" t="s">
        <v>5399</v>
      </c>
      <c r="AK54" s="35"/>
      <c r="AL54" s="35" t="s">
        <v>5190</v>
      </c>
      <c r="AO54" s="35"/>
      <c r="AP54" s="33"/>
      <c r="AQ54" s="36">
        <f>IF(COUNTIF($L$2:Table20[[#This Row],[ID]],Table20[[#This Row],[ID]])=1,1,0)</f>
        <v>1</v>
      </c>
    </row>
    <row r="55" spans="1:43" x14ac:dyDescent="0.25">
      <c r="A55" s="33" t="s">
        <v>277</v>
      </c>
      <c r="B55" s="33" t="s">
        <v>1073</v>
      </c>
      <c r="C55" s="33" t="s">
        <v>1074</v>
      </c>
      <c r="D55" s="33" t="s">
        <v>280</v>
      </c>
      <c r="E55" s="33" t="s">
        <v>281</v>
      </c>
      <c r="F55" s="34">
        <v>43101</v>
      </c>
      <c r="G55" s="34">
        <v>43465</v>
      </c>
      <c r="H55" s="35" t="s">
        <v>1075</v>
      </c>
      <c r="I55" s="35" t="s">
        <v>1076</v>
      </c>
      <c r="J55" s="35" t="s">
        <v>1077</v>
      </c>
      <c r="K55" s="35" t="s">
        <v>1078</v>
      </c>
      <c r="L55" s="35" t="s">
        <v>5400</v>
      </c>
      <c r="M55" s="35" t="s">
        <v>5401</v>
      </c>
      <c r="N55" s="35" t="s">
        <v>5211</v>
      </c>
      <c r="O55" s="35"/>
      <c r="P55" s="35"/>
      <c r="Q55" s="35"/>
      <c r="R55" s="35" t="s">
        <v>5184</v>
      </c>
      <c r="S55" s="35" t="s">
        <v>5249</v>
      </c>
      <c r="T55" s="35" t="s">
        <v>5402</v>
      </c>
      <c r="U55" s="35" t="s">
        <v>5220</v>
      </c>
      <c r="V55" s="35" t="s">
        <v>5314</v>
      </c>
      <c r="W55" s="36">
        <v>0</v>
      </c>
      <c r="X55" s="36">
        <v>0</v>
      </c>
      <c r="Y55" s="36">
        <v>0</v>
      </c>
      <c r="Z55" s="36">
        <v>0</v>
      </c>
      <c r="AA55" s="36">
        <v>0</v>
      </c>
      <c r="AB55" s="36">
        <v>0</v>
      </c>
      <c r="AC55" s="36">
        <v>0</v>
      </c>
      <c r="AD55" s="36">
        <v>0</v>
      </c>
      <c r="AE55" s="36">
        <v>0</v>
      </c>
      <c r="AF55" s="36">
        <v>0</v>
      </c>
      <c r="AG55" s="36">
        <v>0</v>
      </c>
      <c r="AH55" s="36">
        <v>0</v>
      </c>
      <c r="AI55" s="36">
        <v>0</v>
      </c>
      <c r="AJ55" s="35" t="s">
        <v>5403</v>
      </c>
      <c r="AK55" s="35"/>
      <c r="AL55" s="35" t="s">
        <v>5221</v>
      </c>
      <c r="AO55" s="35" t="s">
        <v>5404</v>
      </c>
      <c r="AP55" s="33"/>
      <c r="AQ55" s="36">
        <f>IF(COUNTIF($L$2:Table20[[#This Row],[ID]],Table20[[#This Row],[ID]])=1,1,0)</f>
        <v>1</v>
      </c>
    </row>
    <row r="56" spans="1:43" x14ac:dyDescent="0.25">
      <c r="A56" s="33" t="s">
        <v>277</v>
      </c>
      <c r="B56" s="33" t="s">
        <v>1073</v>
      </c>
      <c r="C56" s="33" t="s">
        <v>1074</v>
      </c>
      <c r="D56" s="33" t="s">
        <v>280</v>
      </c>
      <c r="E56" s="33" t="s">
        <v>281</v>
      </c>
      <c r="F56" s="34">
        <v>43101</v>
      </c>
      <c r="G56" s="34">
        <v>43465</v>
      </c>
      <c r="H56" s="35" t="s">
        <v>1075</v>
      </c>
      <c r="I56" s="35" t="s">
        <v>1076</v>
      </c>
      <c r="J56" s="35" t="s">
        <v>1077</v>
      </c>
      <c r="K56" s="35" t="s">
        <v>1078</v>
      </c>
      <c r="L56" s="35" t="s">
        <v>5405</v>
      </c>
      <c r="M56" s="35" t="s">
        <v>5406</v>
      </c>
      <c r="N56" s="35" t="s">
        <v>5211</v>
      </c>
      <c r="O56" s="35"/>
      <c r="P56" s="35"/>
      <c r="Q56" s="35"/>
      <c r="R56" s="35" t="s">
        <v>5202</v>
      </c>
      <c r="S56" s="35" t="s">
        <v>5185</v>
      </c>
      <c r="T56" s="35" t="s">
        <v>5244</v>
      </c>
      <c r="U56" s="35" t="s">
        <v>5204</v>
      </c>
      <c r="V56" s="35" t="s">
        <v>5188</v>
      </c>
      <c r="W56" s="36">
        <v>0</v>
      </c>
      <c r="X56" s="36">
        <v>0</v>
      </c>
      <c r="Y56" s="36">
        <v>0</v>
      </c>
      <c r="Z56" s="36">
        <v>0</v>
      </c>
      <c r="AA56" s="36">
        <v>0</v>
      </c>
      <c r="AB56" s="36">
        <v>0</v>
      </c>
      <c r="AC56" s="36">
        <v>0</v>
      </c>
      <c r="AD56" s="36">
        <v>0</v>
      </c>
      <c r="AE56" s="36">
        <v>0</v>
      </c>
      <c r="AF56" s="36">
        <v>0</v>
      </c>
      <c r="AG56" s="36">
        <v>0</v>
      </c>
      <c r="AH56" s="36">
        <v>0</v>
      </c>
      <c r="AI56" s="36">
        <v>1</v>
      </c>
      <c r="AJ56" s="35" t="s">
        <v>5407</v>
      </c>
      <c r="AK56" s="35"/>
      <c r="AL56" s="35" t="s">
        <v>5221</v>
      </c>
      <c r="AO56" s="35"/>
      <c r="AP56" s="33"/>
      <c r="AQ56" s="36">
        <f>IF(COUNTIF($L$2:Table20[[#This Row],[ID]],Table20[[#This Row],[ID]])=1,1,0)</f>
        <v>1</v>
      </c>
    </row>
    <row r="57" spans="1:43" x14ac:dyDescent="0.25">
      <c r="A57" s="33" t="s">
        <v>277</v>
      </c>
      <c r="B57" s="33" t="s">
        <v>1426</v>
      </c>
      <c r="C57" s="33" t="s">
        <v>1427</v>
      </c>
      <c r="D57" s="33" t="s">
        <v>280</v>
      </c>
      <c r="E57" s="33" t="s">
        <v>281</v>
      </c>
      <c r="F57" s="34">
        <v>43101</v>
      </c>
      <c r="G57" s="34">
        <v>43465</v>
      </c>
      <c r="H57" s="35" t="s">
        <v>1428</v>
      </c>
      <c r="I57" s="35" t="s">
        <v>1429</v>
      </c>
      <c r="J57" s="35" t="s">
        <v>1430</v>
      </c>
      <c r="K57" s="35" t="s">
        <v>1431</v>
      </c>
      <c r="L57" s="35" t="s">
        <v>5408</v>
      </c>
      <c r="M57" s="35" t="s">
        <v>5409</v>
      </c>
      <c r="N57" s="35" t="s">
        <v>5218</v>
      </c>
      <c r="O57" s="35"/>
      <c r="P57" s="35"/>
      <c r="Q57" s="35"/>
      <c r="R57" s="35" t="s">
        <v>5184</v>
      </c>
      <c r="S57" s="35" t="s">
        <v>5230</v>
      </c>
      <c r="T57" s="35" t="s">
        <v>5410</v>
      </c>
      <c r="U57" s="35" t="s">
        <v>5204</v>
      </c>
      <c r="V57" s="35" t="s">
        <v>5188</v>
      </c>
      <c r="W57" s="36">
        <v>0</v>
      </c>
      <c r="X57" s="36">
        <v>0</v>
      </c>
      <c r="Y57" s="36">
        <v>0</v>
      </c>
      <c r="Z57" s="36">
        <v>0</v>
      </c>
      <c r="AA57" s="36">
        <v>0</v>
      </c>
      <c r="AB57" s="36">
        <v>0</v>
      </c>
      <c r="AC57" s="36">
        <v>0</v>
      </c>
      <c r="AD57" s="36">
        <v>0</v>
      </c>
      <c r="AE57" s="36">
        <v>0</v>
      </c>
      <c r="AF57" s="36">
        <v>0</v>
      </c>
      <c r="AG57" s="36">
        <v>0</v>
      </c>
      <c r="AH57" s="36">
        <v>0</v>
      </c>
      <c r="AI57" s="36">
        <v>1</v>
      </c>
      <c r="AJ57" s="35" t="s">
        <v>5411</v>
      </c>
      <c r="AK57" s="35"/>
      <c r="AL57" s="35" t="s">
        <v>5221</v>
      </c>
      <c r="AO57" s="35"/>
      <c r="AP57" s="33"/>
      <c r="AQ57" s="36">
        <f>IF(COUNTIF($L$2:Table20[[#This Row],[ID]],Table20[[#This Row],[ID]])=1,1,0)</f>
        <v>1</v>
      </c>
    </row>
    <row r="58" spans="1:43" x14ac:dyDescent="0.25">
      <c r="A58" s="33" t="s">
        <v>277</v>
      </c>
      <c r="B58" s="33" t="s">
        <v>1426</v>
      </c>
      <c r="C58" s="33" t="s">
        <v>1427</v>
      </c>
      <c r="D58" s="33" t="s">
        <v>280</v>
      </c>
      <c r="E58" s="33" t="s">
        <v>281</v>
      </c>
      <c r="F58" s="34">
        <v>43101</v>
      </c>
      <c r="G58" s="34">
        <v>43465</v>
      </c>
      <c r="H58" s="35" t="s">
        <v>1428</v>
      </c>
      <c r="I58" s="35" t="s">
        <v>1429</v>
      </c>
      <c r="J58" s="35" t="s">
        <v>1430</v>
      </c>
      <c r="K58" s="35" t="s">
        <v>1431</v>
      </c>
      <c r="L58" s="35" t="s">
        <v>5412</v>
      </c>
      <c r="M58" s="35" t="s">
        <v>5413</v>
      </c>
      <c r="N58" s="35" t="s">
        <v>5218</v>
      </c>
      <c r="O58" s="35"/>
      <c r="P58" s="35"/>
      <c r="Q58" s="35"/>
      <c r="R58" s="35" t="s">
        <v>5184</v>
      </c>
      <c r="S58" s="35" t="s">
        <v>5230</v>
      </c>
      <c r="T58" s="35" t="s">
        <v>5410</v>
      </c>
      <c r="U58" s="35" t="s">
        <v>5204</v>
      </c>
      <c r="V58" s="35" t="s">
        <v>5188</v>
      </c>
      <c r="W58" s="36">
        <v>0</v>
      </c>
      <c r="X58" s="36">
        <v>0</v>
      </c>
      <c r="Y58" s="36">
        <v>0</v>
      </c>
      <c r="Z58" s="36">
        <v>0</v>
      </c>
      <c r="AA58" s="36">
        <v>0</v>
      </c>
      <c r="AB58" s="36">
        <v>0</v>
      </c>
      <c r="AC58" s="36">
        <v>0</v>
      </c>
      <c r="AD58" s="36">
        <v>0</v>
      </c>
      <c r="AE58" s="36">
        <v>0</v>
      </c>
      <c r="AF58" s="36">
        <v>0</v>
      </c>
      <c r="AG58" s="36">
        <v>0</v>
      </c>
      <c r="AH58" s="36">
        <v>0</v>
      </c>
      <c r="AI58" s="36">
        <v>1</v>
      </c>
      <c r="AJ58" s="35" t="s">
        <v>5414</v>
      </c>
      <c r="AK58" s="35"/>
      <c r="AL58" s="35" t="s">
        <v>5227</v>
      </c>
      <c r="AO58" s="35"/>
      <c r="AP58" s="33"/>
      <c r="AQ58" s="36">
        <f>IF(COUNTIF($L$2:Table20[[#This Row],[ID]],Table20[[#This Row],[ID]])=1,1,0)</f>
        <v>1</v>
      </c>
    </row>
    <row r="59" spans="1:43" x14ac:dyDescent="0.25">
      <c r="A59" s="33" t="s">
        <v>277</v>
      </c>
      <c r="B59" s="33" t="s">
        <v>1426</v>
      </c>
      <c r="C59" s="33" t="s">
        <v>1427</v>
      </c>
      <c r="D59" s="33" t="s">
        <v>280</v>
      </c>
      <c r="E59" s="33" t="s">
        <v>281</v>
      </c>
      <c r="F59" s="34">
        <v>43101</v>
      </c>
      <c r="G59" s="34">
        <v>43465</v>
      </c>
      <c r="H59" s="35" t="s">
        <v>1428</v>
      </c>
      <c r="I59" s="35" t="s">
        <v>1429</v>
      </c>
      <c r="J59" s="35" t="s">
        <v>1430</v>
      </c>
      <c r="K59" s="35" t="s">
        <v>1431</v>
      </c>
      <c r="L59" s="35" t="s">
        <v>5415</v>
      </c>
      <c r="M59" s="35" t="s">
        <v>5416</v>
      </c>
      <c r="N59" s="35" t="s">
        <v>5194</v>
      </c>
      <c r="O59" s="35"/>
      <c r="P59" s="35"/>
      <c r="Q59" s="35"/>
      <c r="R59" s="35" t="s">
        <v>5184</v>
      </c>
      <c r="S59" s="35" t="s">
        <v>5230</v>
      </c>
      <c r="T59" s="35" t="s">
        <v>5417</v>
      </c>
      <c r="U59" s="35" t="s">
        <v>5220</v>
      </c>
      <c r="V59" s="35" t="s">
        <v>5188</v>
      </c>
      <c r="W59" s="36">
        <v>0</v>
      </c>
      <c r="X59" s="36">
        <v>0</v>
      </c>
      <c r="Y59" s="36">
        <v>0</v>
      </c>
      <c r="Z59" s="36">
        <v>0</v>
      </c>
      <c r="AA59" s="36">
        <v>0</v>
      </c>
      <c r="AB59" s="36">
        <v>0</v>
      </c>
      <c r="AC59" s="36">
        <v>0</v>
      </c>
      <c r="AD59" s="36">
        <v>0</v>
      </c>
      <c r="AE59" s="36">
        <v>0</v>
      </c>
      <c r="AF59" s="36">
        <v>0</v>
      </c>
      <c r="AG59" s="36">
        <v>0</v>
      </c>
      <c r="AH59" s="36">
        <v>0</v>
      </c>
      <c r="AI59" s="36">
        <v>1</v>
      </c>
      <c r="AJ59" s="35" t="s">
        <v>5418</v>
      </c>
      <c r="AK59" s="35"/>
      <c r="AL59" s="35" t="s">
        <v>5190</v>
      </c>
      <c r="AM59" s="20" t="s">
        <v>5419</v>
      </c>
      <c r="AO59" s="35" t="s">
        <v>5420</v>
      </c>
      <c r="AP59" s="33"/>
      <c r="AQ59" s="36">
        <f>IF(COUNTIF($L$2:Table20[[#This Row],[ID]],Table20[[#This Row],[ID]])=1,1,0)</f>
        <v>1</v>
      </c>
    </row>
    <row r="60" spans="1:43" x14ac:dyDescent="0.25">
      <c r="A60" s="33" t="s">
        <v>277</v>
      </c>
      <c r="B60" s="33" t="s">
        <v>1426</v>
      </c>
      <c r="C60" s="33" t="s">
        <v>1427</v>
      </c>
      <c r="D60" s="33" t="s">
        <v>280</v>
      </c>
      <c r="E60" s="33" t="s">
        <v>281</v>
      </c>
      <c r="F60" s="34">
        <v>43101</v>
      </c>
      <c r="G60" s="34">
        <v>43465</v>
      </c>
      <c r="H60" s="35" t="s">
        <v>1428</v>
      </c>
      <c r="I60" s="35" t="s">
        <v>1429</v>
      </c>
      <c r="J60" s="35" t="s">
        <v>1430</v>
      </c>
      <c r="K60" s="35" t="s">
        <v>1431</v>
      </c>
      <c r="L60" s="35" t="s">
        <v>5421</v>
      </c>
      <c r="M60" s="35" t="s">
        <v>5422</v>
      </c>
      <c r="N60" s="35" t="s">
        <v>5194</v>
      </c>
      <c r="O60" s="35"/>
      <c r="P60" s="35"/>
      <c r="Q60" s="35"/>
      <c r="R60" s="35" t="s">
        <v>5184</v>
      </c>
      <c r="S60" s="35" t="s">
        <v>5230</v>
      </c>
      <c r="T60" s="35" t="s">
        <v>5417</v>
      </c>
      <c r="U60" s="35" t="s">
        <v>5220</v>
      </c>
      <c r="V60" s="35" t="s">
        <v>5188</v>
      </c>
      <c r="W60" s="36">
        <v>0</v>
      </c>
      <c r="X60" s="36">
        <v>0</v>
      </c>
      <c r="Y60" s="36">
        <v>0</v>
      </c>
      <c r="Z60" s="36">
        <v>0</v>
      </c>
      <c r="AA60" s="36">
        <v>0</v>
      </c>
      <c r="AB60" s="36">
        <v>0</v>
      </c>
      <c r="AC60" s="36">
        <v>0</v>
      </c>
      <c r="AD60" s="36">
        <v>0</v>
      </c>
      <c r="AE60" s="36">
        <v>0</v>
      </c>
      <c r="AF60" s="36">
        <v>0</v>
      </c>
      <c r="AG60" s="36">
        <v>0</v>
      </c>
      <c r="AH60" s="36">
        <v>0</v>
      </c>
      <c r="AI60" s="36">
        <v>1</v>
      </c>
      <c r="AJ60" s="35" t="s">
        <v>5423</v>
      </c>
      <c r="AK60" s="35"/>
      <c r="AL60" s="35" t="s">
        <v>5190</v>
      </c>
      <c r="AM60" s="20" t="s">
        <v>5424</v>
      </c>
      <c r="AO60" s="35" t="s">
        <v>5425</v>
      </c>
      <c r="AP60" s="33"/>
      <c r="AQ60" s="36">
        <f>IF(COUNTIF($L$2:Table20[[#This Row],[ID]],Table20[[#This Row],[ID]])=1,1,0)</f>
        <v>1</v>
      </c>
    </row>
    <row r="61" spans="1:43" x14ac:dyDescent="0.25">
      <c r="A61" s="33" t="s">
        <v>277</v>
      </c>
      <c r="B61" s="33" t="s">
        <v>1426</v>
      </c>
      <c r="C61" s="33" t="s">
        <v>1427</v>
      </c>
      <c r="D61" s="33" t="s">
        <v>280</v>
      </c>
      <c r="E61" s="33" t="s">
        <v>281</v>
      </c>
      <c r="F61" s="34">
        <v>43101</v>
      </c>
      <c r="G61" s="34">
        <v>43465</v>
      </c>
      <c r="H61" s="35" t="s">
        <v>1428</v>
      </c>
      <c r="I61" s="35" t="s">
        <v>1429</v>
      </c>
      <c r="J61" s="35" t="s">
        <v>1430</v>
      </c>
      <c r="K61" s="35" t="s">
        <v>1431</v>
      </c>
      <c r="L61" s="35" t="s">
        <v>5426</v>
      </c>
      <c r="M61" s="35" t="s">
        <v>5427</v>
      </c>
      <c r="N61" s="35" t="s">
        <v>5211</v>
      </c>
      <c r="O61" s="35"/>
      <c r="P61" s="35"/>
      <c r="Q61" s="35"/>
      <c r="R61" s="35" t="s">
        <v>5202</v>
      </c>
      <c r="S61" s="35" t="s">
        <v>5230</v>
      </c>
      <c r="T61" s="35" t="s">
        <v>5230</v>
      </c>
      <c r="U61" s="35" t="s">
        <v>5220</v>
      </c>
      <c r="V61" s="35" t="s">
        <v>5188</v>
      </c>
      <c r="W61" s="36">
        <v>0</v>
      </c>
      <c r="X61" s="36">
        <v>0</v>
      </c>
      <c r="Y61" s="36">
        <v>0</v>
      </c>
      <c r="Z61" s="36">
        <v>0</v>
      </c>
      <c r="AA61" s="36">
        <v>0</v>
      </c>
      <c r="AB61" s="36">
        <v>0</v>
      </c>
      <c r="AC61" s="36">
        <v>0</v>
      </c>
      <c r="AD61" s="36">
        <v>0</v>
      </c>
      <c r="AE61" s="36">
        <v>0</v>
      </c>
      <c r="AF61" s="36">
        <v>0</v>
      </c>
      <c r="AG61" s="36">
        <v>0</v>
      </c>
      <c r="AH61" s="36">
        <v>0</v>
      </c>
      <c r="AI61" s="36">
        <v>1</v>
      </c>
      <c r="AJ61" s="35" t="s">
        <v>5428</v>
      </c>
      <c r="AK61" s="35"/>
      <c r="AL61" s="35" t="s">
        <v>5227</v>
      </c>
      <c r="AO61" s="35"/>
      <c r="AP61" s="33"/>
      <c r="AQ61" s="36">
        <f>IF(COUNTIF($L$2:Table20[[#This Row],[ID]],Table20[[#This Row],[ID]])=1,1,0)</f>
        <v>1</v>
      </c>
    </row>
    <row r="62" spans="1:43" x14ac:dyDescent="0.25">
      <c r="A62" s="33" t="s">
        <v>277</v>
      </c>
      <c r="B62" s="33" t="s">
        <v>1426</v>
      </c>
      <c r="C62" s="33" t="s">
        <v>1427</v>
      </c>
      <c r="D62" s="33" t="s">
        <v>280</v>
      </c>
      <c r="E62" s="33" t="s">
        <v>281</v>
      </c>
      <c r="F62" s="34">
        <v>43101</v>
      </c>
      <c r="G62" s="34">
        <v>43465</v>
      </c>
      <c r="H62" s="35" t="s">
        <v>1428</v>
      </c>
      <c r="I62" s="35" t="s">
        <v>1429</v>
      </c>
      <c r="J62" s="35" t="s">
        <v>1430</v>
      </c>
      <c r="K62" s="35" t="s">
        <v>1431</v>
      </c>
      <c r="L62" s="35" t="s">
        <v>5429</v>
      </c>
      <c r="M62" s="35" t="s">
        <v>5430</v>
      </c>
      <c r="N62" s="35" t="s">
        <v>5339</v>
      </c>
      <c r="O62" s="35"/>
      <c r="P62" s="35"/>
      <c r="Q62" s="35"/>
      <c r="R62" s="35" t="s">
        <v>5195</v>
      </c>
      <c r="S62" s="35" t="s">
        <v>5244</v>
      </c>
      <c r="T62" s="35" t="s">
        <v>5230</v>
      </c>
      <c r="U62" s="35" t="s">
        <v>5220</v>
      </c>
      <c r="V62" s="35" t="s">
        <v>5188</v>
      </c>
      <c r="W62" s="36">
        <v>0</v>
      </c>
      <c r="X62" s="36">
        <v>0</v>
      </c>
      <c r="Y62" s="36">
        <v>0</v>
      </c>
      <c r="Z62" s="36">
        <v>0</v>
      </c>
      <c r="AA62" s="36">
        <v>0</v>
      </c>
      <c r="AB62" s="36">
        <v>0</v>
      </c>
      <c r="AC62" s="36">
        <v>0</v>
      </c>
      <c r="AD62" s="36">
        <v>0</v>
      </c>
      <c r="AE62" s="36">
        <v>0</v>
      </c>
      <c r="AF62" s="36">
        <v>0</v>
      </c>
      <c r="AG62" s="36">
        <v>0</v>
      </c>
      <c r="AH62" s="36">
        <v>0</v>
      </c>
      <c r="AI62" s="36">
        <v>1</v>
      </c>
      <c r="AJ62" s="35" t="s">
        <v>5431</v>
      </c>
      <c r="AK62" s="35"/>
      <c r="AL62" s="35" t="s">
        <v>5227</v>
      </c>
      <c r="AO62" s="35"/>
      <c r="AP62" s="33"/>
      <c r="AQ62" s="36">
        <f>IF(COUNTIF($L$2:Table20[[#This Row],[ID]],Table20[[#This Row],[ID]])=1,1,0)</f>
        <v>1</v>
      </c>
    </row>
    <row r="63" spans="1:43" x14ac:dyDescent="0.25">
      <c r="A63" s="33" t="s">
        <v>277</v>
      </c>
      <c r="B63" s="33" t="s">
        <v>5432</v>
      </c>
      <c r="C63" s="33" t="s">
        <v>5433</v>
      </c>
      <c r="D63" s="33" t="s">
        <v>280</v>
      </c>
      <c r="E63" s="33" t="s">
        <v>281</v>
      </c>
      <c r="F63" s="34">
        <v>43101</v>
      </c>
      <c r="G63" s="34">
        <v>43465</v>
      </c>
      <c r="H63" s="35" t="s">
        <v>5434</v>
      </c>
      <c r="I63" s="35" t="s">
        <v>2238</v>
      </c>
      <c r="J63" s="35" t="s">
        <v>5435</v>
      </c>
      <c r="K63" s="35" t="s">
        <v>5436</v>
      </c>
      <c r="L63" s="35" t="s">
        <v>5437</v>
      </c>
      <c r="M63" s="35" t="s">
        <v>5438</v>
      </c>
      <c r="N63" s="35" t="s">
        <v>5194</v>
      </c>
      <c r="O63" s="35"/>
      <c r="P63" s="35"/>
      <c r="Q63" s="35"/>
      <c r="R63" s="35" t="s">
        <v>5212</v>
      </c>
      <c r="S63" s="35" t="s">
        <v>5410</v>
      </c>
      <c r="T63" s="35" t="s">
        <v>5214</v>
      </c>
      <c r="U63" s="35" t="s">
        <v>5197</v>
      </c>
      <c r="V63" s="35" t="s">
        <v>5188</v>
      </c>
      <c r="W63" s="36">
        <v>0</v>
      </c>
      <c r="X63" s="36">
        <v>0</v>
      </c>
      <c r="Y63" s="36">
        <v>0</v>
      </c>
      <c r="Z63" s="36">
        <v>0</v>
      </c>
      <c r="AA63" s="36">
        <v>0</v>
      </c>
      <c r="AB63" s="36">
        <v>0</v>
      </c>
      <c r="AC63" s="36">
        <v>0</v>
      </c>
      <c r="AD63" s="36">
        <v>0</v>
      </c>
      <c r="AE63" s="36">
        <v>0</v>
      </c>
      <c r="AF63" s="36">
        <v>0</v>
      </c>
      <c r="AG63" s="36">
        <v>0</v>
      </c>
      <c r="AH63" s="36">
        <v>0</v>
      </c>
      <c r="AI63" s="36">
        <v>1</v>
      </c>
      <c r="AJ63" s="35" t="s">
        <v>5439</v>
      </c>
      <c r="AK63" s="35"/>
      <c r="AL63" s="35" t="s">
        <v>5278</v>
      </c>
      <c r="AO63" s="35"/>
      <c r="AP63" s="33"/>
      <c r="AQ63" s="36">
        <f>IF(COUNTIF($L$2:Table20[[#This Row],[ID]],Table20[[#This Row],[ID]])=1,1,0)</f>
        <v>1</v>
      </c>
    </row>
    <row r="64" spans="1:43" x14ac:dyDescent="0.25">
      <c r="A64" s="33" t="s">
        <v>277</v>
      </c>
      <c r="B64" s="33" t="s">
        <v>5432</v>
      </c>
      <c r="C64" s="33" t="s">
        <v>5433</v>
      </c>
      <c r="D64" s="33" t="s">
        <v>280</v>
      </c>
      <c r="E64" s="33" t="s">
        <v>281</v>
      </c>
      <c r="F64" s="34">
        <v>43101</v>
      </c>
      <c r="G64" s="34">
        <v>43465</v>
      </c>
      <c r="H64" s="35" t="s">
        <v>5434</v>
      </c>
      <c r="I64" s="35" t="s">
        <v>2238</v>
      </c>
      <c r="J64" s="35" t="s">
        <v>5435</v>
      </c>
      <c r="K64" s="35" t="s">
        <v>5436</v>
      </c>
      <c r="L64" s="35" t="s">
        <v>5440</v>
      </c>
      <c r="M64" s="35" t="s">
        <v>5441</v>
      </c>
      <c r="N64" s="35" t="s">
        <v>5194</v>
      </c>
      <c r="O64" s="35"/>
      <c r="P64" s="35"/>
      <c r="Q64" s="35"/>
      <c r="R64" s="35" t="s">
        <v>5212</v>
      </c>
      <c r="S64" s="35" t="s">
        <v>5230</v>
      </c>
      <c r="T64" s="35" t="s">
        <v>5203</v>
      </c>
      <c r="U64" s="35" t="s">
        <v>5233</v>
      </c>
      <c r="V64" s="35" t="s">
        <v>5188</v>
      </c>
      <c r="W64" s="36">
        <v>0</v>
      </c>
      <c r="X64" s="36">
        <v>0</v>
      </c>
      <c r="Y64" s="36">
        <v>0</v>
      </c>
      <c r="Z64" s="36">
        <v>0</v>
      </c>
      <c r="AA64" s="36">
        <v>0</v>
      </c>
      <c r="AB64" s="36">
        <v>0</v>
      </c>
      <c r="AC64" s="36">
        <v>0</v>
      </c>
      <c r="AD64" s="36">
        <v>0</v>
      </c>
      <c r="AE64" s="36">
        <v>0</v>
      </c>
      <c r="AF64" s="36">
        <v>0</v>
      </c>
      <c r="AG64" s="36">
        <v>0</v>
      </c>
      <c r="AH64" s="36">
        <v>0</v>
      </c>
      <c r="AI64" s="36">
        <v>1</v>
      </c>
      <c r="AJ64" s="35" t="s">
        <v>5442</v>
      </c>
      <c r="AK64" s="35"/>
      <c r="AL64" s="35" t="s">
        <v>5227</v>
      </c>
      <c r="AO64" s="35"/>
      <c r="AP64" s="33"/>
      <c r="AQ64" s="36">
        <f>IF(COUNTIF($L$2:Table20[[#This Row],[ID]],Table20[[#This Row],[ID]])=1,1,0)</f>
        <v>1</v>
      </c>
    </row>
    <row r="65" spans="1:43" x14ac:dyDescent="0.25">
      <c r="A65" s="33" t="s">
        <v>277</v>
      </c>
      <c r="B65" s="33" t="s">
        <v>5432</v>
      </c>
      <c r="C65" s="33" t="s">
        <v>5433</v>
      </c>
      <c r="D65" s="33" t="s">
        <v>280</v>
      </c>
      <c r="E65" s="33" t="s">
        <v>281</v>
      </c>
      <c r="F65" s="34">
        <v>43101</v>
      </c>
      <c r="G65" s="34">
        <v>43465</v>
      </c>
      <c r="H65" s="35" t="s">
        <v>5434</v>
      </c>
      <c r="I65" s="35" t="s">
        <v>2238</v>
      </c>
      <c r="J65" s="35" t="s">
        <v>5435</v>
      </c>
      <c r="K65" s="35" t="s">
        <v>5436</v>
      </c>
      <c r="L65" s="35" t="s">
        <v>5443</v>
      </c>
      <c r="M65" s="35" t="s">
        <v>5444</v>
      </c>
      <c r="N65" s="35" t="s">
        <v>5194</v>
      </c>
      <c r="O65" s="35"/>
      <c r="P65" s="35"/>
      <c r="Q65" s="35"/>
      <c r="R65" s="35" t="s">
        <v>5212</v>
      </c>
      <c r="S65" s="35" t="s">
        <v>5230</v>
      </c>
      <c r="T65" s="35" t="s">
        <v>5445</v>
      </c>
      <c r="U65" s="35" t="s">
        <v>5197</v>
      </c>
      <c r="V65" s="35" t="s">
        <v>5188</v>
      </c>
      <c r="W65" s="36">
        <v>0</v>
      </c>
      <c r="X65" s="36">
        <v>0</v>
      </c>
      <c r="Y65" s="36">
        <v>0</v>
      </c>
      <c r="Z65" s="36">
        <v>0</v>
      </c>
      <c r="AA65" s="36">
        <v>0</v>
      </c>
      <c r="AB65" s="36">
        <v>0</v>
      </c>
      <c r="AC65" s="36">
        <v>0</v>
      </c>
      <c r="AD65" s="36">
        <v>0</v>
      </c>
      <c r="AE65" s="36">
        <v>0</v>
      </c>
      <c r="AF65" s="36">
        <v>0</v>
      </c>
      <c r="AG65" s="36">
        <v>0</v>
      </c>
      <c r="AH65" s="36">
        <v>0</v>
      </c>
      <c r="AI65" s="36">
        <v>1</v>
      </c>
      <c r="AJ65" s="35" t="s">
        <v>5446</v>
      </c>
      <c r="AK65" s="35"/>
      <c r="AL65" s="35" t="s">
        <v>5221</v>
      </c>
      <c r="AO65" s="35"/>
      <c r="AP65" s="33"/>
      <c r="AQ65" s="36">
        <f>IF(COUNTIF($L$2:Table20[[#This Row],[ID]],Table20[[#This Row],[ID]])=1,1,0)</f>
        <v>1</v>
      </c>
    </row>
    <row r="66" spans="1:43" x14ac:dyDescent="0.25">
      <c r="A66" s="33" t="s">
        <v>277</v>
      </c>
      <c r="B66" s="33" t="s">
        <v>5432</v>
      </c>
      <c r="C66" s="33" t="s">
        <v>5433</v>
      </c>
      <c r="D66" s="33" t="s">
        <v>280</v>
      </c>
      <c r="E66" s="33" t="s">
        <v>281</v>
      </c>
      <c r="F66" s="34">
        <v>43101</v>
      </c>
      <c r="G66" s="34">
        <v>43465</v>
      </c>
      <c r="H66" s="35" t="s">
        <v>5434</v>
      </c>
      <c r="I66" s="35" t="s">
        <v>2238</v>
      </c>
      <c r="J66" s="35" t="s">
        <v>5435</v>
      </c>
      <c r="K66" s="35" t="s">
        <v>5436</v>
      </c>
      <c r="L66" s="35" t="s">
        <v>5447</v>
      </c>
      <c r="M66" s="35" t="s">
        <v>5448</v>
      </c>
      <c r="N66" s="35" t="s">
        <v>5194</v>
      </c>
      <c r="O66" s="35"/>
      <c r="P66" s="35"/>
      <c r="Q66" s="35"/>
      <c r="R66" s="35" t="s">
        <v>5212</v>
      </c>
      <c r="S66" s="35" t="s">
        <v>5230</v>
      </c>
      <c r="T66" s="35" t="s">
        <v>5203</v>
      </c>
      <c r="U66" s="35" t="s">
        <v>5233</v>
      </c>
      <c r="V66" s="35" t="s">
        <v>5188</v>
      </c>
      <c r="W66" s="36">
        <v>0</v>
      </c>
      <c r="X66" s="36">
        <v>0</v>
      </c>
      <c r="Y66" s="36">
        <v>0</v>
      </c>
      <c r="Z66" s="36">
        <v>0</v>
      </c>
      <c r="AA66" s="36">
        <v>0</v>
      </c>
      <c r="AB66" s="36">
        <v>0</v>
      </c>
      <c r="AC66" s="36">
        <v>0</v>
      </c>
      <c r="AD66" s="36">
        <v>0</v>
      </c>
      <c r="AE66" s="36">
        <v>0</v>
      </c>
      <c r="AF66" s="36">
        <v>0</v>
      </c>
      <c r="AG66" s="36">
        <v>0</v>
      </c>
      <c r="AH66" s="36">
        <v>0</v>
      </c>
      <c r="AI66" s="36">
        <v>1</v>
      </c>
      <c r="AJ66" s="35" t="s">
        <v>5449</v>
      </c>
      <c r="AK66" s="35"/>
      <c r="AL66" s="35" t="s">
        <v>5221</v>
      </c>
      <c r="AO66" s="35"/>
      <c r="AP66" s="33"/>
      <c r="AQ66" s="36">
        <f>IF(COUNTIF($L$2:Table20[[#This Row],[ID]],Table20[[#This Row],[ID]])=1,1,0)</f>
        <v>1</v>
      </c>
    </row>
    <row r="67" spans="1:43" x14ac:dyDescent="0.25">
      <c r="A67" s="33" t="s">
        <v>277</v>
      </c>
      <c r="B67" s="33" t="s">
        <v>5432</v>
      </c>
      <c r="C67" s="33" t="s">
        <v>5433</v>
      </c>
      <c r="D67" s="33" t="s">
        <v>280</v>
      </c>
      <c r="E67" s="33" t="s">
        <v>281</v>
      </c>
      <c r="F67" s="34">
        <v>43101</v>
      </c>
      <c r="G67" s="34">
        <v>43465</v>
      </c>
      <c r="H67" s="35" t="s">
        <v>5434</v>
      </c>
      <c r="I67" s="35" t="s">
        <v>2238</v>
      </c>
      <c r="J67" s="35" t="s">
        <v>5435</v>
      </c>
      <c r="K67" s="35" t="s">
        <v>5436</v>
      </c>
      <c r="L67" s="35" t="s">
        <v>5450</v>
      </c>
      <c r="M67" s="35" t="s">
        <v>5451</v>
      </c>
      <c r="N67" s="35" t="s">
        <v>5194</v>
      </c>
      <c r="O67" s="35"/>
      <c r="P67" s="35"/>
      <c r="Q67" s="35"/>
      <c r="R67" s="35" t="s">
        <v>5212</v>
      </c>
      <c r="S67" s="35" t="s">
        <v>5230</v>
      </c>
      <c r="T67" s="35" t="s">
        <v>5203</v>
      </c>
      <c r="U67" s="35" t="s">
        <v>5197</v>
      </c>
      <c r="V67" s="35" t="s">
        <v>5188</v>
      </c>
      <c r="W67" s="36">
        <v>0</v>
      </c>
      <c r="X67" s="36">
        <v>0</v>
      </c>
      <c r="Y67" s="36">
        <v>0</v>
      </c>
      <c r="Z67" s="36">
        <v>0</v>
      </c>
      <c r="AA67" s="36">
        <v>0</v>
      </c>
      <c r="AB67" s="36">
        <v>0</v>
      </c>
      <c r="AC67" s="36">
        <v>0</v>
      </c>
      <c r="AD67" s="36">
        <v>0</v>
      </c>
      <c r="AE67" s="36">
        <v>0</v>
      </c>
      <c r="AF67" s="36">
        <v>0</v>
      </c>
      <c r="AG67" s="36">
        <v>0</v>
      </c>
      <c r="AH67" s="36">
        <v>0</v>
      </c>
      <c r="AI67" s="36">
        <v>1</v>
      </c>
      <c r="AJ67" s="35" t="s">
        <v>5452</v>
      </c>
      <c r="AK67" s="35"/>
      <c r="AL67" s="35" t="s">
        <v>5190</v>
      </c>
      <c r="AO67" s="35"/>
      <c r="AP67" s="33"/>
      <c r="AQ67" s="36">
        <f>IF(COUNTIF($L$2:Table20[[#This Row],[ID]],Table20[[#This Row],[ID]])=1,1,0)</f>
        <v>1</v>
      </c>
    </row>
    <row r="68" spans="1:43" x14ac:dyDescent="0.25">
      <c r="A68" s="33" t="s">
        <v>277</v>
      </c>
      <c r="B68" s="33" t="s">
        <v>5432</v>
      </c>
      <c r="C68" s="33" t="s">
        <v>5433</v>
      </c>
      <c r="D68" s="33" t="s">
        <v>280</v>
      </c>
      <c r="E68" s="33" t="s">
        <v>281</v>
      </c>
      <c r="F68" s="34">
        <v>43101</v>
      </c>
      <c r="G68" s="34">
        <v>43465</v>
      </c>
      <c r="H68" s="35" t="s">
        <v>5434</v>
      </c>
      <c r="I68" s="35" t="s">
        <v>2238</v>
      </c>
      <c r="J68" s="35" t="s">
        <v>5435</v>
      </c>
      <c r="K68" s="35" t="s">
        <v>5436</v>
      </c>
      <c r="L68" s="35" t="s">
        <v>5453</v>
      </c>
      <c r="M68" s="35" t="s">
        <v>5454</v>
      </c>
      <c r="N68" s="35" t="s">
        <v>5194</v>
      </c>
      <c r="O68" s="35"/>
      <c r="P68" s="35"/>
      <c r="Q68" s="35"/>
      <c r="R68" s="35" t="s">
        <v>5202</v>
      </c>
      <c r="S68" s="35" t="s">
        <v>5230</v>
      </c>
      <c r="T68" s="35" t="s">
        <v>5203</v>
      </c>
      <c r="U68" s="35" t="s">
        <v>5233</v>
      </c>
      <c r="V68" s="35" t="s">
        <v>5188</v>
      </c>
      <c r="W68" s="36">
        <v>0</v>
      </c>
      <c r="X68" s="36">
        <v>0</v>
      </c>
      <c r="Y68" s="36">
        <v>0</v>
      </c>
      <c r="Z68" s="36">
        <v>0</v>
      </c>
      <c r="AA68" s="36">
        <v>0</v>
      </c>
      <c r="AB68" s="36">
        <v>0</v>
      </c>
      <c r="AC68" s="36">
        <v>0</v>
      </c>
      <c r="AD68" s="36">
        <v>0</v>
      </c>
      <c r="AE68" s="36">
        <v>0</v>
      </c>
      <c r="AF68" s="36">
        <v>0</v>
      </c>
      <c r="AG68" s="36">
        <v>0</v>
      </c>
      <c r="AH68" s="36">
        <v>0</v>
      </c>
      <c r="AI68" s="36">
        <v>1</v>
      </c>
      <c r="AJ68" s="35" t="s">
        <v>5455</v>
      </c>
      <c r="AK68" s="35"/>
      <c r="AL68" s="35" t="s">
        <v>5221</v>
      </c>
      <c r="AO68" s="35"/>
      <c r="AP68" s="33"/>
      <c r="AQ68" s="36">
        <f>IF(COUNTIF($L$2:Table20[[#This Row],[ID]],Table20[[#This Row],[ID]])=1,1,0)</f>
        <v>1</v>
      </c>
    </row>
    <row r="69" spans="1:43" x14ac:dyDescent="0.25">
      <c r="A69" s="33" t="s">
        <v>277</v>
      </c>
      <c r="B69" s="33" t="s">
        <v>5432</v>
      </c>
      <c r="C69" s="33" t="s">
        <v>5433</v>
      </c>
      <c r="D69" s="33" t="s">
        <v>280</v>
      </c>
      <c r="E69" s="33" t="s">
        <v>281</v>
      </c>
      <c r="F69" s="34">
        <v>43101</v>
      </c>
      <c r="G69" s="34">
        <v>43465</v>
      </c>
      <c r="H69" s="35" t="s">
        <v>5434</v>
      </c>
      <c r="I69" s="35" t="s">
        <v>2238</v>
      </c>
      <c r="J69" s="35" t="s">
        <v>5435</v>
      </c>
      <c r="K69" s="35" t="s">
        <v>5436</v>
      </c>
      <c r="L69" s="35" t="s">
        <v>5456</v>
      </c>
      <c r="M69" s="35" t="s">
        <v>5457</v>
      </c>
      <c r="N69" s="35" t="s">
        <v>5194</v>
      </c>
      <c r="O69" s="35"/>
      <c r="P69" s="35"/>
      <c r="Q69" s="35"/>
      <c r="R69" s="35" t="s">
        <v>5212</v>
      </c>
      <c r="S69" s="35" t="s">
        <v>5230</v>
      </c>
      <c r="T69" s="35" t="s">
        <v>5417</v>
      </c>
      <c r="U69" s="35" t="s">
        <v>5197</v>
      </c>
      <c r="V69" s="35" t="s">
        <v>5188</v>
      </c>
      <c r="W69" s="36">
        <v>0</v>
      </c>
      <c r="X69" s="36">
        <v>0</v>
      </c>
      <c r="Y69" s="36">
        <v>0</v>
      </c>
      <c r="Z69" s="36">
        <v>0</v>
      </c>
      <c r="AA69" s="36">
        <v>0</v>
      </c>
      <c r="AB69" s="36">
        <v>0</v>
      </c>
      <c r="AC69" s="36">
        <v>0</v>
      </c>
      <c r="AD69" s="36">
        <v>0</v>
      </c>
      <c r="AE69" s="36">
        <v>0</v>
      </c>
      <c r="AF69" s="36">
        <v>0</v>
      </c>
      <c r="AG69" s="36">
        <v>0</v>
      </c>
      <c r="AH69" s="36">
        <v>0</v>
      </c>
      <c r="AI69" s="36">
        <v>1</v>
      </c>
      <c r="AJ69" s="35" t="s">
        <v>5458</v>
      </c>
      <c r="AK69" s="35"/>
      <c r="AL69" s="35" t="s">
        <v>5190</v>
      </c>
      <c r="AO69" s="35"/>
      <c r="AP69" s="33"/>
      <c r="AQ69" s="36">
        <f>IF(COUNTIF($L$2:Table20[[#This Row],[ID]],Table20[[#This Row],[ID]])=1,1,0)</f>
        <v>1</v>
      </c>
    </row>
    <row r="70" spans="1:43" x14ac:dyDescent="0.25">
      <c r="A70" s="33" t="s">
        <v>277</v>
      </c>
      <c r="B70" s="33" t="s">
        <v>5432</v>
      </c>
      <c r="C70" s="33" t="s">
        <v>5433</v>
      </c>
      <c r="D70" s="33" t="s">
        <v>280</v>
      </c>
      <c r="E70" s="33" t="s">
        <v>281</v>
      </c>
      <c r="F70" s="34">
        <v>43101</v>
      </c>
      <c r="G70" s="34">
        <v>43465</v>
      </c>
      <c r="H70" s="35" t="s">
        <v>5434</v>
      </c>
      <c r="I70" s="35" t="s">
        <v>2238</v>
      </c>
      <c r="J70" s="35" t="s">
        <v>5435</v>
      </c>
      <c r="K70" s="35" t="s">
        <v>5436</v>
      </c>
      <c r="L70" s="35" t="s">
        <v>5459</v>
      </c>
      <c r="M70" s="35" t="s">
        <v>5460</v>
      </c>
      <c r="N70" s="35" t="s">
        <v>5194</v>
      </c>
      <c r="O70" s="35"/>
      <c r="P70" s="35"/>
      <c r="Q70" s="35"/>
      <c r="R70" s="35" t="s">
        <v>5202</v>
      </c>
      <c r="S70" s="35" t="s">
        <v>5230</v>
      </c>
      <c r="T70" s="35" t="s">
        <v>5249</v>
      </c>
      <c r="U70" s="35" t="s">
        <v>5233</v>
      </c>
      <c r="V70" s="35" t="s">
        <v>5188</v>
      </c>
      <c r="W70" s="36">
        <v>0</v>
      </c>
      <c r="X70" s="36">
        <v>0</v>
      </c>
      <c r="Y70" s="36">
        <v>0</v>
      </c>
      <c r="Z70" s="36">
        <v>0</v>
      </c>
      <c r="AA70" s="36">
        <v>0</v>
      </c>
      <c r="AB70" s="36">
        <v>0</v>
      </c>
      <c r="AC70" s="36">
        <v>0</v>
      </c>
      <c r="AD70" s="36">
        <v>0</v>
      </c>
      <c r="AE70" s="36">
        <v>0</v>
      </c>
      <c r="AF70" s="36">
        <v>0</v>
      </c>
      <c r="AG70" s="36">
        <v>0</v>
      </c>
      <c r="AH70" s="36">
        <v>0</v>
      </c>
      <c r="AI70" s="36">
        <v>1</v>
      </c>
      <c r="AJ70" s="35" t="s">
        <v>5461</v>
      </c>
      <c r="AK70" s="35"/>
      <c r="AL70" s="35" t="s">
        <v>5190</v>
      </c>
      <c r="AO70" s="35"/>
      <c r="AP70" s="33"/>
      <c r="AQ70" s="36">
        <f>IF(COUNTIF($L$2:Table20[[#This Row],[ID]],Table20[[#This Row],[ID]])=1,1,0)</f>
        <v>1</v>
      </c>
    </row>
    <row r="71" spans="1:43" x14ac:dyDescent="0.25">
      <c r="A71" s="33" t="s">
        <v>277</v>
      </c>
      <c r="B71" s="33" t="s">
        <v>5432</v>
      </c>
      <c r="C71" s="33" t="s">
        <v>5433</v>
      </c>
      <c r="D71" s="33" t="s">
        <v>280</v>
      </c>
      <c r="E71" s="33" t="s">
        <v>281</v>
      </c>
      <c r="F71" s="34">
        <v>43101</v>
      </c>
      <c r="G71" s="34">
        <v>43465</v>
      </c>
      <c r="H71" s="35" t="s">
        <v>5434</v>
      </c>
      <c r="I71" s="35" t="s">
        <v>2238</v>
      </c>
      <c r="J71" s="35" t="s">
        <v>5435</v>
      </c>
      <c r="K71" s="35" t="s">
        <v>5436</v>
      </c>
      <c r="L71" s="35" t="s">
        <v>5462</v>
      </c>
      <c r="M71" s="35" t="s">
        <v>5463</v>
      </c>
      <c r="N71" s="35" t="s">
        <v>5194</v>
      </c>
      <c r="O71" s="35"/>
      <c r="P71" s="35"/>
      <c r="Q71" s="35"/>
      <c r="R71" s="35" t="s">
        <v>5184</v>
      </c>
      <c r="S71" s="35" t="s">
        <v>5230</v>
      </c>
      <c r="T71" s="35" t="s">
        <v>5417</v>
      </c>
      <c r="U71" s="35" t="s">
        <v>5197</v>
      </c>
      <c r="V71" s="35" t="s">
        <v>5188</v>
      </c>
      <c r="W71" s="36">
        <v>0</v>
      </c>
      <c r="X71" s="36">
        <v>0</v>
      </c>
      <c r="Y71" s="36">
        <v>0</v>
      </c>
      <c r="Z71" s="36">
        <v>0</v>
      </c>
      <c r="AA71" s="36">
        <v>0</v>
      </c>
      <c r="AB71" s="36">
        <v>0</v>
      </c>
      <c r="AC71" s="36">
        <v>0</v>
      </c>
      <c r="AD71" s="36">
        <v>0</v>
      </c>
      <c r="AE71" s="36">
        <v>0</v>
      </c>
      <c r="AF71" s="36">
        <v>0</v>
      </c>
      <c r="AG71" s="36">
        <v>0</v>
      </c>
      <c r="AH71" s="36">
        <v>0</v>
      </c>
      <c r="AI71" s="36">
        <v>1</v>
      </c>
      <c r="AJ71" s="35" t="s">
        <v>5464</v>
      </c>
      <c r="AK71" s="35"/>
      <c r="AL71" s="35" t="s">
        <v>5221</v>
      </c>
      <c r="AO71" s="35"/>
      <c r="AP71" s="33"/>
      <c r="AQ71" s="36">
        <f>IF(COUNTIF($L$2:Table20[[#This Row],[ID]],Table20[[#This Row],[ID]])=1,1,0)</f>
        <v>1</v>
      </c>
    </row>
    <row r="72" spans="1:43" x14ac:dyDescent="0.25">
      <c r="A72" s="33" t="s">
        <v>277</v>
      </c>
      <c r="B72" s="33" t="s">
        <v>5432</v>
      </c>
      <c r="C72" s="33" t="s">
        <v>5433</v>
      </c>
      <c r="D72" s="33" t="s">
        <v>280</v>
      </c>
      <c r="E72" s="33" t="s">
        <v>281</v>
      </c>
      <c r="F72" s="34">
        <v>43101</v>
      </c>
      <c r="G72" s="34">
        <v>43465</v>
      </c>
      <c r="H72" s="35" t="s">
        <v>5434</v>
      </c>
      <c r="I72" s="35" t="s">
        <v>2238</v>
      </c>
      <c r="J72" s="35" t="s">
        <v>5435</v>
      </c>
      <c r="K72" s="35" t="s">
        <v>5436</v>
      </c>
      <c r="L72" s="35" t="s">
        <v>5465</v>
      </c>
      <c r="M72" s="35" t="s">
        <v>5466</v>
      </c>
      <c r="N72" s="35" t="s">
        <v>5194</v>
      </c>
      <c r="O72" s="35"/>
      <c r="P72" s="35"/>
      <c r="Q72" s="35"/>
      <c r="R72" s="35" t="s">
        <v>5212</v>
      </c>
      <c r="S72" s="35" t="s">
        <v>5230</v>
      </c>
      <c r="T72" s="35" t="s">
        <v>5203</v>
      </c>
      <c r="U72" s="35" t="s">
        <v>5220</v>
      </c>
      <c r="V72" s="35" t="s">
        <v>5188</v>
      </c>
      <c r="W72" s="36">
        <v>0</v>
      </c>
      <c r="X72" s="36">
        <v>0</v>
      </c>
      <c r="Y72" s="36">
        <v>0</v>
      </c>
      <c r="Z72" s="36">
        <v>0</v>
      </c>
      <c r="AA72" s="36">
        <v>0</v>
      </c>
      <c r="AB72" s="36">
        <v>0</v>
      </c>
      <c r="AC72" s="36">
        <v>0</v>
      </c>
      <c r="AD72" s="36">
        <v>0</v>
      </c>
      <c r="AE72" s="36">
        <v>0</v>
      </c>
      <c r="AF72" s="36">
        <v>0</v>
      </c>
      <c r="AG72" s="36">
        <v>0</v>
      </c>
      <c r="AH72" s="36">
        <v>0</v>
      </c>
      <c r="AI72" s="36">
        <v>1</v>
      </c>
      <c r="AJ72" s="35" t="s">
        <v>5467</v>
      </c>
      <c r="AK72" s="35"/>
      <c r="AL72" s="35" t="s">
        <v>5190</v>
      </c>
      <c r="AO72" s="35"/>
      <c r="AP72" s="33"/>
      <c r="AQ72" s="36">
        <f>IF(COUNTIF($L$2:Table20[[#This Row],[ID]],Table20[[#This Row],[ID]])=1,1,0)</f>
        <v>1</v>
      </c>
    </row>
    <row r="73" spans="1:43" x14ac:dyDescent="0.25">
      <c r="A73" s="33" t="s">
        <v>277</v>
      </c>
      <c r="B73" s="33" t="s">
        <v>5432</v>
      </c>
      <c r="C73" s="33" t="s">
        <v>5433</v>
      </c>
      <c r="D73" s="33" t="s">
        <v>280</v>
      </c>
      <c r="E73" s="33" t="s">
        <v>281</v>
      </c>
      <c r="F73" s="34">
        <v>43101</v>
      </c>
      <c r="G73" s="34">
        <v>43465</v>
      </c>
      <c r="H73" s="35" t="s">
        <v>5434</v>
      </c>
      <c r="I73" s="35" t="s">
        <v>2238</v>
      </c>
      <c r="J73" s="35" t="s">
        <v>5435</v>
      </c>
      <c r="K73" s="35" t="s">
        <v>5436</v>
      </c>
      <c r="L73" s="35" t="s">
        <v>5468</v>
      </c>
      <c r="M73" s="35" t="s">
        <v>5469</v>
      </c>
      <c r="N73" s="35" t="s">
        <v>5194</v>
      </c>
      <c r="O73" s="35"/>
      <c r="P73" s="35"/>
      <c r="Q73" s="35"/>
      <c r="R73" s="35" t="s">
        <v>5212</v>
      </c>
      <c r="S73" s="35" t="s">
        <v>5213</v>
      </c>
      <c r="T73" s="35" t="s">
        <v>5203</v>
      </c>
      <c r="U73" s="35" t="s">
        <v>5197</v>
      </c>
      <c r="V73" s="35" t="s">
        <v>5188</v>
      </c>
      <c r="W73" s="36">
        <v>0</v>
      </c>
      <c r="X73" s="36">
        <v>0</v>
      </c>
      <c r="Y73" s="36">
        <v>0</v>
      </c>
      <c r="Z73" s="36">
        <v>0</v>
      </c>
      <c r="AA73" s="36">
        <v>0</v>
      </c>
      <c r="AB73" s="36">
        <v>0</v>
      </c>
      <c r="AC73" s="36">
        <v>0</v>
      </c>
      <c r="AD73" s="36">
        <v>0</v>
      </c>
      <c r="AE73" s="36">
        <v>0</v>
      </c>
      <c r="AF73" s="36">
        <v>0</v>
      </c>
      <c r="AG73" s="36">
        <v>0</v>
      </c>
      <c r="AH73" s="36">
        <v>0</v>
      </c>
      <c r="AI73" s="36">
        <v>1</v>
      </c>
      <c r="AJ73" s="35" t="s">
        <v>5470</v>
      </c>
      <c r="AK73" s="35"/>
      <c r="AL73" s="35" t="s">
        <v>5471</v>
      </c>
      <c r="AO73" s="35"/>
      <c r="AP73" s="33"/>
      <c r="AQ73" s="36">
        <f>IF(COUNTIF($L$2:Table20[[#This Row],[ID]],Table20[[#This Row],[ID]])=1,1,0)</f>
        <v>1</v>
      </c>
    </row>
    <row r="74" spans="1:43" x14ac:dyDescent="0.25">
      <c r="A74" s="33" t="s">
        <v>277</v>
      </c>
      <c r="B74" s="33" t="s">
        <v>5432</v>
      </c>
      <c r="C74" s="33" t="s">
        <v>5433</v>
      </c>
      <c r="D74" s="33" t="s">
        <v>280</v>
      </c>
      <c r="E74" s="33" t="s">
        <v>281</v>
      </c>
      <c r="F74" s="34">
        <v>43101</v>
      </c>
      <c r="G74" s="34">
        <v>43465</v>
      </c>
      <c r="H74" s="35" t="s">
        <v>5434</v>
      </c>
      <c r="I74" s="35" t="s">
        <v>2238</v>
      </c>
      <c r="J74" s="35" t="s">
        <v>5435</v>
      </c>
      <c r="K74" s="35" t="s">
        <v>5436</v>
      </c>
      <c r="L74" s="35" t="s">
        <v>5472</v>
      </c>
      <c r="M74" s="35" t="s">
        <v>5473</v>
      </c>
      <c r="N74" s="35" t="s">
        <v>5194</v>
      </c>
      <c r="O74" s="35"/>
      <c r="P74" s="35"/>
      <c r="Q74" s="35"/>
      <c r="R74" s="35" t="s">
        <v>5202</v>
      </c>
      <c r="S74" s="35" t="s">
        <v>5224</v>
      </c>
      <c r="T74" s="35" t="s">
        <v>5230</v>
      </c>
      <c r="U74" s="35" t="s">
        <v>5233</v>
      </c>
      <c r="V74" s="35" t="s">
        <v>5188</v>
      </c>
      <c r="W74" s="36">
        <v>0</v>
      </c>
      <c r="X74" s="36">
        <v>0</v>
      </c>
      <c r="Y74" s="36">
        <v>0</v>
      </c>
      <c r="Z74" s="36">
        <v>0</v>
      </c>
      <c r="AA74" s="36">
        <v>0</v>
      </c>
      <c r="AB74" s="36">
        <v>0</v>
      </c>
      <c r="AC74" s="36">
        <v>0</v>
      </c>
      <c r="AD74" s="36">
        <v>0</v>
      </c>
      <c r="AE74" s="36">
        <v>0</v>
      </c>
      <c r="AF74" s="36">
        <v>0</v>
      </c>
      <c r="AG74" s="36">
        <v>0</v>
      </c>
      <c r="AH74" s="36">
        <v>0</v>
      </c>
      <c r="AI74" s="36">
        <v>1</v>
      </c>
      <c r="AJ74" s="35" t="s">
        <v>5474</v>
      </c>
      <c r="AK74" s="35"/>
      <c r="AL74" s="35" t="s">
        <v>5221</v>
      </c>
      <c r="AO74" s="35"/>
      <c r="AP74" s="33"/>
      <c r="AQ74" s="36">
        <f>IF(COUNTIF($L$2:Table20[[#This Row],[ID]],Table20[[#This Row],[ID]])=1,1,0)</f>
        <v>1</v>
      </c>
    </row>
    <row r="75" spans="1:43" x14ac:dyDescent="0.25">
      <c r="A75" s="33" t="s">
        <v>277</v>
      </c>
      <c r="B75" s="33" t="s">
        <v>5432</v>
      </c>
      <c r="C75" s="33" t="s">
        <v>5433</v>
      </c>
      <c r="D75" s="33" t="s">
        <v>280</v>
      </c>
      <c r="E75" s="33" t="s">
        <v>281</v>
      </c>
      <c r="F75" s="34">
        <v>43101</v>
      </c>
      <c r="G75" s="34">
        <v>43465</v>
      </c>
      <c r="H75" s="35" t="s">
        <v>5434</v>
      </c>
      <c r="I75" s="35" t="s">
        <v>2238</v>
      </c>
      <c r="J75" s="35" t="s">
        <v>5435</v>
      </c>
      <c r="K75" s="35" t="s">
        <v>5436</v>
      </c>
      <c r="L75" s="35" t="s">
        <v>5475</v>
      </c>
      <c r="M75" s="35" t="s">
        <v>5476</v>
      </c>
      <c r="N75" s="35" t="s">
        <v>5194</v>
      </c>
      <c r="O75" s="35"/>
      <c r="P75" s="35"/>
      <c r="Q75" s="35"/>
      <c r="R75" s="35" t="s">
        <v>5212</v>
      </c>
      <c r="S75" s="35" t="s">
        <v>5224</v>
      </c>
      <c r="T75" s="35" t="s">
        <v>5477</v>
      </c>
      <c r="U75" s="35" t="s">
        <v>5197</v>
      </c>
      <c r="V75" s="35" t="s">
        <v>5188</v>
      </c>
      <c r="W75" s="36">
        <v>0</v>
      </c>
      <c r="X75" s="36">
        <v>0</v>
      </c>
      <c r="Y75" s="36">
        <v>0</v>
      </c>
      <c r="Z75" s="36">
        <v>0</v>
      </c>
      <c r="AA75" s="36">
        <v>0</v>
      </c>
      <c r="AB75" s="36">
        <v>0</v>
      </c>
      <c r="AC75" s="36">
        <v>0</v>
      </c>
      <c r="AD75" s="36">
        <v>0</v>
      </c>
      <c r="AE75" s="36">
        <v>0</v>
      </c>
      <c r="AF75" s="36">
        <v>0</v>
      </c>
      <c r="AG75" s="36">
        <v>0</v>
      </c>
      <c r="AH75" s="36">
        <v>0</v>
      </c>
      <c r="AI75" s="36">
        <v>1</v>
      </c>
      <c r="AJ75" s="35" t="s">
        <v>5478</v>
      </c>
      <c r="AK75" s="35"/>
      <c r="AL75" s="35" t="s">
        <v>5221</v>
      </c>
      <c r="AO75" s="35"/>
      <c r="AP75" s="33"/>
      <c r="AQ75" s="36">
        <f>IF(COUNTIF($L$2:Table20[[#This Row],[ID]],Table20[[#This Row],[ID]])=1,1,0)</f>
        <v>1</v>
      </c>
    </row>
    <row r="76" spans="1:43" x14ac:dyDescent="0.25">
      <c r="A76" s="33" t="s">
        <v>277</v>
      </c>
      <c r="B76" s="33" t="s">
        <v>5432</v>
      </c>
      <c r="C76" s="33" t="s">
        <v>5433</v>
      </c>
      <c r="D76" s="33" t="s">
        <v>280</v>
      </c>
      <c r="E76" s="33" t="s">
        <v>281</v>
      </c>
      <c r="F76" s="34">
        <v>43101</v>
      </c>
      <c r="G76" s="34">
        <v>43465</v>
      </c>
      <c r="H76" s="35" t="s">
        <v>5434</v>
      </c>
      <c r="I76" s="35" t="s">
        <v>2238</v>
      </c>
      <c r="J76" s="35" t="s">
        <v>5435</v>
      </c>
      <c r="K76" s="35" t="s">
        <v>5436</v>
      </c>
      <c r="L76" s="35" t="s">
        <v>5479</v>
      </c>
      <c r="M76" s="35" t="s">
        <v>5480</v>
      </c>
      <c r="N76" s="35" t="s">
        <v>5194</v>
      </c>
      <c r="O76" s="35"/>
      <c r="P76" s="35"/>
      <c r="Q76" s="35"/>
      <c r="R76" s="35" t="s">
        <v>5202</v>
      </c>
      <c r="S76" s="35" t="s">
        <v>5230</v>
      </c>
      <c r="T76" s="35" t="s">
        <v>5224</v>
      </c>
      <c r="U76" s="35" t="s">
        <v>5220</v>
      </c>
      <c r="V76" s="35" t="s">
        <v>5188</v>
      </c>
      <c r="W76" s="36">
        <v>0</v>
      </c>
      <c r="X76" s="36">
        <v>0</v>
      </c>
      <c r="Y76" s="36">
        <v>0</v>
      </c>
      <c r="Z76" s="36">
        <v>0</v>
      </c>
      <c r="AA76" s="36">
        <v>0</v>
      </c>
      <c r="AB76" s="36">
        <v>0</v>
      </c>
      <c r="AC76" s="36">
        <v>0</v>
      </c>
      <c r="AD76" s="36">
        <v>0</v>
      </c>
      <c r="AE76" s="36">
        <v>0</v>
      </c>
      <c r="AF76" s="36">
        <v>0</v>
      </c>
      <c r="AG76" s="36">
        <v>0</v>
      </c>
      <c r="AH76" s="36">
        <v>0</v>
      </c>
      <c r="AI76" s="36">
        <v>1</v>
      </c>
      <c r="AJ76" s="35" t="s">
        <v>5481</v>
      </c>
      <c r="AK76" s="35"/>
      <c r="AL76" s="35" t="s">
        <v>5221</v>
      </c>
      <c r="AO76" s="35"/>
      <c r="AP76" s="33"/>
      <c r="AQ76" s="36">
        <f>IF(COUNTIF($L$2:Table20[[#This Row],[ID]],Table20[[#This Row],[ID]])=1,1,0)</f>
        <v>1</v>
      </c>
    </row>
    <row r="77" spans="1:43" x14ac:dyDescent="0.25">
      <c r="A77" s="33" t="s">
        <v>277</v>
      </c>
      <c r="B77" s="33" t="s">
        <v>5432</v>
      </c>
      <c r="C77" s="33" t="s">
        <v>5433</v>
      </c>
      <c r="D77" s="33" t="s">
        <v>280</v>
      </c>
      <c r="E77" s="33" t="s">
        <v>281</v>
      </c>
      <c r="F77" s="34">
        <v>43101</v>
      </c>
      <c r="G77" s="34">
        <v>43465</v>
      </c>
      <c r="H77" s="35" t="s">
        <v>5434</v>
      </c>
      <c r="I77" s="35" t="s">
        <v>2238</v>
      </c>
      <c r="J77" s="35" t="s">
        <v>5435</v>
      </c>
      <c r="K77" s="35" t="s">
        <v>5436</v>
      </c>
      <c r="L77" s="35" t="s">
        <v>5482</v>
      </c>
      <c r="M77" s="35" t="s">
        <v>5483</v>
      </c>
      <c r="N77" s="35" t="s">
        <v>5211</v>
      </c>
      <c r="O77" s="35"/>
      <c r="P77" s="35"/>
      <c r="Q77" s="35"/>
      <c r="R77" s="35" t="s">
        <v>5212</v>
      </c>
      <c r="S77" s="35" t="s">
        <v>5230</v>
      </c>
      <c r="T77" s="35" t="s">
        <v>5224</v>
      </c>
      <c r="U77" s="35" t="s">
        <v>5220</v>
      </c>
      <c r="V77" s="35" t="s">
        <v>5188</v>
      </c>
      <c r="W77" s="36">
        <v>0</v>
      </c>
      <c r="X77" s="36">
        <v>0</v>
      </c>
      <c r="Y77" s="36">
        <v>0</v>
      </c>
      <c r="Z77" s="36">
        <v>0</v>
      </c>
      <c r="AA77" s="36">
        <v>0</v>
      </c>
      <c r="AB77" s="36">
        <v>0</v>
      </c>
      <c r="AC77" s="36">
        <v>0</v>
      </c>
      <c r="AD77" s="36">
        <v>0</v>
      </c>
      <c r="AE77" s="36">
        <v>0</v>
      </c>
      <c r="AF77" s="36">
        <v>0</v>
      </c>
      <c r="AG77" s="36">
        <v>0</v>
      </c>
      <c r="AH77" s="36">
        <v>0</v>
      </c>
      <c r="AI77" s="36">
        <v>1</v>
      </c>
      <c r="AJ77" s="35" t="s">
        <v>5484</v>
      </c>
      <c r="AK77" s="35"/>
      <c r="AL77" s="35" t="s">
        <v>5485</v>
      </c>
      <c r="AO77" s="35"/>
      <c r="AP77" s="33"/>
      <c r="AQ77" s="36">
        <f>IF(COUNTIF($L$2:Table20[[#This Row],[ID]],Table20[[#This Row],[ID]])=1,1,0)</f>
        <v>1</v>
      </c>
    </row>
    <row r="78" spans="1:43" x14ac:dyDescent="0.25">
      <c r="A78" s="33" t="s">
        <v>277</v>
      </c>
      <c r="B78" s="33" t="s">
        <v>5432</v>
      </c>
      <c r="C78" s="33" t="s">
        <v>5433</v>
      </c>
      <c r="D78" s="33" t="s">
        <v>280</v>
      </c>
      <c r="E78" s="33" t="s">
        <v>281</v>
      </c>
      <c r="F78" s="34">
        <v>43101</v>
      </c>
      <c r="G78" s="34">
        <v>43465</v>
      </c>
      <c r="H78" s="35" t="s">
        <v>5434</v>
      </c>
      <c r="I78" s="35" t="s">
        <v>2238</v>
      </c>
      <c r="J78" s="35" t="s">
        <v>5435</v>
      </c>
      <c r="K78" s="35" t="s">
        <v>5436</v>
      </c>
      <c r="L78" s="35" t="s">
        <v>5486</v>
      </c>
      <c r="M78" s="35" t="s">
        <v>5487</v>
      </c>
      <c r="N78" s="35" t="s">
        <v>5211</v>
      </c>
      <c r="O78" s="35"/>
      <c r="P78" s="35"/>
      <c r="Q78" s="35"/>
      <c r="R78" s="35" t="s">
        <v>5212</v>
      </c>
      <c r="S78" s="35" t="s">
        <v>5230</v>
      </c>
      <c r="T78" s="35" t="s">
        <v>5203</v>
      </c>
      <c r="U78" s="35" t="s">
        <v>5233</v>
      </c>
      <c r="V78" s="35" t="s">
        <v>5188</v>
      </c>
      <c r="W78" s="36">
        <v>0</v>
      </c>
      <c r="X78" s="36">
        <v>0</v>
      </c>
      <c r="Y78" s="36">
        <v>0</v>
      </c>
      <c r="Z78" s="36">
        <v>0</v>
      </c>
      <c r="AA78" s="36">
        <v>0</v>
      </c>
      <c r="AB78" s="36">
        <v>0</v>
      </c>
      <c r="AC78" s="36">
        <v>0</v>
      </c>
      <c r="AD78" s="36">
        <v>0</v>
      </c>
      <c r="AE78" s="36">
        <v>0</v>
      </c>
      <c r="AF78" s="36">
        <v>0</v>
      </c>
      <c r="AG78" s="36">
        <v>0</v>
      </c>
      <c r="AH78" s="36">
        <v>0</v>
      </c>
      <c r="AI78" s="36">
        <v>1</v>
      </c>
      <c r="AJ78" s="35" t="s">
        <v>5488</v>
      </c>
      <c r="AK78" s="35"/>
      <c r="AL78" s="35" t="s">
        <v>5221</v>
      </c>
      <c r="AO78" s="35"/>
      <c r="AP78" s="33"/>
      <c r="AQ78" s="36">
        <f>IF(COUNTIF($L$2:Table20[[#This Row],[ID]],Table20[[#This Row],[ID]])=1,1,0)</f>
        <v>1</v>
      </c>
    </row>
    <row r="79" spans="1:43" x14ac:dyDescent="0.25">
      <c r="A79" s="33" t="s">
        <v>277</v>
      </c>
      <c r="B79" s="33" t="s">
        <v>5432</v>
      </c>
      <c r="C79" s="33" t="s">
        <v>5433</v>
      </c>
      <c r="D79" s="33" t="s">
        <v>280</v>
      </c>
      <c r="E79" s="33" t="s">
        <v>281</v>
      </c>
      <c r="F79" s="34">
        <v>43101</v>
      </c>
      <c r="G79" s="34">
        <v>43465</v>
      </c>
      <c r="H79" s="35" t="s">
        <v>5434</v>
      </c>
      <c r="I79" s="35" t="s">
        <v>2238</v>
      </c>
      <c r="J79" s="35" t="s">
        <v>5435</v>
      </c>
      <c r="K79" s="35" t="s">
        <v>5436</v>
      </c>
      <c r="L79" s="35" t="s">
        <v>5489</v>
      </c>
      <c r="M79" s="35" t="s">
        <v>5490</v>
      </c>
      <c r="N79" s="35" t="s">
        <v>5211</v>
      </c>
      <c r="O79" s="35"/>
      <c r="P79" s="35"/>
      <c r="Q79" s="35"/>
      <c r="R79" s="35" t="s">
        <v>5212</v>
      </c>
      <c r="S79" s="35" t="s">
        <v>5230</v>
      </c>
      <c r="T79" s="35" t="s">
        <v>5203</v>
      </c>
      <c r="U79" s="35" t="s">
        <v>5220</v>
      </c>
      <c r="V79" s="35" t="s">
        <v>5188</v>
      </c>
      <c r="W79" s="36">
        <v>0</v>
      </c>
      <c r="X79" s="36">
        <v>0</v>
      </c>
      <c r="Y79" s="36">
        <v>0</v>
      </c>
      <c r="Z79" s="36">
        <v>0</v>
      </c>
      <c r="AA79" s="36">
        <v>0</v>
      </c>
      <c r="AB79" s="36">
        <v>0</v>
      </c>
      <c r="AC79" s="36">
        <v>0</v>
      </c>
      <c r="AD79" s="36">
        <v>0</v>
      </c>
      <c r="AE79" s="36">
        <v>0</v>
      </c>
      <c r="AF79" s="36">
        <v>0</v>
      </c>
      <c r="AG79" s="36">
        <v>0</v>
      </c>
      <c r="AH79" s="36">
        <v>0</v>
      </c>
      <c r="AI79" s="36">
        <v>1</v>
      </c>
      <c r="AJ79" s="35" t="s">
        <v>5491</v>
      </c>
      <c r="AK79" s="35"/>
      <c r="AL79" s="35" t="s">
        <v>5190</v>
      </c>
      <c r="AO79" s="35"/>
      <c r="AP79" s="33"/>
      <c r="AQ79" s="36">
        <f>IF(COUNTIF($L$2:Table20[[#This Row],[ID]],Table20[[#This Row],[ID]])=1,1,0)</f>
        <v>1</v>
      </c>
    </row>
    <row r="80" spans="1:43" x14ac:dyDescent="0.25">
      <c r="A80" s="33" t="s">
        <v>277</v>
      </c>
      <c r="B80" s="33" t="s">
        <v>5432</v>
      </c>
      <c r="C80" s="33" t="s">
        <v>5433</v>
      </c>
      <c r="D80" s="33" t="s">
        <v>280</v>
      </c>
      <c r="E80" s="33" t="s">
        <v>281</v>
      </c>
      <c r="F80" s="34">
        <v>43101</v>
      </c>
      <c r="G80" s="34">
        <v>43465</v>
      </c>
      <c r="H80" s="35" t="s">
        <v>5434</v>
      </c>
      <c r="I80" s="35" t="s">
        <v>2238</v>
      </c>
      <c r="J80" s="35" t="s">
        <v>5435</v>
      </c>
      <c r="K80" s="35" t="s">
        <v>5436</v>
      </c>
      <c r="L80" s="35" t="s">
        <v>5492</v>
      </c>
      <c r="M80" s="35" t="s">
        <v>5493</v>
      </c>
      <c r="N80" s="35" t="s">
        <v>5211</v>
      </c>
      <c r="O80" s="35"/>
      <c r="P80" s="35"/>
      <c r="Q80" s="35"/>
      <c r="R80" s="35" t="s">
        <v>5212</v>
      </c>
      <c r="S80" s="35" t="s">
        <v>5230</v>
      </c>
      <c r="T80" s="35" t="s">
        <v>5445</v>
      </c>
      <c r="U80" s="35" t="s">
        <v>5197</v>
      </c>
      <c r="V80" s="35" t="s">
        <v>5188</v>
      </c>
      <c r="W80" s="36">
        <v>0</v>
      </c>
      <c r="X80" s="36">
        <v>0</v>
      </c>
      <c r="Y80" s="36">
        <v>0</v>
      </c>
      <c r="Z80" s="36">
        <v>0</v>
      </c>
      <c r="AA80" s="36">
        <v>0</v>
      </c>
      <c r="AB80" s="36">
        <v>0</v>
      </c>
      <c r="AC80" s="36">
        <v>0</v>
      </c>
      <c r="AD80" s="36">
        <v>0</v>
      </c>
      <c r="AE80" s="36">
        <v>0</v>
      </c>
      <c r="AF80" s="36">
        <v>0</v>
      </c>
      <c r="AG80" s="36">
        <v>0</v>
      </c>
      <c r="AH80" s="36">
        <v>0</v>
      </c>
      <c r="AI80" s="36">
        <v>1</v>
      </c>
      <c r="AJ80" s="35" t="s">
        <v>5494</v>
      </c>
      <c r="AK80" s="35"/>
      <c r="AL80" s="35" t="s">
        <v>5190</v>
      </c>
      <c r="AO80" s="35"/>
      <c r="AP80" s="33"/>
      <c r="AQ80" s="36">
        <f>IF(COUNTIF($L$2:Table20[[#This Row],[ID]],Table20[[#This Row],[ID]])=1,1,0)</f>
        <v>1</v>
      </c>
    </row>
    <row r="81" spans="1:43" x14ac:dyDescent="0.25">
      <c r="A81" s="33" t="s">
        <v>277</v>
      </c>
      <c r="B81" s="33" t="s">
        <v>5432</v>
      </c>
      <c r="C81" s="33" t="s">
        <v>5433</v>
      </c>
      <c r="D81" s="33" t="s">
        <v>280</v>
      </c>
      <c r="E81" s="33" t="s">
        <v>281</v>
      </c>
      <c r="F81" s="34">
        <v>43101</v>
      </c>
      <c r="G81" s="34">
        <v>43465</v>
      </c>
      <c r="H81" s="35" t="s">
        <v>5434</v>
      </c>
      <c r="I81" s="35" t="s">
        <v>2238</v>
      </c>
      <c r="J81" s="35" t="s">
        <v>5435</v>
      </c>
      <c r="K81" s="35" t="s">
        <v>5436</v>
      </c>
      <c r="L81" s="35" t="s">
        <v>5495</v>
      </c>
      <c r="M81" s="35" t="s">
        <v>5496</v>
      </c>
      <c r="N81" s="35" t="s">
        <v>5211</v>
      </c>
      <c r="O81" s="35"/>
      <c r="P81" s="35"/>
      <c r="Q81" s="35"/>
      <c r="R81" s="35" t="s">
        <v>5202</v>
      </c>
      <c r="S81" s="35" t="s">
        <v>5224</v>
      </c>
      <c r="T81" s="35" t="s">
        <v>5477</v>
      </c>
      <c r="U81" s="35" t="s">
        <v>5220</v>
      </c>
      <c r="V81" s="35" t="s">
        <v>5188</v>
      </c>
      <c r="W81" s="36">
        <v>0</v>
      </c>
      <c r="X81" s="36">
        <v>0</v>
      </c>
      <c r="Y81" s="36">
        <v>0</v>
      </c>
      <c r="Z81" s="36">
        <v>0</v>
      </c>
      <c r="AA81" s="36">
        <v>0</v>
      </c>
      <c r="AB81" s="36">
        <v>0</v>
      </c>
      <c r="AC81" s="36">
        <v>0</v>
      </c>
      <c r="AD81" s="36">
        <v>0</v>
      </c>
      <c r="AE81" s="36">
        <v>0</v>
      </c>
      <c r="AF81" s="36">
        <v>0</v>
      </c>
      <c r="AG81" s="36">
        <v>0</v>
      </c>
      <c r="AH81" s="36">
        <v>0</v>
      </c>
      <c r="AI81" s="36">
        <v>1</v>
      </c>
      <c r="AJ81" s="35" t="s">
        <v>5497</v>
      </c>
      <c r="AK81" s="35"/>
      <c r="AL81" s="35" t="s">
        <v>5221</v>
      </c>
      <c r="AO81" s="35"/>
      <c r="AP81" s="33"/>
      <c r="AQ81" s="36">
        <f>IF(COUNTIF($L$2:Table20[[#This Row],[ID]],Table20[[#This Row],[ID]])=1,1,0)</f>
        <v>1</v>
      </c>
    </row>
    <row r="82" spans="1:43" x14ac:dyDescent="0.25">
      <c r="A82" s="33" t="s">
        <v>277</v>
      </c>
      <c r="B82" s="33" t="s">
        <v>5432</v>
      </c>
      <c r="C82" s="33" t="s">
        <v>5433</v>
      </c>
      <c r="D82" s="33" t="s">
        <v>280</v>
      </c>
      <c r="E82" s="33" t="s">
        <v>281</v>
      </c>
      <c r="F82" s="34">
        <v>43101</v>
      </c>
      <c r="G82" s="34">
        <v>43465</v>
      </c>
      <c r="H82" s="35" t="s">
        <v>5434</v>
      </c>
      <c r="I82" s="35" t="s">
        <v>2238</v>
      </c>
      <c r="J82" s="35" t="s">
        <v>5435</v>
      </c>
      <c r="K82" s="35" t="s">
        <v>5436</v>
      </c>
      <c r="L82" s="35" t="s">
        <v>5498</v>
      </c>
      <c r="M82" s="35" t="s">
        <v>5499</v>
      </c>
      <c r="N82" s="35" t="s">
        <v>5211</v>
      </c>
      <c r="O82" s="35"/>
      <c r="P82" s="35"/>
      <c r="Q82" s="35"/>
      <c r="R82" s="35" t="s">
        <v>5212</v>
      </c>
      <c r="S82" s="35" t="s">
        <v>5230</v>
      </c>
      <c r="T82" s="35" t="s">
        <v>5203</v>
      </c>
      <c r="U82" s="35" t="s">
        <v>5220</v>
      </c>
      <c r="V82" s="35" t="s">
        <v>5188</v>
      </c>
      <c r="W82" s="36">
        <v>0</v>
      </c>
      <c r="X82" s="36">
        <v>0</v>
      </c>
      <c r="Y82" s="36">
        <v>0</v>
      </c>
      <c r="Z82" s="36">
        <v>0</v>
      </c>
      <c r="AA82" s="36">
        <v>0</v>
      </c>
      <c r="AB82" s="36">
        <v>0</v>
      </c>
      <c r="AC82" s="36">
        <v>0</v>
      </c>
      <c r="AD82" s="36">
        <v>0</v>
      </c>
      <c r="AE82" s="36">
        <v>0</v>
      </c>
      <c r="AF82" s="36">
        <v>0</v>
      </c>
      <c r="AG82" s="36">
        <v>0</v>
      </c>
      <c r="AH82" s="36">
        <v>0</v>
      </c>
      <c r="AI82" s="36">
        <v>1</v>
      </c>
      <c r="AJ82" s="35" t="s">
        <v>5500</v>
      </c>
      <c r="AK82" s="35"/>
      <c r="AL82" s="35" t="s">
        <v>5485</v>
      </c>
      <c r="AO82" s="35"/>
      <c r="AP82" s="33"/>
      <c r="AQ82" s="36">
        <f>IF(COUNTIF($L$2:Table20[[#This Row],[ID]],Table20[[#This Row],[ID]])=1,1,0)</f>
        <v>1</v>
      </c>
    </row>
    <row r="83" spans="1:43" x14ac:dyDescent="0.25">
      <c r="A83" s="33" t="s">
        <v>277</v>
      </c>
      <c r="B83" s="33" t="s">
        <v>5432</v>
      </c>
      <c r="C83" s="33" t="s">
        <v>5433</v>
      </c>
      <c r="D83" s="33" t="s">
        <v>280</v>
      </c>
      <c r="E83" s="33" t="s">
        <v>281</v>
      </c>
      <c r="F83" s="34">
        <v>43101</v>
      </c>
      <c r="G83" s="34">
        <v>43465</v>
      </c>
      <c r="H83" s="35" t="s">
        <v>5434</v>
      </c>
      <c r="I83" s="35" t="s">
        <v>2238</v>
      </c>
      <c r="J83" s="35" t="s">
        <v>5435</v>
      </c>
      <c r="K83" s="35" t="s">
        <v>5436</v>
      </c>
      <c r="L83" s="35" t="s">
        <v>5501</v>
      </c>
      <c r="M83" s="35" t="s">
        <v>5502</v>
      </c>
      <c r="N83" s="35" t="s">
        <v>5211</v>
      </c>
      <c r="O83" s="35"/>
      <c r="P83" s="35"/>
      <c r="Q83" s="35"/>
      <c r="R83" s="35" t="s">
        <v>5212</v>
      </c>
      <c r="S83" s="35" t="s">
        <v>5230</v>
      </c>
      <c r="T83" s="35" t="s">
        <v>5203</v>
      </c>
      <c r="U83" s="35" t="s">
        <v>5220</v>
      </c>
      <c r="V83" s="35" t="s">
        <v>5188</v>
      </c>
      <c r="W83" s="36">
        <v>0</v>
      </c>
      <c r="X83" s="36">
        <v>0</v>
      </c>
      <c r="Y83" s="36">
        <v>0</v>
      </c>
      <c r="Z83" s="36">
        <v>0</v>
      </c>
      <c r="AA83" s="36">
        <v>0</v>
      </c>
      <c r="AB83" s="36">
        <v>0</v>
      </c>
      <c r="AC83" s="36">
        <v>0</v>
      </c>
      <c r="AD83" s="36">
        <v>0</v>
      </c>
      <c r="AE83" s="36">
        <v>0</v>
      </c>
      <c r="AF83" s="36">
        <v>0</v>
      </c>
      <c r="AG83" s="36">
        <v>0</v>
      </c>
      <c r="AH83" s="36">
        <v>0</v>
      </c>
      <c r="AI83" s="36">
        <v>1</v>
      </c>
      <c r="AJ83" s="35" t="s">
        <v>5503</v>
      </c>
      <c r="AK83" s="35"/>
      <c r="AL83" s="35" t="s">
        <v>5190</v>
      </c>
      <c r="AO83" s="35"/>
      <c r="AP83" s="33"/>
      <c r="AQ83" s="36">
        <f>IF(COUNTIF($L$2:Table20[[#This Row],[ID]],Table20[[#This Row],[ID]])=1,1,0)</f>
        <v>1</v>
      </c>
    </row>
    <row r="84" spans="1:43" x14ac:dyDescent="0.25">
      <c r="A84" s="33" t="s">
        <v>277</v>
      </c>
      <c r="B84" s="33" t="s">
        <v>1500</v>
      </c>
      <c r="C84" s="33" t="s">
        <v>1501</v>
      </c>
      <c r="D84" s="33" t="s">
        <v>280</v>
      </c>
      <c r="E84" s="33" t="s">
        <v>281</v>
      </c>
      <c r="F84" s="34">
        <v>43101</v>
      </c>
      <c r="G84" s="34">
        <v>43465</v>
      </c>
      <c r="H84" s="35" t="s">
        <v>1502</v>
      </c>
      <c r="I84" s="35" t="s">
        <v>1503</v>
      </c>
      <c r="J84" s="35" t="s">
        <v>1504</v>
      </c>
      <c r="K84" s="35" t="s">
        <v>1505</v>
      </c>
      <c r="L84" s="35" t="s">
        <v>5504</v>
      </c>
      <c r="M84" s="35" t="s">
        <v>5505</v>
      </c>
      <c r="N84" s="35" t="s">
        <v>5218</v>
      </c>
      <c r="O84" s="35"/>
      <c r="P84" s="35"/>
      <c r="Q84" s="35"/>
      <c r="R84" s="35" t="s">
        <v>5212</v>
      </c>
      <c r="S84" s="35" t="s">
        <v>5230</v>
      </c>
      <c r="T84" s="35" t="s">
        <v>5203</v>
      </c>
      <c r="U84" s="35" t="s">
        <v>5197</v>
      </c>
      <c r="V84" s="35" t="s">
        <v>5188</v>
      </c>
      <c r="W84" s="36">
        <v>0</v>
      </c>
      <c r="X84" s="36">
        <v>0</v>
      </c>
      <c r="Y84" s="36">
        <v>0</v>
      </c>
      <c r="Z84" s="36">
        <v>0</v>
      </c>
      <c r="AA84" s="36">
        <v>0</v>
      </c>
      <c r="AB84" s="36">
        <v>0</v>
      </c>
      <c r="AC84" s="36">
        <v>0</v>
      </c>
      <c r="AD84" s="36">
        <v>0</v>
      </c>
      <c r="AE84" s="36">
        <v>0</v>
      </c>
      <c r="AF84" s="36">
        <v>0</v>
      </c>
      <c r="AG84" s="36">
        <v>0</v>
      </c>
      <c r="AH84" s="36">
        <v>0</v>
      </c>
      <c r="AI84" s="36">
        <v>1</v>
      </c>
      <c r="AJ84" s="35" t="s">
        <v>5505</v>
      </c>
      <c r="AK84" s="35"/>
      <c r="AL84" s="35"/>
      <c r="AO84" s="35"/>
      <c r="AP84" s="33"/>
      <c r="AQ84" s="36">
        <f>IF(COUNTIF($L$2:Table20[[#This Row],[ID]],Table20[[#This Row],[ID]])=1,1,0)</f>
        <v>1</v>
      </c>
    </row>
    <row r="85" spans="1:43" x14ac:dyDescent="0.25">
      <c r="A85" s="33" t="s">
        <v>277</v>
      </c>
      <c r="B85" s="33" t="s">
        <v>1500</v>
      </c>
      <c r="C85" s="33" t="s">
        <v>1501</v>
      </c>
      <c r="D85" s="33" t="s">
        <v>280</v>
      </c>
      <c r="E85" s="33" t="s">
        <v>281</v>
      </c>
      <c r="F85" s="34">
        <v>43101</v>
      </c>
      <c r="G85" s="34">
        <v>43465</v>
      </c>
      <c r="H85" s="35" t="s">
        <v>1502</v>
      </c>
      <c r="I85" s="35" t="s">
        <v>1503</v>
      </c>
      <c r="J85" s="35" t="s">
        <v>1504</v>
      </c>
      <c r="K85" s="35" t="s">
        <v>1505</v>
      </c>
      <c r="L85" s="35" t="s">
        <v>5506</v>
      </c>
      <c r="M85" s="35" t="s">
        <v>5507</v>
      </c>
      <c r="N85" s="35" t="s">
        <v>5194</v>
      </c>
      <c r="O85" s="35"/>
      <c r="P85" s="35"/>
      <c r="Q85" s="35"/>
      <c r="R85" s="35" t="s">
        <v>5195</v>
      </c>
      <c r="S85" s="35" t="s">
        <v>5375</v>
      </c>
      <c r="T85" s="35" t="s">
        <v>5203</v>
      </c>
      <c r="U85" s="35" t="s">
        <v>5197</v>
      </c>
      <c r="V85" s="35" t="s">
        <v>5188</v>
      </c>
      <c r="W85" s="36">
        <v>0</v>
      </c>
      <c r="X85" s="36">
        <v>0</v>
      </c>
      <c r="Y85" s="36">
        <v>0</v>
      </c>
      <c r="Z85" s="36">
        <v>0</v>
      </c>
      <c r="AA85" s="36">
        <v>0</v>
      </c>
      <c r="AB85" s="36">
        <v>0</v>
      </c>
      <c r="AC85" s="36">
        <v>0</v>
      </c>
      <c r="AD85" s="36">
        <v>0</v>
      </c>
      <c r="AE85" s="36">
        <v>0</v>
      </c>
      <c r="AF85" s="36">
        <v>0</v>
      </c>
      <c r="AG85" s="36">
        <v>0</v>
      </c>
      <c r="AH85" s="36">
        <v>0</v>
      </c>
      <c r="AI85" s="36">
        <v>1</v>
      </c>
      <c r="AJ85" s="35" t="s">
        <v>5508</v>
      </c>
      <c r="AK85" s="35"/>
      <c r="AL85" s="35" t="s">
        <v>5190</v>
      </c>
      <c r="AO85" s="35"/>
      <c r="AP85" s="33"/>
      <c r="AQ85" s="36">
        <f>IF(COUNTIF($L$2:Table20[[#This Row],[ID]],Table20[[#This Row],[ID]])=1,1,0)</f>
        <v>1</v>
      </c>
    </row>
    <row r="86" spans="1:43" x14ac:dyDescent="0.25">
      <c r="A86" s="33" t="s">
        <v>277</v>
      </c>
      <c r="B86" s="33" t="s">
        <v>1500</v>
      </c>
      <c r="C86" s="33" t="s">
        <v>1501</v>
      </c>
      <c r="D86" s="33" t="s">
        <v>280</v>
      </c>
      <c r="E86" s="33" t="s">
        <v>281</v>
      </c>
      <c r="F86" s="34">
        <v>43101</v>
      </c>
      <c r="G86" s="34">
        <v>43465</v>
      </c>
      <c r="H86" s="35" t="s">
        <v>1502</v>
      </c>
      <c r="I86" s="35" t="s">
        <v>1503</v>
      </c>
      <c r="J86" s="35" t="s">
        <v>1504</v>
      </c>
      <c r="K86" s="35" t="s">
        <v>1505</v>
      </c>
      <c r="L86" s="35" t="s">
        <v>5509</v>
      </c>
      <c r="M86" s="35" t="s">
        <v>5510</v>
      </c>
      <c r="N86" s="35" t="s">
        <v>5211</v>
      </c>
      <c r="O86" s="35"/>
      <c r="P86" s="35"/>
      <c r="Q86" s="35"/>
      <c r="R86" s="35" t="s">
        <v>5212</v>
      </c>
      <c r="S86" s="35" t="s">
        <v>5230</v>
      </c>
      <c r="T86" s="35" t="s">
        <v>5224</v>
      </c>
      <c r="U86" s="35" t="s">
        <v>5197</v>
      </c>
      <c r="V86" s="35" t="s">
        <v>5188</v>
      </c>
      <c r="W86" s="36">
        <v>0</v>
      </c>
      <c r="X86" s="36">
        <v>0</v>
      </c>
      <c r="Y86" s="36">
        <v>0</v>
      </c>
      <c r="Z86" s="36">
        <v>0</v>
      </c>
      <c r="AA86" s="36">
        <v>0</v>
      </c>
      <c r="AB86" s="36">
        <v>0</v>
      </c>
      <c r="AC86" s="36">
        <v>0</v>
      </c>
      <c r="AD86" s="36">
        <v>0</v>
      </c>
      <c r="AE86" s="36">
        <v>0</v>
      </c>
      <c r="AF86" s="36">
        <v>0</v>
      </c>
      <c r="AG86" s="36">
        <v>0</v>
      </c>
      <c r="AH86" s="36">
        <v>0</v>
      </c>
      <c r="AI86" s="36">
        <v>1</v>
      </c>
      <c r="AJ86" s="35" t="s">
        <v>5510</v>
      </c>
      <c r="AK86" s="35"/>
      <c r="AL86" s="35"/>
      <c r="AO86" s="35"/>
      <c r="AP86" s="33"/>
      <c r="AQ86" s="36">
        <f>IF(COUNTIF($L$2:Table20[[#This Row],[ID]],Table20[[#This Row],[ID]])=1,1,0)</f>
        <v>1</v>
      </c>
    </row>
    <row r="87" spans="1:43" x14ac:dyDescent="0.25">
      <c r="A87" s="33" t="s">
        <v>277</v>
      </c>
      <c r="B87" s="33" t="s">
        <v>1592</v>
      </c>
      <c r="C87" s="33" t="s">
        <v>1593</v>
      </c>
      <c r="D87" s="33" t="s">
        <v>280</v>
      </c>
      <c r="E87" s="33" t="s">
        <v>281</v>
      </c>
      <c r="F87" s="34">
        <v>43101</v>
      </c>
      <c r="G87" s="34">
        <v>43465</v>
      </c>
      <c r="H87" s="35" t="s">
        <v>1594</v>
      </c>
      <c r="I87" s="35" t="s">
        <v>1595</v>
      </c>
      <c r="J87" s="35" t="s">
        <v>1596</v>
      </c>
      <c r="K87" s="35" t="s">
        <v>1597</v>
      </c>
      <c r="L87" s="35" t="s">
        <v>5511</v>
      </c>
      <c r="M87" s="35" t="s">
        <v>5512</v>
      </c>
      <c r="N87" s="35" t="s">
        <v>5366</v>
      </c>
      <c r="O87" s="35"/>
      <c r="P87" s="35"/>
      <c r="Q87" s="35"/>
      <c r="R87" s="35" t="s">
        <v>5184</v>
      </c>
      <c r="S87" s="35" t="s">
        <v>5367</v>
      </c>
      <c r="T87" s="35" t="s">
        <v>5513</v>
      </c>
      <c r="U87" s="35" t="s">
        <v>5187</v>
      </c>
      <c r="V87" s="35" t="s">
        <v>5225</v>
      </c>
      <c r="W87" s="36">
        <v>0</v>
      </c>
      <c r="X87" s="36">
        <v>0</v>
      </c>
      <c r="Y87" s="36">
        <v>0</v>
      </c>
      <c r="Z87" s="36">
        <v>0</v>
      </c>
      <c r="AA87" s="36">
        <v>0</v>
      </c>
      <c r="AB87" s="36">
        <v>0</v>
      </c>
      <c r="AC87" s="36">
        <v>0</v>
      </c>
      <c r="AD87" s="36">
        <v>0</v>
      </c>
      <c r="AE87" s="36">
        <v>0</v>
      </c>
      <c r="AF87" s="36">
        <v>0</v>
      </c>
      <c r="AG87" s="36">
        <v>0</v>
      </c>
      <c r="AH87" s="36">
        <v>1</v>
      </c>
      <c r="AI87" s="36">
        <v>0</v>
      </c>
      <c r="AJ87" s="35" t="s">
        <v>5514</v>
      </c>
      <c r="AK87" s="35"/>
      <c r="AL87" s="35" t="s">
        <v>5278</v>
      </c>
      <c r="AO87" s="35"/>
      <c r="AP87" s="33"/>
      <c r="AQ87" s="36">
        <f>IF(COUNTIF($L$2:Table20[[#This Row],[ID]],Table20[[#This Row],[ID]])=1,1,0)</f>
        <v>1</v>
      </c>
    </row>
    <row r="88" spans="1:43" x14ac:dyDescent="0.25">
      <c r="A88" s="33" t="s">
        <v>277</v>
      </c>
      <c r="B88" s="33" t="s">
        <v>1592</v>
      </c>
      <c r="C88" s="33" t="s">
        <v>1593</v>
      </c>
      <c r="D88" s="33" t="s">
        <v>280</v>
      </c>
      <c r="E88" s="33" t="s">
        <v>281</v>
      </c>
      <c r="F88" s="34">
        <v>43101</v>
      </c>
      <c r="G88" s="34">
        <v>43465</v>
      </c>
      <c r="H88" s="35" t="s">
        <v>1594</v>
      </c>
      <c r="I88" s="35" t="s">
        <v>1595</v>
      </c>
      <c r="J88" s="35" t="s">
        <v>1596</v>
      </c>
      <c r="K88" s="35" t="s">
        <v>1597</v>
      </c>
      <c r="L88" s="35" t="s">
        <v>5515</v>
      </c>
      <c r="M88" s="35" t="s">
        <v>5516</v>
      </c>
      <c r="N88" s="35" t="s">
        <v>5339</v>
      </c>
      <c r="O88" s="35"/>
      <c r="P88" s="35"/>
      <c r="Q88" s="35"/>
      <c r="R88" s="35" t="s">
        <v>5202</v>
      </c>
      <c r="S88" s="35" t="s">
        <v>5185</v>
      </c>
      <c r="T88" s="35" t="s">
        <v>5203</v>
      </c>
      <c r="U88" s="35" t="s">
        <v>5204</v>
      </c>
      <c r="V88" s="35" t="s">
        <v>5188</v>
      </c>
      <c r="W88" s="36">
        <v>0</v>
      </c>
      <c r="X88" s="36">
        <v>0</v>
      </c>
      <c r="Y88" s="36">
        <v>0</v>
      </c>
      <c r="Z88" s="36">
        <v>0</v>
      </c>
      <c r="AA88" s="36">
        <v>0</v>
      </c>
      <c r="AB88" s="36">
        <v>0</v>
      </c>
      <c r="AC88" s="36">
        <v>0</v>
      </c>
      <c r="AD88" s="36">
        <v>0</v>
      </c>
      <c r="AE88" s="36">
        <v>0</v>
      </c>
      <c r="AF88" s="36">
        <v>0</v>
      </c>
      <c r="AG88" s="36">
        <v>0</v>
      </c>
      <c r="AH88" s="36">
        <v>0</v>
      </c>
      <c r="AI88" s="36">
        <v>1</v>
      </c>
      <c r="AJ88" s="35" t="s">
        <v>5517</v>
      </c>
      <c r="AK88" s="35"/>
      <c r="AL88" s="35" t="s">
        <v>5270</v>
      </c>
      <c r="AO88" s="35"/>
      <c r="AP88" s="33"/>
      <c r="AQ88" s="36">
        <f>IF(COUNTIF($L$2:Table20[[#This Row],[ID]],Table20[[#This Row],[ID]])=1,1,0)</f>
        <v>1</v>
      </c>
    </row>
    <row r="89" spans="1:43" x14ac:dyDescent="0.25">
      <c r="A89" s="33" t="s">
        <v>277</v>
      </c>
      <c r="B89" s="33" t="s">
        <v>1652</v>
      </c>
      <c r="C89" s="33" t="s">
        <v>1653</v>
      </c>
      <c r="D89" s="33" t="s">
        <v>280</v>
      </c>
      <c r="E89" s="33" t="s">
        <v>281</v>
      </c>
      <c r="F89" s="34">
        <v>43101</v>
      </c>
      <c r="G89" s="34">
        <v>43465</v>
      </c>
      <c r="H89" s="35" t="s">
        <v>1654</v>
      </c>
      <c r="I89" s="35" t="s">
        <v>1655</v>
      </c>
      <c r="J89" s="35" t="s">
        <v>1656</v>
      </c>
      <c r="K89" s="35" t="s">
        <v>1657</v>
      </c>
      <c r="L89" s="35" t="s">
        <v>5518</v>
      </c>
      <c r="M89" s="35" t="s">
        <v>5519</v>
      </c>
      <c r="N89" s="35" t="s">
        <v>5211</v>
      </c>
      <c r="O89" s="35"/>
      <c r="P89" s="35"/>
      <c r="Q89" s="35"/>
      <c r="R89" s="35" t="s">
        <v>5184</v>
      </c>
      <c r="S89" s="35" t="s">
        <v>5230</v>
      </c>
      <c r="T89" s="35" t="s">
        <v>5520</v>
      </c>
      <c r="U89" s="35" t="s">
        <v>5197</v>
      </c>
      <c r="V89" s="35" t="s">
        <v>5188</v>
      </c>
      <c r="W89" s="36">
        <v>0</v>
      </c>
      <c r="X89" s="36">
        <v>0</v>
      </c>
      <c r="Y89" s="36">
        <v>0</v>
      </c>
      <c r="Z89" s="36">
        <v>0</v>
      </c>
      <c r="AA89" s="36">
        <v>0</v>
      </c>
      <c r="AB89" s="36">
        <v>0</v>
      </c>
      <c r="AC89" s="36">
        <v>0</v>
      </c>
      <c r="AD89" s="36">
        <v>0</v>
      </c>
      <c r="AE89" s="36">
        <v>0</v>
      </c>
      <c r="AF89" s="36">
        <v>0</v>
      </c>
      <c r="AG89" s="36">
        <v>0</v>
      </c>
      <c r="AH89" s="36">
        <v>0</v>
      </c>
      <c r="AI89" s="36">
        <v>1</v>
      </c>
      <c r="AJ89" s="35" t="s">
        <v>5521</v>
      </c>
      <c r="AK89" s="35"/>
      <c r="AL89" s="35" t="s">
        <v>5471</v>
      </c>
      <c r="AO89" s="35"/>
      <c r="AP89" s="33"/>
      <c r="AQ89" s="36">
        <f>IF(COUNTIF($L$2:Table20[[#This Row],[ID]],Table20[[#This Row],[ID]])=1,1,0)</f>
        <v>1</v>
      </c>
    </row>
    <row r="90" spans="1:43" x14ac:dyDescent="0.25">
      <c r="A90" s="33" t="s">
        <v>277</v>
      </c>
      <c r="B90" s="33" t="s">
        <v>1652</v>
      </c>
      <c r="C90" s="33" t="s">
        <v>1653</v>
      </c>
      <c r="D90" s="33" t="s">
        <v>280</v>
      </c>
      <c r="E90" s="33" t="s">
        <v>281</v>
      </c>
      <c r="F90" s="34">
        <v>43101</v>
      </c>
      <c r="G90" s="34">
        <v>43465</v>
      </c>
      <c r="H90" s="35" t="s">
        <v>1654</v>
      </c>
      <c r="I90" s="35" t="s">
        <v>1655</v>
      </c>
      <c r="J90" s="35" t="s">
        <v>1656</v>
      </c>
      <c r="K90" s="35" t="s">
        <v>1657</v>
      </c>
      <c r="L90" s="35" t="s">
        <v>5522</v>
      </c>
      <c r="M90" s="35" t="s">
        <v>5523</v>
      </c>
      <c r="N90" s="35" t="s">
        <v>5211</v>
      </c>
      <c r="O90" s="35"/>
      <c r="P90" s="35"/>
      <c r="Q90" s="35"/>
      <c r="R90" s="35" t="s">
        <v>5184</v>
      </c>
      <c r="S90" s="35" t="s">
        <v>5230</v>
      </c>
      <c r="T90" s="35" t="s">
        <v>5524</v>
      </c>
      <c r="U90" s="35" t="s">
        <v>5197</v>
      </c>
      <c r="V90" s="35" t="s">
        <v>5525</v>
      </c>
      <c r="W90" s="36">
        <v>0</v>
      </c>
      <c r="X90" s="36">
        <v>0</v>
      </c>
      <c r="Y90" s="36">
        <v>0</v>
      </c>
      <c r="Z90" s="36">
        <v>0</v>
      </c>
      <c r="AA90" s="36">
        <v>0</v>
      </c>
      <c r="AB90" s="36">
        <v>0</v>
      </c>
      <c r="AC90" s="36">
        <v>1</v>
      </c>
      <c r="AD90" s="36">
        <v>0</v>
      </c>
      <c r="AE90" s="36">
        <v>0</v>
      </c>
      <c r="AF90" s="36">
        <v>0</v>
      </c>
      <c r="AG90" s="36">
        <v>0</v>
      </c>
      <c r="AH90" s="36">
        <v>0</v>
      </c>
      <c r="AI90" s="36">
        <v>1</v>
      </c>
      <c r="AJ90" s="35" t="s">
        <v>5526</v>
      </c>
      <c r="AK90" s="35"/>
      <c r="AL90" s="35" t="s">
        <v>5221</v>
      </c>
      <c r="AO90" s="35"/>
      <c r="AP90" s="33"/>
      <c r="AQ90" s="36">
        <f>IF(COUNTIF($L$2:Table20[[#This Row],[ID]],Table20[[#This Row],[ID]])=1,1,0)</f>
        <v>1</v>
      </c>
    </row>
    <row r="91" spans="1:43" x14ac:dyDescent="0.25">
      <c r="A91" s="33" t="s">
        <v>277</v>
      </c>
      <c r="B91" s="33" t="s">
        <v>1652</v>
      </c>
      <c r="C91" s="33" t="s">
        <v>1653</v>
      </c>
      <c r="D91" s="33" t="s">
        <v>280</v>
      </c>
      <c r="E91" s="33" t="s">
        <v>281</v>
      </c>
      <c r="F91" s="34">
        <v>43101</v>
      </c>
      <c r="G91" s="34">
        <v>43465</v>
      </c>
      <c r="H91" s="35" t="s">
        <v>1654</v>
      </c>
      <c r="I91" s="35" t="s">
        <v>1655</v>
      </c>
      <c r="J91" s="35" t="s">
        <v>1656</v>
      </c>
      <c r="K91" s="35" t="s">
        <v>1657</v>
      </c>
      <c r="L91" s="35" t="s">
        <v>5527</v>
      </c>
      <c r="M91" s="35" t="s">
        <v>5528</v>
      </c>
      <c r="N91" s="35" t="s">
        <v>5211</v>
      </c>
      <c r="O91" s="35"/>
      <c r="P91" s="35"/>
      <c r="Q91" s="35"/>
      <c r="R91" s="35" t="s">
        <v>5184</v>
      </c>
      <c r="S91" s="35" t="s">
        <v>5230</v>
      </c>
      <c r="T91" s="35" t="s">
        <v>5524</v>
      </c>
      <c r="U91" s="35" t="s">
        <v>5197</v>
      </c>
      <c r="V91" s="35" t="s">
        <v>5188</v>
      </c>
      <c r="W91" s="36">
        <v>0</v>
      </c>
      <c r="X91" s="36">
        <v>0</v>
      </c>
      <c r="Y91" s="36">
        <v>0</v>
      </c>
      <c r="Z91" s="36">
        <v>0</v>
      </c>
      <c r="AA91" s="36">
        <v>0</v>
      </c>
      <c r="AB91" s="36">
        <v>0</v>
      </c>
      <c r="AC91" s="36">
        <v>0</v>
      </c>
      <c r="AD91" s="36">
        <v>0</v>
      </c>
      <c r="AE91" s="36">
        <v>0</v>
      </c>
      <c r="AF91" s="36">
        <v>0</v>
      </c>
      <c r="AG91" s="36">
        <v>0</v>
      </c>
      <c r="AH91" s="36">
        <v>0</v>
      </c>
      <c r="AI91" s="36">
        <v>1</v>
      </c>
      <c r="AJ91" s="35" t="s">
        <v>5529</v>
      </c>
      <c r="AK91" s="35"/>
      <c r="AL91" s="35" t="s">
        <v>5221</v>
      </c>
      <c r="AO91" s="35"/>
      <c r="AP91" s="33"/>
      <c r="AQ91" s="36">
        <f>IF(COUNTIF($L$2:Table20[[#This Row],[ID]],Table20[[#This Row],[ID]])=1,1,0)</f>
        <v>1</v>
      </c>
    </row>
    <row r="92" spans="1:43" x14ac:dyDescent="0.25">
      <c r="A92" s="33" t="s">
        <v>277</v>
      </c>
      <c r="B92" s="33" t="s">
        <v>1652</v>
      </c>
      <c r="C92" s="33" t="s">
        <v>1653</v>
      </c>
      <c r="D92" s="33" t="s">
        <v>280</v>
      </c>
      <c r="E92" s="33" t="s">
        <v>281</v>
      </c>
      <c r="F92" s="34">
        <v>43101</v>
      </c>
      <c r="G92" s="34">
        <v>43465</v>
      </c>
      <c r="H92" s="35" t="s">
        <v>1654</v>
      </c>
      <c r="I92" s="35" t="s">
        <v>1655</v>
      </c>
      <c r="J92" s="35" t="s">
        <v>1656</v>
      </c>
      <c r="K92" s="35" t="s">
        <v>1657</v>
      </c>
      <c r="L92" s="35" t="s">
        <v>5530</v>
      </c>
      <c r="M92" s="35" t="s">
        <v>5531</v>
      </c>
      <c r="N92" s="35" t="s">
        <v>5211</v>
      </c>
      <c r="O92" s="35"/>
      <c r="P92" s="35"/>
      <c r="Q92" s="35"/>
      <c r="R92" s="35" t="s">
        <v>5184</v>
      </c>
      <c r="S92" s="35" t="s">
        <v>5224</v>
      </c>
      <c r="T92" s="35" t="s">
        <v>5379</v>
      </c>
      <c r="U92" s="35" t="s">
        <v>5197</v>
      </c>
      <c r="V92" s="35" t="s">
        <v>5188</v>
      </c>
      <c r="W92" s="36">
        <v>0</v>
      </c>
      <c r="X92" s="36">
        <v>0</v>
      </c>
      <c r="Y92" s="36">
        <v>0</v>
      </c>
      <c r="Z92" s="36">
        <v>0</v>
      </c>
      <c r="AA92" s="36">
        <v>0</v>
      </c>
      <c r="AB92" s="36">
        <v>0</v>
      </c>
      <c r="AC92" s="36">
        <v>0</v>
      </c>
      <c r="AD92" s="36">
        <v>0</v>
      </c>
      <c r="AE92" s="36">
        <v>0</v>
      </c>
      <c r="AF92" s="36">
        <v>0</v>
      </c>
      <c r="AG92" s="36">
        <v>0</v>
      </c>
      <c r="AH92" s="36">
        <v>0</v>
      </c>
      <c r="AI92" s="36">
        <v>1</v>
      </c>
      <c r="AJ92" s="35" t="s">
        <v>5532</v>
      </c>
      <c r="AK92" s="35"/>
      <c r="AL92" s="35" t="s">
        <v>5471</v>
      </c>
      <c r="AO92" s="35"/>
      <c r="AP92" s="33"/>
      <c r="AQ92" s="36">
        <f>IF(COUNTIF($L$2:Table20[[#This Row],[ID]],Table20[[#This Row],[ID]])=1,1,0)</f>
        <v>1</v>
      </c>
    </row>
    <row r="93" spans="1:43" x14ac:dyDescent="0.25">
      <c r="A93" s="33" t="s">
        <v>277</v>
      </c>
      <c r="B93" s="33" t="s">
        <v>1788</v>
      </c>
      <c r="C93" s="33" t="s">
        <v>1789</v>
      </c>
      <c r="D93" s="33" t="s">
        <v>280</v>
      </c>
      <c r="E93" s="33" t="s">
        <v>281</v>
      </c>
      <c r="F93" s="34">
        <v>43101</v>
      </c>
      <c r="G93" s="34">
        <v>43465</v>
      </c>
      <c r="H93" s="35" t="s">
        <v>1790</v>
      </c>
      <c r="I93" s="35" t="s">
        <v>1791</v>
      </c>
      <c r="J93" s="35" t="s">
        <v>1792</v>
      </c>
      <c r="K93" s="35" t="s">
        <v>1793</v>
      </c>
      <c r="L93" s="35" t="s">
        <v>5533</v>
      </c>
      <c r="M93" s="35" t="s">
        <v>5534</v>
      </c>
      <c r="N93" s="35" t="s">
        <v>5218</v>
      </c>
      <c r="O93" s="35"/>
      <c r="P93" s="35"/>
      <c r="Q93" s="35"/>
      <c r="R93" s="35" t="s">
        <v>5212</v>
      </c>
      <c r="S93" s="35" t="s">
        <v>5224</v>
      </c>
      <c r="T93" s="35" t="s">
        <v>5224</v>
      </c>
      <c r="U93" s="35" t="s">
        <v>5197</v>
      </c>
      <c r="V93" s="35" t="s">
        <v>5188</v>
      </c>
      <c r="W93" s="36">
        <v>0</v>
      </c>
      <c r="X93" s="36">
        <v>0</v>
      </c>
      <c r="Y93" s="36">
        <v>0</v>
      </c>
      <c r="Z93" s="36">
        <v>0</v>
      </c>
      <c r="AA93" s="36">
        <v>0</v>
      </c>
      <c r="AB93" s="36">
        <v>0</v>
      </c>
      <c r="AC93" s="36">
        <v>0</v>
      </c>
      <c r="AD93" s="36">
        <v>0</v>
      </c>
      <c r="AE93" s="36">
        <v>0</v>
      </c>
      <c r="AF93" s="36">
        <v>0</v>
      </c>
      <c r="AG93" s="36">
        <v>0</v>
      </c>
      <c r="AH93" s="36">
        <v>0</v>
      </c>
      <c r="AI93" s="36">
        <v>1</v>
      </c>
      <c r="AJ93" s="35" t="s">
        <v>5535</v>
      </c>
      <c r="AK93" s="35"/>
      <c r="AL93" s="35" t="s">
        <v>5221</v>
      </c>
      <c r="AO93" s="35"/>
      <c r="AP93" s="33"/>
      <c r="AQ93" s="36">
        <f>IF(COUNTIF($L$2:Table20[[#This Row],[ID]],Table20[[#This Row],[ID]])=1,1,0)</f>
        <v>1</v>
      </c>
    </row>
    <row r="94" spans="1:43" x14ac:dyDescent="0.25">
      <c r="A94" s="33" t="s">
        <v>277</v>
      </c>
      <c r="B94" s="33" t="s">
        <v>1788</v>
      </c>
      <c r="C94" s="33" t="s">
        <v>1789</v>
      </c>
      <c r="D94" s="33" t="s">
        <v>280</v>
      </c>
      <c r="E94" s="33" t="s">
        <v>281</v>
      </c>
      <c r="F94" s="34">
        <v>43101</v>
      </c>
      <c r="G94" s="34">
        <v>43465</v>
      </c>
      <c r="H94" s="35" t="s">
        <v>1790</v>
      </c>
      <c r="I94" s="35" t="s">
        <v>1791</v>
      </c>
      <c r="J94" s="35" t="s">
        <v>1792</v>
      </c>
      <c r="K94" s="35" t="s">
        <v>1793</v>
      </c>
      <c r="L94" s="35" t="s">
        <v>5536</v>
      </c>
      <c r="M94" s="35" t="s">
        <v>5537</v>
      </c>
      <c r="N94" s="35" t="s">
        <v>5218</v>
      </c>
      <c r="O94" s="35"/>
      <c r="P94" s="35"/>
      <c r="Q94" s="35"/>
      <c r="R94" s="35" t="s">
        <v>5184</v>
      </c>
      <c r="S94" s="35" t="s">
        <v>5224</v>
      </c>
      <c r="T94" s="35" t="s">
        <v>5538</v>
      </c>
      <c r="U94" s="35" t="s">
        <v>5220</v>
      </c>
      <c r="V94" s="35" t="s">
        <v>5188</v>
      </c>
      <c r="W94" s="36">
        <v>0</v>
      </c>
      <c r="X94" s="36">
        <v>0</v>
      </c>
      <c r="Y94" s="36">
        <v>0</v>
      </c>
      <c r="Z94" s="36">
        <v>0</v>
      </c>
      <c r="AA94" s="36">
        <v>0</v>
      </c>
      <c r="AB94" s="36">
        <v>0</v>
      </c>
      <c r="AC94" s="36">
        <v>0</v>
      </c>
      <c r="AD94" s="36">
        <v>0</v>
      </c>
      <c r="AE94" s="36">
        <v>0</v>
      </c>
      <c r="AF94" s="36">
        <v>0</v>
      </c>
      <c r="AG94" s="36">
        <v>0</v>
      </c>
      <c r="AH94" s="36">
        <v>0</v>
      </c>
      <c r="AI94" s="36">
        <v>1</v>
      </c>
      <c r="AJ94" s="35" t="s">
        <v>5537</v>
      </c>
      <c r="AK94" s="35"/>
      <c r="AL94" s="35" t="s">
        <v>5471</v>
      </c>
      <c r="AO94" s="35"/>
      <c r="AP94" s="33"/>
      <c r="AQ94" s="36">
        <f>IF(COUNTIF($L$2:Table20[[#This Row],[ID]],Table20[[#This Row],[ID]])=1,1,0)</f>
        <v>1</v>
      </c>
    </row>
    <row r="95" spans="1:43" x14ac:dyDescent="0.25">
      <c r="A95" s="33" t="s">
        <v>277</v>
      </c>
      <c r="B95" s="33" t="s">
        <v>1788</v>
      </c>
      <c r="C95" s="33" t="s">
        <v>1789</v>
      </c>
      <c r="D95" s="33" t="s">
        <v>280</v>
      </c>
      <c r="E95" s="33" t="s">
        <v>281</v>
      </c>
      <c r="F95" s="34">
        <v>43101</v>
      </c>
      <c r="G95" s="34">
        <v>43465</v>
      </c>
      <c r="H95" s="35" t="s">
        <v>1790</v>
      </c>
      <c r="I95" s="35" t="s">
        <v>1791</v>
      </c>
      <c r="J95" s="35" t="s">
        <v>1792</v>
      </c>
      <c r="K95" s="35" t="s">
        <v>1793</v>
      </c>
      <c r="L95" s="35" t="s">
        <v>5539</v>
      </c>
      <c r="M95" s="35" t="s">
        <v>5540</v>
      </c>
      <c r="N95" s="35" t="s">
        <v>5218</v>
      </c>
      <c r="O95" s="35"/>
      <c r="P95" s="35"/>
      <c r="Q95" s="35"/>
      <c r="R95" s="35" t="s">
        <v>5212</v>
      </c>
      <c r="S95" s="35" t="s">
        <v>5224</v>
      </c>
      <c r="T95" s="35" t="s">
        <v>5224</v>
      </c>
      <c r="U95" s="35" t="s">
        <v>5187</v>
      </c>
      <c r="V95" s="35" t="s">
        <v>5188</v>
      </c>
      <c r="W95" s="36">
        <v>0</v>
      </c>
      <c r="X95" s="36">
        <v>0</v>
      </c>
      <c r="Y95" s="36">
        <v>0</v>
      </c>
      <c r="Z95" s="36">
        <v>0</v>
      </c>
      <c r="AA95" s="36">
        <v>0</v>
      </c>
      <c r="AB95" s="36">
        <v>0</v>
      </c>
      <c r="AC95" s="36">
        <v>0</v>
      </c>
      <c r="AD95" s="36">
        <v>0</v>
      </c>
      <c r="AE95" s="36">
        <v>0</v>
      </c>
      <c r="AF95" s="36">
        <v>0</v>
      </c>
      <c r="AG95" s="36">
        <v>0</v>
      </c>
      <c r="AH95" s="36">
        <v>0</v>
      </c>
      <c r="AI95" s="36">
        <v>1</v>
      </c>
      <c r="AJ95" s="35" t="s">
        <v>5541</v>
      </c>
      <c r="AK95" s="35"/>
      <c r="AL95" s="35"/>
      <c r="AO95" s="35"/>
      <c r="AP95" s="33"/>
      <c r="AQ95" s="36">
        <f>IF(COUNTIF($L$2:Table20[[#This Row],[ID]],Table20[[#This Row],[ID]])=1,1,0)</f>
        <v>1</v>
      </c>
    </row>
    <row r="96" spans="1:43" x14ac:dyDescent="0.25">
      <c r="A96" s="33" t="s">
        <v>277</v>
      </c>
      <c r="B96" s="33" t="s">
        <v>1788</v>
      </c>
      <c r="C96" s="33" t="s">
        <v>1789</v>
      </c>
      <c r="D96" s="33" t="s">
        <v>280</v>
      </c>
      <c r="E96" s="33" t="s">
        <v>281</v>
      </c>
      <c r="F96" s="34">
        <v>43101</v>
      </c>
      <c r="G96" s="34">
        <v>43465</v>
      </c>
      <c r="H96" s="35" t="s">
        <v>1790</v>
      </c>
      <c r="I96" s="35" t="s">
        <v>1791</v>
      </c>
      <c r="J96" s="35" t="s">
        <v>1792</v>
      </c>
      <c r="K96" s="35" t="s">
        <v>1793</v>
      </c>
      <c r="L96" s="35" t="s">
        <v>5542</v>
      </c>
      <c r="M96" s="35" t="s">
        <v>5543</v>
      </c>
      <c r="N96" s="35" t="s">
        <v>5218</v>
      </c>
      <c r="O96" s="35"/>
      <c r="P96" s="35"/>
      <c r="Q96" s="35"/>
      <c r="R96" s="35" t="s">
        <v>5212</v>
      </c>
      <c r="S96" s="35" t="s">
        <v>5230</v>
      </c>
      <c r="T96" s="35" t="s">
        <v>5544</v>
      </c>
      <c r="U96" s="35" t="s">
        <v>5220</v>
      </c>
      <c r="V96" s="35" t="s">
        <v>5188</v>
      </c>
      <c r="W96" s="36">
        <v>0</v>
      </c>
      <c r="X96" s="36">
        <v>0</v>
      </c>
      <c r="Y96" s="36">
        <v>0</v>
      </c>
      <c r="Z96" s="36">
        <v>0</v>
      </c>
      <c r="AA96" s="36">
        <v>0</v>
      </c>
      <c r="AB96" s="36">
        <v>0</v>
      </c>
      <c r="AC96" s="36">
        <v>0</v>
      </c>
      <c r="AD96" s="36">
        <v>0</v>
      </c>
      <c r="AE96" s="36">
        <v>0</v>
      </c>
      <c r="AF96" s="36">
        <v>0</v>
      </c>
      <c r="AG96" s="36">
        <v>0</v>
      </c>
      <c r="AH96" s="36">
        <v>0</v>
      </c>
      <c r="AI96" s="36">
        <v>1</v>
      </c>
      <c r="AJ96" s="35" t="s">
        <v>5545</v>
      </c>
      <c r="AK96" s="35"/>
      <c r="AL96" s="35"/>
      <c r="AO96" s="35" t="s">
        <v>5546</v>
      </c>
      <c r="AP96" s="33"/>
      <c r="AQ96" s="36">
        <f>IF(COUNTIF($L$2:Table20[[#This Row],[ID]],Table20[[#This Row],[ID]])=1,1,0)</f>
        <v>1</v>
      </c>
    </row>
    <row r="97" spans="1:43" x14ac:dyDescent="0.25">
      <c r="A97" s="33" t="s">
        <v>277</v>
      </c>
      <c r="B97" s="33" t="s">
        <v>1788</v>
      </c>
      <c r="C97" s="33" t="s">
        <v>1789</v>
      </c>
      <c r="D97" s="33" t="s">
        <v>280</v>
      </c>
      <c r="E97" s="33" t="s">
        <v>281</v>
      </c>
      <c r="F97" s="34">
        <v>43101</v>
      </c>
      <c r="G97" s="34">
        <v>43465</v>
      </c>
      <c r="H97" s="35" t="s">
        <v>1790</v>
      </c>
      <c r="I97" s="35" t="s">
        <v>1791</v>
      </c>
      <c r="J97" s="35" t="s">
        <v>1792</v>
      </c>
      <c r="K97" s="35" t="s">
        <v>1793</v>
      </c>
      <c r="L97" s="35" t="s">
        <v>5547</v>
      </c>
      <c r="M97" s="35" t="s">
        <v>5548</v>
      </c>
      <c r="N97" s="35" t="s">
        <v>5218</v>
      </c>
      <c r="O97" s="35"/>
      <c r="P97" s="35"/>
      <c r="Q97" s="35"/>
      <c r="R97" s="35" t="s">
        <v>5184</v>
      </c>
      <c r="S97" s="35" t="s">
        <v>5244</v>
      </c>
      <c r="T97" s="35" t="s">
        <v>5549</v>
      </c>
      <c r="U97" s="35" t="s">
        <v>5187</v>
      </c>
      <c r="V97" s="35" t="s">
        <v>5188</v>
      </c>
      <c r="W97" s="36">
        <v>0</v>
      </c>
      <c r="X97" s="36">
        <v>0</v>
      </c>
      <c r="Y97" s="36">
        <v>0</v>
      </c>
      <c r="Z97" s="36">
        <v>0</v>
      </c>
      <c r="AA97" s="36">
        <v>0</v>
      </c>
      <c r="AB97" s="36">
        <v>0</v>
      </c>
      <c r="AC97" s="36">
        <v>0</v>
      </c>
      <c r="AD97" s="36">
        <v>0</v>
      </c>
      <c r="AE97" s="36">
        <v>0</v>
      </c>
      <c r="AF97" s="36">
        <v>0</v>
      </c>
      <c r="AG97" s="36">
        <v>0</v>
      </c>
      <c r="AH97" s="36">
        <v>0</v>
      </c>
      <c r="AI97" s="36">
        <v>1</v>
      </c>
      <c r="AJ97" s="35" t="s">
        <v>5550</v>
      </c>
      <c r="AK97" s="35"/>
      <c r="AL97" s="35"/>
      <c r="AO97" s="35"/>
      <c r="AP97" s="33"/>
      <c r="AQ97" s="36">
        <f>IF(COUNTIF($L$2:Table20[[#This Row],[ID]],Table20[[#This Row],[ID]])=1,1,0)</f>
        <v>1</v>
      </c>
    </row>
    <row r="98" spans="1:43" x14ac:dyDescent="0.25">
      <c r="A98" s="33" t="s">
        <v>277</v>
      </c>
      <c r="B98" s="33" t="s">
        <v>1788</v>
      </c>
      <c r="C98" s="33" t="s">
        <v>1789</v>
      </c>
      <c r="D98" s="33" t="s">
        <v>280</v>
      </c>
      <c r="E98" s="33" t="s">
        <v>281</v>
      </c>
      <c r="F98" s="34">
        <v>43101</v>
      </c>
      <c r="G98" s="34">
        <v>43465</v>
      </c>
      <c r="H98" s="35" t="s">
        <v>1790</v>
      </c>
      <c r="I98" s="35" t="s">
        <v>1791</v>
      </c>
      <c r="J98" s="35" t="s">
        <v>1792</v>
      </c>
      <c r="K98" s="35" t="s">
        <v>1793</v>
      </c>
      <c r="L98" s="35" t="s">
        <v>5551</v>
      </c>
      <c r="M98" s="35" t="s">
        <v>5552</v>
      </c>
      <c r="N98" s="35" t="s">
        <v>5218</v>
      </c>
      <c r="O98" s="35"/>
      <c r="P98" s="35"/>
      <c r="Q98" s="35"/>
      <c r="R98" s="35" t="s">
        <v>5212</v>
      </c>
      <c r="S98" s="35" t="s">
        <v>5224</v>
      </c>
      <c r="T98" s="35" t="s">
        <v>5224</v>
      </c>
      <c r="U98" s="35" t="s">
        <v>5220</v>
      </c>
      <c r="V98" s="35" t="s">
        <v>5188</v>
      </c>
      <c r="W98" s="36">
        <v>0</v>
      </c>
      <c r="X98" s="36">
        <v>0</v>
      </c>
      <c r="Y98" s="36">
        <v>0</v>
      </c>
      <c r="Z98" s="36">
        <v>0</v>
      </c>
      <c r="AA98" s="36">
        <v>0</v>
      </c>
      <c r="AB98" s="36">
        <v>0</v>
      </c>
      <c r="AC98" s="36">
        <v>0</v>
      </c>
      <c r="AD98" s="36">
        <v>0</v>
      </c>
      <c r="AE98" s="36">
        <v>0</v>
      </c>
      <c r="AF98" s="36">
        <v>0</v>
      </c>
      <c r="AG98" s="36">
        <v>0</v>
      </c>
      <c r="AH98" s="36">
        <v>0</v>
      </c>
      <c r="AI98" s="36">
        <v>1</v>
      </c>
      <c r="AJ98" s="35" t="s">
        <v>5553</v>
      </c>
      <c r="AK98" s="35"/>
      <c r="AL98" s="35"/>
      <c r="AO98" s="35"/>
      <c r="AP98" s="33"/>
      <c r="AQ98" s="36">
        <f>IF(COUNTIF($L$2:Table20[[#This Row],[ID]],Table20[[#This Row],[ID]])=1,1,0)</f>
        <v>1</v>
      </c>
    </row>
    <row r="99" spans="1:43" x14ac:dyDescent="0.25">
      <c r="A99" s="33" t="s">
        <v>277</v>
      </c>
      <c r="B99" s="33" t="s">
        <v>1788</v>
      </c>
      <c r="C99" s="33" t="s">
        <v>1789</v>
      </c>
      <c r="D99" s="33" t="s">
        <v>280</v>
      </c>
      <c r="E99" s="33" t="s">
        <v>281</v>
      </c>
      <c r="F99" s="34">
        <v>43101</v>
      </c>
      <c r="G99" s="34">
        <v>43465</v>
      </c>
      <c r="H99" s="35" t="s">
        <v>1790</v>
      </c>
      <c r="I99" s="35" t="s">
        <v>1791</v>
      </c>
      <c r="J99" s="35" t="s">
        <v>1792</v>
      </c>
      <c r="K99" s="35" t="s">
        <v>1793</v>
      </c>
      <c r="L99" s="35" t="s">
        <v>5554</v>
      </c>
      <c r="M99" s="35" t="s">
        <v>5555</v>
      </c>
      <c r="N99" s="35" t="s">
        <v>5218</v>
      </c>
      <c r="O99" s="35"/>
      <c r="P99" s="35"/>
      <c r="Q99" s="35"/>
      <c r="R99" s="35" t="s">
        <v>5212</v>
      </c>
      <c r="S99" s="35" t="s">
        <v>5224</v>
      </c>
      <c r="T99" s="35" t="s">
        <v>5224</v>
      </c>
      <c r="U99" s="35" t="s">
        <v>5220</v>
      </c>
      <c r="V99" s="35" t="s">
        <v>5188</v>
      </c>
      <c r="W99" s="36">
        <v>0</v>
      </c>
      <c r="X99" s="36">
        <v>0</v>
      </c>
      <c r="Y99" s="36">
        <v>0</v>
      </c>
      <c r="Z99" s="36">
        <v>0</v>
      </c>
      <c r="AA99" s="36">
        <v>0</v>
      </c>
      <c r="AB99" s="36">
        <v>0</v>
      </c>
      <c r="AC99" s="36">
        <v>0</v>
      </c>
      <c r="AD99" s="36">
        <v>0</v>
      </c>
      <c r="AE99" s="36">
        <v>0</v>
      </c>
      <c r="AF99" s="36">
        <v>0</v>
      </c>
      <c r="AG99" s="36">
        <v>0</v>
      </c>
      <c r="AH99" s="36">
        <v>0</v>
      </c>
      <c r="AI99" s="36">
        <v>1</v>
      </c>
      <c r="AJ99" s="35" t="s">
        <v>5556</v>
      </c>
      <c r="AK99" s="35"/>
      <c r="AL99" s="35"/>
      <c r="AO99" s="35"/>
      <c r="AP99" s="33"/>
      <c r="AQ99" s="36">
        <f>IF(COUNTIF($L$2:Table20[[#This Row],[ID]],Table20[[#This Row],[ID]])=1,1,0)</f>
        <v>1</v>
      </c>
    </row>
    <row r="100" spans="1:43" x14ac:dyDescent="0.25">
      <c r="A100" s="33" t="s">
        <v>277</v>
      </c>
      <c r="B100" s="33" t="s">
        <v>1788</v>
      </c>
      <c r="C100" s="33" t="s">
        <v>1789</v>
      </c>
      <c r="D100" s="33" t="s">
        <v>280</v>
      </c>
      <c r="E100" s="33" t="s">
        <v>281</v>
      </c>
      <c r="F100" s="34">
        <v>43101</v>
      </c>
      <c r="G100" s="34">
        <v>43465</v>
      </c>
      <c r="H100" s="35" t="s">
        <v>1790</v>
      </c>
      <c r="I100" s="35" t="s">
        <v>1791</v>
      </c>
      <c r="J100" s="35" t="s">
        <v>1792</v>
      </c>
      <c r="K100" s="35" t="s">
        <v>1793</v>
      </c>
      <c r="L100" s="35" t="s">
        <v>5557</v>
      </c>
      <c r="M100" s="35" t="s">
        <v>5558</v>
      </c>
      <c r="N100" s="35" t="s">
        <v>5194</v>
      </c>
      <c r="O100" s="35"/>
      <c r="P100" s="35"/>
      <c r="Q100" s="35"/>
      <c r="R100" s="35" t="s">
        <v>5195</v>
      </c>
      <c r="S100" s="35" t="s">
        <v>5240</v>
      </c>
      <c r="T100" s="35" t="s">
        <v>5559</v>
      </c>
      <c r="U100" s="35" t="s">
        <v>5233</v>
      </c>
      <c r="V100" s="35" t="s">
        <v>5188</v>
      </c>
      <c r="W100" s="36">
        <v>0</v>
      </c>
      <c r="X100" s="36">
        <v>0</v>
      </c>
      <c r="Y100" s="36">
        <v>0</v>
      </c>
      <c r="Z100" s="36">
        <v>0</v>
      </c>
      <c r="AA100" s="36">
        <v>0</v>
      </c>
      <c r="AB100" s="36">
        <v>0</v>
      </c>
      <c r="AC100" s="36">
        <v>0</v>
      </c>
      <c r="AD100" s="36">
        <v>0</v>
      </c>
      <c r="AE100" s="36">
        <v>0</v>
      </c>
      <c r="AF100" s="36">
        <v>0</v>
      </c>
      <c r="AG100" s="36">
        <v>0</v>
      </c>
      <c r="AH100" s="36">
        <v>0</v>
      </c>
      <c r="AI100" s="36">
        <v>1</v>
      </c>
      <c r="AJ100" s="35" t="s">
        <v>5560</v>
      </c>
      <c r="AK100" s="35"/>
      <c r="AL100" s="35" t="s">
        <v>5471</v>
      </c>
      <c r="AO100" s="35"/>
      <c r="AP100" s="33"/>
      <c r="AQ100" s="36">
        <f>IF(COUNTIF($L$2:Table20[[#This Row],[ID]],Table20[[#This Row],[ID]])=1,1,0)</f>
        <v>1</v>
      </c>
    </row>
    <row r="101" spans="1:43" x14ac:dyDescent="0.25">
      <c r="A101" s="33" t="s">
        <v>277</v>
      </c>
      <c r="B101" s="33" t="s">
        <v>1788</v>
      </c>
      <c r="C101" s="33" t="s">
        <v>1789</v>
      </c>
      <c r="D101" s="33" t="s">
        <v>280</v>
      </c>
      <c r="E101" s="33" t="s">
        <v>281</v>
      </c>
      <c r="F101" s="34">
        <v>43101</v>
      </c>
      <c r="G101" s="34">
        <v>43465</v>
      </c>
      <c r="H101" s="35" t="s">
        <v>1790</v>
      </c>
      <c r="I101" s="35" t="s">
        <v>1791</v>
      </c>
      <c r="J101" s="35" t="s">
        <v>1792</v>
      </c>
      <c r="K101" s="35" t="s">
        <v>1793</v>
      </c>
      <c r="L101" s="35" t="s">
        <v>5561</v>
      </c>
      <c r="M101" s="35" t="s">
        <v>5562</v>
      </c>
      <c r="N101" s="35" t="s">
        <v>5211</v>
      </c>
      <c r="O101" s="35"/>
      <c r="P101" s="35"/>
      <c r="Q101" s="35"/>
      <c r="R101" s="35" t="s">
        <v>5202</v>
      </c>
      <c r="S101" s="35" t="s">
        <v>5219</v>
      </c>
      <c r="T101" s="35" t="s">
        <v>5219</v>
      </c>
      <c r="U101" s="35" t="s">
        <v>5220</v>
      </c>
      <c r="V101" s="35" t="s">
        <v>5188</v>
      </c>
      <c r="W101" s="36">
        <v>0</v>
      </c>
      <c r="X101" s="36">
        <v>0</v>
      </c>
      <c r="Y101" s="36">
        <v>0</v>
      </c>
      <c r="Z101" s="36">
        <v>0</v>
      </c>
      <c r="AA101" s="36">
        <v>0</v>
      </c>
      <c r="AB101" s="36">
        <v>0</v>
      </c>
      <c r="AC101" s="36">
        <v>0</v>
      </c>
      <c r="AD101" s="36">
        <v>0</v>
      </c>
      <c r="AE101" s="36">
        <v>0</v>
      </c>
      <c r="AF101" s="36">
        <v>0</v>
      </c>
      <c r="AG101" s="36">
        <v>0</v>
      </c>
      <c r="AH101" s="36">
        <v>0</v>
      </c>
      <c r="AI101" s="36">
        <v>1</v>
      </c>
      <c r="AJ101" s="35" t="s">
        <v>5563</v>
      </c>
      <c r="AK101" s="35"/>
      <c r="AL101" s="35" t="s">
        <v>5471</v>
      </c>
      <c r="AM101" s="20" t="s">
        <v>1837</v>
      </c>
      <c r="AO101" s="35" t="s">
        <v>5564</v>
      </c>
      <c r="AP101" s="33"/>
      <c r="AQ101" s="36">
        <f>IF(COUNTIF($L$2:Table20[[#This Row],[ID]],Table20[[#This Row],[ID]])=1,1,0)</f>
        <v>1</v>
      </c>
    </row>
    <row r="102" spans="1:43" x14ac:dyDescent="0.25">
      <c r="A102" s="33" t="s">
        <v>277</v>
      </c>
      <c r="B102" s="33" t="s">
        <v>1884</v>
      </c>
      <c r="C102" s="33" t="s">
        <v>1885</v>
      </c>
      <c r="D102" s="33" t="s">
        <v>280</v>
      </c>
      <c r="E102" s="33" t="s">
        <v>281</v>
      </c>
      <c r="F102" s="34">
        <v>43101</v>
      </c>
      <c r="G102" s="34">
        <v>43465</v>
      </c>
      <c r="H102" s="35" t="s">
        <v>1886</v>
      </c>
      <c r="I102" s="35" t="s">
        <v>1887</v>
      </c>
      <c r="J102" s="35" t="s">
        <v>1888</v>
      </c>
      <c r="K102" s="35" t="s">
        <v>1889</v>
      </c>
      <c r="L102" s="35" t="s">
        <v>5565</v>
      </c>
      <c r="M102" s="35" t="s">
        <v>5566</v>
      </c>
      <c r="N102" s="35" t="s">
        <v>5366</v>
      </c>
      <c r="O102" s="35"/>
      <c r="P102" s="35"/>
      <c r="Q102" s="35"/>
      <c r="R102" s="35" t="s">
        <v>5184</v>
      </c>
      <c r="S102" s="35" t="s">
        <v>5367</v>
      </c>
      <c r="T102" s="35" t="s">
        <v>5244</v>
      </c>
      <c r="U102" s="35" t="s">
        <v>5187</v>
      </c>
      <c r="V102" s="35" t="s">
        <v>5188</v>
      </c>
      <c r="W102" s="36">
        <v>0</v>
      </c>
      <c r="X102" s="36">
        <v>0</v>
      </c>
      <c r="Y102" s="36">
        <v>0</v>
      </c>
      <c r="Z102" s="36">
        <v>0</v>
      </c>
      <c r="AA102" s="36">
        <v>0</v>
      </c>
      <c r="AB102" s="36">
        <v>0</v>
      </c>
      <c r="AC102" s="36">
        <v>0</v>
      </c>
      <c r="AD102" s="36">
        <v>0</v>
      </c>
      <c r="AE102" s="36">
        <v>0</v>
      </c>
      <c r="AF102" s="36">
        <v>0</v>
      </c>
      <c r="AG102" s="36">
        <v>0</v>
      </c>
      <c r="AH102" s="36">
        <v>0</v>
      </c>
      <c r="AI102" s="36">
        <v>1</v>
      </c>
      <c r="AJ102" s="35" t="s">
        <v>5567</v>
      </c>
      <c r="AK102" s="35"/>
      <c r="AL102" s="35" t="s">
        <v>5270</v>
      </c>
      <c r="AO102" s="35" t="s">
        <v>5568</v>
      </c>
      <c r="AP102" s="33"/>
      <c r="AQ102" s="36">
        <f>IF(COUNTIF($L$2:Table20[[#This Row],[ID]],Table20[[#This Row],[ID]])=1,1,0)</f>
        <v>1</v>
      </c>
    </row>
    <row r="103" spans="1:43" x14ac:dyDescent="0.25">
      <c r="A103" s="33" t="s">
        <v>277</v>
      </c>
      <c r="B103" s="33" t="s">
        <v>1884</v>
      </c>
      <c r="C103" s="33" t="s">
        <v>1885</v>
      </c>
      <c r="D103" s="33" t="s">
        <v>280</v>
      </c>
      <c r="E103" s="33" t="s">
        <v>281</v>
      </c>
      <c r="F103" s="34">
        <v>43101</v>
      </c>
      <c r="G103" s="34">
        <v>43465</v>
      </c>
      <c r="H103" s="35" t="s">
        <v>1886</v>
      </c>
      <c r="I103" s="35" t="s">
        <v>1887</v>
      </c>
      <c r="J103" s="35" t="s">
        <v>1888</v>
      </c>
      <c r="K103" s="35" t="s">
        <v>1889</v>
      </c>
      <c r="L103" s="35" t="s">
        <v>5569</v>
      </c>
      <c r="M103" s="35" t="s">
        <v>5570</v>
      </c>
      <c r="N103" s="35" t="s">
        <v>5366</v>
      </c>
      <c r="O103" s="35"/>
      <c r="P103" s="35"/>
      <c r="Q103" s="35"/>
      <c r="R103" s="35" t="s">
        <v>5184</v>
      </c>
      <c r="S103" s="35" t="s">
        <v>5367</v>
      </c>
      <c r="T103" s="35" t="s">
        <v>5571</v>
      </c>
      <c r="U103" s="35" t="s">
        <v>5187</v>
      </c>
      <c r="V103" s="35" t="s">
        <v>5188</v>
      </c>
      <c r="W103" s="36">
        <v>0</v>
      </c>
      <c r="X103" s="36">
        <v>0</v>
      </c>
      <c r="Y103" s="36">
        <v>0</v>
      </c>
      <c r="Z103" s="36">
        <v>0</v>
      </c>
      <c r="AA103" s="36">
        <v>0</v>
      </c>
      <c r="AB103" s="36">
        <v>0</v>
      </c>
      <c r="AC103" s="36">
        <v>0</v>
      </c>
      <c r="AD103" s="36">
        <v>0</v>
      </c>
      <c r="AE103" s="36">
        <v>0</v>
      </c>
      <c r="AF103" s="36">
        <v>0</v>
      </c>
      <c r="AG103" s="36">
        <v>0</v>
      </c>
      <c r="AH103" s="36">
        <v>0</v>
      </c>
      <c r="AI103" s="36">
        <v>1</v>
      </c>
      <c r="AJ103" s="35" t="s">
        <v>5572</v>
      </c>
      <c r="AK103" s="35"/>
      <c r="AL103" s="35" t="s">
        <v>5190</v>
      </c>
      <c r="AO103" s="35" t="s">
        <v>5573</v>
      </c>
      <c r="AP103" s="33"/>
      <c r="AQ103" s="36">
        <f>IF(COUNTIF($L$2:Table20[[#This Row],[ID]],Table20[[#This Row],[ID]])=1,1,0)</f>
        <v>1</v>
      </c>
    </row>
    <row r="104" spans="1:43" x14ac:dyDescent="0.25">
      <c r="A104" s="33" t="s">
        <v>277</v>
      </c>
      <c r="B104" s="33" t="s">
        <v>1884</v>
      </c>
      <c r="C104" s="33" t="s">
        <v>1885</v>
      </c>
      <c r="D104" s="33" t="s">
        <v>280</v>
      </c>
      <c r="E104" s="33" t="s">
        <v>281</v>
      </c>
      <c r="F104" s="34">
        <v>43101</v>
      </c>
      <c r="G104" s="34">
        <v>43465</v>
      </c>
      <c r="H104" s="35" t="s">
        <v>1886</v>
      </c>
      <c r="I104" s="35" t="s">
        <v>1887</v>
      </c>
      <c r="J104" s="35" t="s">
        <v>1888</v>
      </c>
      <c r="K104" s="35" t="s">
        <v>1889</v>
      </c>
      <c r="L104" s="35" t="s">
        <v>5574</v>
      </c>
      <c r="M104" s="35" t="s">
        <v>5575</v>
      </c>
      <c r="N104" s="35" t="s">
        <v>5194</v>
      </c>
      <c r="O104" s="35"/>
      <c r="P104" s="35"/>
      <c r="Q104" s="35"/>
      <c r="R104" s="35" t="s">
        <v>5195</v>
      </c>
      <c r="S104" s="35" t="s">
        <v>5185</v>
      </c>
      <c r="T104" s="35" t="s">
        <v>5244</v>
      </c>
      <c r="U104" s="35" t="s">
        <v>5197</v>
      </c>
      <c r="V104" s="35" t="s">
        <v>5188</v>
      </c>
      <c r="W104" s="36">
        <v>0</v>
      </c>
      <c r="X104" s="36">
        <v>0</v>
      </c>
      <c r="Y104" s="36">
        <v>0</v>
      </c>
      <c r="Z104" s="36">
        <v>0</v>
      </c>
      <c r="AA104" s="36">
        <v>0</v>
      </c>
      <c r="AB104" s="36">
        <v>0</v>
      </c>
      <c r="AC104" s="36">
        <v>0</v>
      </c>
      <c r="AD104" s="36">
        <v>0</v>
      </c>
      <c r="AE104" s="36">
        <v>0</v>
      </c>
      <c r="AF104" s="36">
        <v>0</v>
      </c>
      <c r="AG104" s="36">
        <v>0</v>
      </c>
      <c r="AH104" s="36">
        <v>0</v>
      </c>
      <c r="AI104" s="36">
        <v>1</v>
      </c>
      <c r="AJ104" s="35" t="s">
        <v>5576</v>
      </c>
      <c r="AK104" s="35"/>
      <c r="AL104" s="35" t="s">
        <v>5278</v>
      </c>
      <c r="AO104" s="35" t="s">
        <v>5577</v>
      </c>
      <c r="AP104" s="33"/>
      <c r="AQ104" s="36">
        <f>IF(COUNTIF($L$2:Table20[[#This Row],[ID]],Table20[[#This Row],[ID]])=1,1,0)</f>
        <v>1</v>
      </c>
    </row>
    <row r="105" spans="1:43" x14ac:dyDescent="0.25">
      <c r="A105" s="33" t="s">
        <v>277</v>
      </c>
      <c r="B105" s="33" t="s">
        <v>1884</v>
      </c>
      <c r="C105" s="33" t="s">
        <v>1885</v>
      </c>
      <c r="D105" s="33" t="s">
        <v>280</v>
      </c>
      <c r="E105" s="33" t="s">
        <v>281</v>
      </c>
      <c r="F105" s="34">
        <v>43101</v>
      </c>
      <c r="G105" s="34">
        <v>43465</v>
      </c>
      <c r="H105" s="35" t="s">
        <v>1886</v>
      </c>
      <c r="I105" s="35" t="s">
        <v>1887</v>
      </c>
      <c r="J105" s="35" t="s">
        <v>1888</v>
      </c>
      <c r="K105" s="35" t="s">
        <v>1889</v>
      </c>
      <c r="L105" s="35" t="s">
        <v>5578</v>
      </c>
      <c r="M105" s="35" t="s">
        <v>5579</v>
      </c>
      <c r="N105" s="35" t="s">
        <v>5194</v>
      </c>
      <c r="O105" s="35"/>
      <c r="P105" s="35"/>
      <c r="Q105" s="35"/>
      <c r="R105" s="35" t="s">
        <v>5202</v>
      </c>
      <c r="S105" s="35" t="s">
        <v>5580</v>
      </c>
      <c r="T105" s="35" t="s">
        <v>5203</v>
      </c>
      <c r="U105" s="35" t="s">
        <v>5204</v>
      </c>
      <c r="V105" s="35" t="s">
        <v>5188</v>
      </c>
      <c r="W105" s="36">
        <v>0</v>
      </c>
      <c r="X105" s="36">
        <v>0</v>
      </c>
      <c r="Y105" s="36">
        <v>0</v>
      </c>
      <c r="Z105" s="36">
        <v>0</v>
      </c>
      <c r="AA105" s="36">
        <v>0</v>
      </c>
      <c r="AB105" s="36">
        <v>0</v>
      </c>
      <c r="AC105" s="36">
        <v>0</v>
      </c>
      <c r="AD105" s="36">
        <v>0</v>
      </c>
      <c r="AE105" s="36">
        <v>0</v>
      </c>
      <c r="AF105" s="36">
        <v>0</v>
      </c>
      <c r="AG105" s="36">
        <v>0</v>
      </c>
      <c r="AH105" s="36">
        <v>0</v>
      </c>
      <c r="AI105" s="36">
        <v>1</v>
      </c>
      <c r="AJ105" s="35" t="s">
        <v>5581</v>
      </c>
      <c r="AK105" s="35"/>
      <c r="AL105" s="35" t="s">
        <v>5278</v>
      </c>
      <c r="AO105" s="35" t="s">
        <v>5582</v>
      </c>
      <c r="AP105" s="33"/>
      <c r="AQ105" s="36">
        <f>IF(COUNTIF($L$2:Table20[[#This Row],[ID]],Table20[[#This Row],[ID]])=1,1,0)</f>
        <v>1</v>
      </c>
    </row>
    <row r="106" spans="1:43" x14ac:dyDescent="0.25">
      <c r="A106" s="33" t="s">
        <v>277</v>
      </c>
      <c r="B106" s="33" t="s">
        <v>1949</v>
      </c>
      <c r="C106" s="33" t="s">
        <v>1950</v>
      </c>
      <c r="D106" s="33" t="s">
        <v>280</v>
      </c>
      <c r="E106" s="33" t="s">
        <v>281</v>
      </c>
      <c r="F106" s="34">
        <v>43101</v>
      </c>
      <c r="G106" s="34">
        <v>43465</v>
      </c>
      <c r="H106" s="35" t="s">
        <v>1951</v>
      </c>
      <c r="I106" s="35" t="s">
        <v>1952</v>
      </c>
      <c r="J106" s="35" t="s">
        <v>1953</v>
      </c>
      <c r="K106" s="35" t="s">
        <v>1954</v>
      </c>
      <c r="L106" s="35" t="s">
        <v>5583</v>
      </c>
      <c r="M106" s="35" t="s">
        <v>5584</v>
      </c>
      <c r="N106" s="35" t="s">
        <v>5211</v>
      </c>
      <c r="O106" s="35"/>
      <c r="P106" s="35"/>
      <c r="Q106" s="35"/>
      <c r="R106" s="35" t="s">
        <v>5184</v>
      </c>
      <c r="S106" s="35" t="s">
        <v>5230</v>
      </c>
      <c r="T106" s="35" t="s">
        <v>5585</v>
      </c>
      <c r="U106" s="35" t="s">
        <v>5187</v>
      </c>
      <c r="V106" s="35" t="s">
        <v>5188</v>
      </c>
      <c r="W106" s="36">
        <v>0</v>
      </c>
      <c r="X106" s="36">
        <v>0</v>
      </c>
      <c r="Y106" s="36">
        <v>0</v>
      </c>
      <c r="Z106" s="36">
        <v>0</v>
      </c>
      <c r="AA106" s="36">
        <v>0</v>
      </c>
      <c r="AB106" s="36">
        <v>0</v>
      </c>
      <c r="AC106" s="36">
        <v>0</v>
      </c>
      <c r="AD106" s="36">
        <v>0</v>
      </c>
      <c r="AE106" s="36">
        <v>0</v>
      </c>
      <c r="AF106" s="36">
        <v>0</v>
      </c>
      <c r="AG106" s="36">
        <v>0</v>
      </c>
      <c r="AH106" s="36">
        <v>0</v>
      </c>
      <c r="AI106" s="36">
        <v>1</v>
      </c>
      <c r="AJ106" s="35" t="s">
        <v>5586</v>
      </c>
      <c r="AK106" s="35"/>
      <c r="AL106" s="35" t="s">
        <v>5278</v>
      </c>
      <c r="AO106" s="35" t="s">
        <v>5587</v>
      </c>
      <c r="AP106" s="33"/>
      <c r="AQ106" s="36">
        <f>IF(COUNTIF($L$2:Table20[[#This Row],[ID]],Table20[[#This Row],[ID]])=1,1,0)</f>
        <v>1</v>
      </c>
    </row>
    <row r="107" spans="1:43" x14ac:dyDescent="0.25">
      <c r="A107" s="33" t="s">
        <v>277</v>
      </c>
      <c r="B107" s="33" t="s">
        <v>2235</v>
      </c>
      <c r="C107" s="33" t="s">
        <v>2236</v>
      </c>
      <c r="D107" s="33" t="s">
        <v>280</v>
      </c>
      <c r="E107" s="33" t="s">
        <v>281</v>
      </c>
      <c r="F107" s="34">
        <v>43101</v>
      </c>
      <c r="G107" s="34">
        <v>43465</v>
      </c>
      <c r="H107" s="35" t="s">
        <v>2237</v>
      </c>
      <c r="I107" s="35" t="s">
        <v>2238</v>
      </c>
      <c r="J107" s="35" t="s">
        <v>2239</v>
      </c>
      <c r="K107" s="35" t="s">
        <v>2240</v>
      </c>
      <c r="L107" s="35" t="s">
        <v>5588</v>
      </c>
      <c r="M107" s="35" t="s">
        <v>5589</v>
      </c>
      <c r="N107" s="35" t="s">
        <v>5211</v>
      </c>
      <c r="O107" s="35"/>
      <c r="P107" s="35"/>
      <c r="Q107" s="35"/>
      <c r="R107" s="35" t="s">
        <v>5202</v>
      </c>
      <c r="S107" s="35" t="s">
        <v>5219</v>
      </c>
      <c r="T107" s="35" t="s">
        <v>5203</v>
      </c>
      <c r="U107" s="35" t="s">
        <v>5220</v>
      </c>
      <c r="V107" s="35" t="s">
        <v>5188</v>
      </c>
      <c r="W107" s="36">
        <v>0</v>
      </c>
      <c r="X107" s="36">
        <v>0</v>
      </c>
      <c r="Y107" s="36">
        <v>0</v>
      </c>
      <c r="Z107" s="36">
        <v>0</v>
      </c>
      <c r="AA107" s="36">
        <v>0</v>
      </c>
      <c r="AB107" s="36">
        <v>0</v>
      </c>
      <c r="AC107" s="36">
        <v>0</v>
      </c>
      <c r="AD107" s="36">
        <v>0</v>
      </c>
      <c r="AE107" s="36">
        <v>0</v>
      </c>
      <c r="AF107" s="36">
        <v>0</v>
      </c>
      <c r="AG107" s="36">
        <v>0</v>
      </c>
      <c r="AH107" s="36">
        <v>0</v>
      </c>
      <c r="AI107" s="36">
        <v>1</v>
      </c>
      <c r="AJ107" s="35" t="s">
        <v>5589</v>
      </c>
      <c r="AK107" s="35"/>
      <c r="AL107" s="35" t="s">
        <v>5221</v>
      </c>
      <c r="AO107" s="35"/>
      <c r="AP107" s="33"/>
      <c r="AQ107" s="36">
        <f>IF(COUNTIF($L$2:Table20[[#This Row],[ID]],Table20[[#This Row],[ID]])=1,1,0)</f>
        <v>1</v>
      </c>
    </row>
    <row r="108" spans="1:43" x14ac:dyDescent="0.25">
      <c r="A108" s="33" t="s">
        <v>277</v>
      </c>
      <c r="B108" s="33" t="s">
        <v>2260</v>
      </c>
      <c r="C108" s="33" t="s">
        <v>2261</v>
      </c>
      <c r="D108" s="33" t="s">
        <v>280</v>
      </c>
      <c r="E108" s="33" t="s">
        <v>281</v>
      </c>
      <c r="F108" s="34">
        <v>43101</v>
      </c>
      <c r="G108" s="34">
        <v>43465</v>
      </c>
      <c r="H108" s="35" t="s">
        <v>2262</v>
      </c>
      <c r="I108" s="35" t="s">
        <v>2263</v>
      </c>
      <c r="J108" s="35" t="s">
        <v>2264</v>
      </c>
      <c r="K108" s="35" t="s">
        <v>2265</v>
      </c>
      <c r="L108" s="35" t="s">
        <v>5590</v>
      </c>
      <c r="M108" s="35" t="s">
        <v>5591</v>
      </c>
      <c r="N108" s="35" t="s">
        <v>5194</v>
      </c>
      <c r="O108" s="35"/>
      <c r="P108" s="35"/>
      <c r="Q108" s="35"/>
      <c r="R108" s="35" t="s">
        <v>5212</v>
      </c>
      <c r="S108" s="35" t="s">
        <v>5230</v>
      </c>
      <c r="T108" s="35" t="s">
        <v>5477</v>
      </c>
      <c r="U108" s="35" t="s">
        <v>5197</v>
      </c>
      <c r="V108" s="35" t="s">
        <v>5592</v>
      </c>
      <c r="W108" s="36">
        <v>0</v>
      </c>
      <c r="X108" s="36">
        <v>0</v>
      </c>
      <c r="Y108" s="36">
        <v>0</v>
      </c>
      <c r="Z108" s="36">
        <v>0</v>
      </c>
      <c r="AA108" s="36">
        <v>0</v>
      </c>
      <c r="AB108" s="36">
        <v>0</v>
      </c>
      <c r="AC108" s="36">
        <v>0</v>
      </c>
      <c r="AD108" s="36">
        <v>0</v>
      </c>
      <c r="AE108" s="36">
        <v>0</v>
      </c>
      <c r="AF108" s="36">
        <v>0</v>
      </c>
      <c r="AG108" s="36">
        <v>1</v>
      </c>
      <c r="AH108" s="36">
        <v>1</v>
      </c>
      <c r="AI108" s="36">
        <v>1</v>
      </c>
      <c r="AJ108" s="35" t="s">
        <v>5593</v>
      </c>
      <c r="AK108" s="35"/>
      <c r="AL108" s="35" t="s">
        <v>5227</v>
      </c>
      <c r="AO108" s="35"/>
      <c r="AP108" s="33"/>
      <c r="AQ108" s="36">
        <f>IF(COUNTIF($L$2:Table20[[#This Row],[ID]],Table20[[#This Row],[ID]])=1,1,0)</f>
        <v>1</v>
      </c>
    </row>
    <row r="109" spans="1:43" x14ac:dyDescent="0.25">
      <c r="A109" s="33" t="s">
        <v>277</v>
      </c>
      <c r="B109" s="33" t="s">
        <v>2418</v>
      </c>
      <c r="C109" s="33" t="s">
        <v>2419</v>
      </c>
      <c r="D109" s="33" t="s">
        <v>280</v>
      </c>
      <c r="E109" s="33" t="s">
        <v>281</v>
      </c>
      <c r="F109" s="34">
        <v>43101</v>
      </c>
      <c r="G109" s="34">
        <v>43465</v>
      </c>
      <c r="H109" s="35" t="s">
        <v>2420</v>
      </c>
      <c r="I109" s="35" t="s">
        <v>2421</v>
      </c>
      <c r="J109" s="35" t="s">
        <v>2422</v>
      </c>
      <c r="K109" s="35" t="s">
        <v>2423</v>
      </c>
      <c r="L109" s="35" t="s">
        <v>5594</v>
      </c>
      <c r="M109" s="35" t="s">
        <v>5595</v>
      </c>
      <c r="N109" s="35" t="s">
        <v>5194</v>
      </c>
      <c r="O109" s="35"/>
      <c r="P109" s="35"/>
      <c r="Q109" s="35"/>
      <c r="R109" s="35" t="s">
        <v>5184</v>
      </c>
      <c r="S109" s="35" t="s">
        <v>5213</v>
      </c>
      <c r="T109" s="35" t="s">
        <v>5249</v>
      </c>
      <c r="U109" s="35" t="s">
        <v>5204</v>
      </c>
      <c r="V109" s="35" t="s">
        <v>5188</v>
      </c>
      <c r="W109" s="36">
        <v>0</v>
      </c>
      <c r="X109" s="36">
        <v>0</v>
      </c>
      <c r="Y109" s="36">
        <v>0</v>
      </c>
      <c r="Z109" s="36">
        <v>0</v>
      </c>
      <c r="AA109" s="36">
        <v>0</v>
      </c>
      <c r="AB109" s="36">
        <v>0</v>
      </c>
      <c r="AC109" s="36">
        <v>0</v>
      </c>
      <c r="AD109" s="36">
        <v>0</v>
      </c>
      <c r="AE109" s="36">
        <v>0</v>
      </c>
      <c r="AF109" s="36">
        <v>0</v>
      </c>
      <c r="AG109" s="36">
        <v>0</v>
      </c>
      <c r="AH109" s="36">
        <v>0</v>
      </c>
      <c r="AI109" s="36">
        <v>1</v>
      </c>
      <c r="AJ109" s="35" t="s">
        <v>5596</v>
      </c>
      <c r="AK109" s="35"/>
      <c r="AL109" s="35" t="s">
        <v>5190</v>
      </c>
      <c r="AM109" s="20" t="s">
        <v>2578</v>
      </c>
      <c r="AO109" s="35"/>
      <c r="AP109" s="33"/>
      <c r="AQ109" s="36">
        <f>IF(COUNTIF($L$2:Table20[[#This Row],[ID]],Table20[[#This Row],[ID]])=1,1,0)</f>
        <v>1</v>
      </c>
    </row>
    <row r="110" spans="1:43" x14ac:dyDescent="0.25">
      <c r="A110" s="33" t="s">
        <v>277</v>
      </c>
      <c r="B110" s="33" t="s">
        <v>2418</v>
      </c>
      <c r="C110" s="33" t="s">
        <v>2419</v>
      </c>
      <c r="D110" s="33" t="s">
        <v>280</v>
      </c>
      <c r="E110" s="33" t="s">
        <v>281</v>
      </c>
      <c r="F110" s="34">
        <v>43101</v>
      </c>
      <c r="G110" s="34">
        <v>43465</v>
      </c>
      <c r="H110" s="35" t="s">
        <v>2420</v>
      </c>
      <c r="I110" s="35" t="s">
        <v>2421</v>
      </c>
      <c r="J110" s="35" t="s">
        <v>2422</v>
      </c>
      <c r="K110" s="35" t="s">
        <v>2423</v>
      </c>
      <c r="L110" s="35" t="s">
        <v>5597</v>
      </c>
      <c r="M110" s="35" t="s">
        <v>5598</v>
      </c>
      <c r="N110" s="35" t="s">
        <v>5194</v>
      </c>
      <c r="O110" s="35"/>
      <c r="P110" s="35"/>
      <c r="Q110" s="35"/>
      <c r="R110" s="35" t="s">
        <v>5184</v>
      </c>
      <c r="S110" s="35" t="s">
        <v>5224</v>
      </c>
      <c r="T110" s="35" t="s">
        <v>5249</v>
      </c>
      <c r="U110" s="35" t="s">
        <v>5197</v>
      </c>
      <c r="V110" s="35" t="s">
        <v>5188</v>
      </c>
      <c r="W110" s="36">
        <v>0</v>
      </c>
      <c r="X110" s="36">
        <v>0</v>
      </c>
      <c r="Y110" s="36">
        <v>0</v>
      </c>
      <c r="Z110" s="36">
        <v>0</v>
      </c>
      <c r="AA110" s="36">
        <v>0</v>
      </c>
      <c r="AB110" s="36">
        <v>0</v>
      </c>
      <c r="AC110" s="36">
        <v>0</v>
      </c>
      <c r="AD110" s="36">
        <v>0</v>
      </c>
      <c r="AE110" s="36">
        <v>0</v>
      </c>
      <c r="AF110" s="36">
        <v>0</v>
      </c>
      <c r="AG110" s="36">
        <v>0</v>
      </c>
      <c r="AH110" s="36">
        <v>0</v>
      </c>
      <c r="AI110" s="36">
        <v>1</v>
      </c>
      <c r="AJ110" s="35" t="s">
        <v>5599</v>
      </c>
      <c r="AK110" s="35"/>
      <c r="AL110" s="35" t="s">
        <v>5278</v>
      </c>
      <c r="AO110" s="35" t="s">
        <v>5600</v>
      </c>
      <c r="AP110" s="33"/>
      <c r="AQ110" s="36">
        <f>IF(COUNTIF($L$2:Table20[[#This Row],[ID]],Table20[[#This Row],[ID]])=1,1,0)</f>
        <v>1</v>
      </c>
    </row>
    <row r="111" spans="1:43" x14ac:dyDescent="0.25">
      <c r="A111" s="33" t="s">
        <v>277</v>
      </c>
      <c r="B111" s="33" t="s">
        <v>2418</v>
      </c>
      <c r="C111" s="33" t="s">
        <v>2419</v>
      </c>
      <c r="D111" s="33" t="s">
        <v>280</v>
      </c>
      <c r="E111" s="33" t="s">
        <v>281</v>
      </c>
      <c r="F111" s="34">
        <v>43101</v>
      </c>
      <c r="G111" s="34">
        <v>43465</v>
      </c>
      <c r="H111" s="35" t="s">
        <v>2420</v>
      </c>
      <c r="I111" s="35" t="s">
        <v>2421</v>
      </c>
      <c r="J111" s="35" t="s">
        <v>2422</v>
      </c>
      <c r="K111" s="35" t="s">
        <v>2423</v>
      </c>
      <c r="L111" s="35" t="s">
        <v>5601</v>
      </c>
      <c r="M111" s="35" t="s">
        <v>5602</v>
      </c>
      <c r="N111" s="35" t="s">
        <v>5194</v>
      </c>
      <c r="O111" s="35"/>
      <c r="P111" s="35"/>
      <c r="Q111" s="35"/>
      <c r="R111" s="35" t="s">
        <v>5212</v>
      </c>
      <c r="S111" s="35" t="s">
        <v>5230</v>
      </c>
      <c r="T111" s="35" t="s">
        <v>5249</v>
      </c>
      <c r="U111" s="35" t="s">
        <v>5197</v>
      </c>
      <c r="V111" s="35" t="s">
        <v>5188</v>
      </c>
      <c r="W111" s="36">
        <v>0</v>
      </c>
      <c r="X111" s="36">
        <v>0</v>
      </c>
      <c r="Y111" s="36">
        <v>0</v>
      </c>
      <c r="Z111" s="36">
        <v>0</v>
      </c>
      <c r="AA111" s="36">
        <v>0</v>
      </c>
      <c r="AB111" s="36">
        <v>0</v>
      </c>
      <c r="AC111" s="36">
        <v>0</v>
      </c>
      <c r="AD111" s="36">
        <v>0</v>
      </c>
      <c r="AE111" s="36">
        <v>0</v>
      </c>
      <c r="AF111" s="36">
        <v>0</v>
      </c>
      <c r="AG111" s="36">
        <v>0</v>
      </c>
      <c r="AH111" s="36">
        <v>0</v>
      </c>
      <c r="AI111" s="36">
        <v>1</v>
      </c>
      <c r="AJ111" s="35" t="s">
        <v>5603</v>
      </c>
      <c r="AK111" s="35"/>
      <c r="AL111" s="35" t="s">
        <v>5278</v>
      </c>
      <c r="AO111" s="35"/>
      <c r="AP111" s="33"/>
      <c r="AQ111" s="36">
        <f>IF(COUNTIF($L$2:Table20[[#This Row],[ID]],Table20[[#This Row],[ID]])=1,1,0)</f>
        <v>1</v>
      </c>
    </row>
    <row r="112" spans="1:43" x14ac:dyDescent="0.25">
      <c r="A112" s="33" t="s">
        <v>277</v>
      </c>
      <c r="B112" s="33" t="s">
        <v>2418</v>
      </c>
      <c r="C112" s="33" t="s">
        <v>2419</v>
      </c>
      <c r="D112" s="33" t="s">
        <v>280</v>
      </c>
      <c r="E112" s="33" t="s">
        <v>281</v>
      </c>
      <c r="F112" s="34">
        <v>43101</v>
      </c>
      <c r="G112" s="34">
        <v>43465</v>
      </c>
      <c r="H112" s="35" t="s">
        <v>2420</v>
      </c>
      <c r="I112" s="35" t="s">
        <v>2421</v>
      </c>
      <c r="J112" s="35" t="s">
        <v>2422</v>
      </c>
      <c r="K112" s="35" t="s">
        <v>2423</v>
      </c>
      <c r="L112" s="35" t="s">
        <v>5604</v>
      </c>
      <c r="M112" s="35" t="s">
        <v>5605</v>
      </c>
      <c r="N112" s="35" t="s">
        <v>5194</v>
      </c>
      <c r="O112" s="35"/>
      <c r="P112" s="35"/>
      <c r="Q112" s="35"/>
      <c r="R112" s="35" t="s">
        <v>5184</v>
      </c>
      <c r="S112" s="35" t="s">
        <v>5230</v>
      </c>
      <c r="T112" s="35" t="s">
        <v>5249</v>
      </c>
      <c r="U112" s="35" t="s">
        <v>5197</v>
      </c>
      <c r="V112" s="35" t="s">
        <v>5188</v>
      </c>
      <c r="W112" s="36">
        <v>0</v>
      </c>
      <c r="X112" s="36">
        <v>0</v>
      </c>
      <c r="Y112" s="36">
        <v>0</v>
      </c>
      <c r="Z112" s="36">
        <v>0</v>
      </c>
      <c r="AA112" s="36">
        <v>0</v>
      </c>
      <c r="AB112" s="36">
        <v>0</v>
      </c>
      <c r="AC112" s="36">
        <v>0</v>
      </c>
      <c r="AD112" s="36">
        <v>0</v>
      </c>
      <c r="AE112" s="36">
        <v>0</v>
      </c>
      <c r="AF112" s="36">
        <v>0</v>
      </c>
      <c r="AG112" s="36">
        <v>0</v>
      </c>
      <c r="AH112" s="36">
        <v>0</v>
      </c>
      <c r="AI112" s="36">
        <v>1</v>
      </c>
      <c r="AJ112" s="35" t="s">
        <v>5606</v>
      </c>
      <c r="AK112" s="35"/>
      <c r="AL112" s="35" t="s">
        <v>5278</v>
      </c>
      <c r="AO112" s="35"/>
      <c r="AP112" s="33"/>
      <c r="AQ112" s="36">
        <f>IF(COUNTIF($L$2:Table20[[#This Row],[ID]],Table20[[#This Row],[ID]])=1,1,0)</f>
        <v>1</v>
      </c>
    </row>
    <row r="113" spans="1:43" x14ac:dyDescent="0.25">
      <c r="A113" s="33" t="s">
        <v>277</v>
      </c>
      <c r="B113" s="33" t="s">
        <v>2418</v>
      </c>
      <c r="C113" s="33" t="s">
        <v>2419</v>
      </c>
      <c r="D113" s="33" t="s">
        <v>280</v>
      </c>
      <c r="E113" s="33" t="s">
        <v>281</v>
      </c>
      <c r="F113" s="34">
        <v>43101</v>
      </c>
      <c r="G113" s="34">
        <v>43465</v>
      </c>
      <c r="H113" s="35" t="s">
        <v>2420</v>
      </c>
      <c r="I113" s="35" t="s">
        <v>2421</v>
      </c>
      <c r="J113" s="35" t="s">
        <v>2422</v>
      </c>
      <c r="K113" s="35" t="s">
        <v>2423</v>
      </c>
      <c r="L113" s="35" t="s">
        <v>5607</v>
      </c>
      <c r="M113" s="35" t="s">
        <v>5608</v>
      </c>
      <c r="N113" s="35" t="s">
        <v>5194</v>
      </c>
      <c r="O113" s="35"/>
      <c r="P113" s="35"/>
      <c r="Q113" s="35"/>
      <c r="R113" s="35" t="s">
        <v>5184</v>
      </c>
      <c r="S113" s="35" t="s">
        <v>5230</v>
      </c>
      <c r="T113" s="35" t="s">
        <v>5249</v>
      </c>
      <c r="U113" s="35" t="s">
        <v>5197</v>
      </c>
      <c r="V113" s="35" t="s">
        <v>5609</v>
      </c>
      <c r="W113" s="36">
        <v>0</v>
      </c>
      <c r="X113" s="36">
        <v>0</v>
      </c>
      <c r="Y113" s="36">
        <v>0</v>
      </c>
      <c r="Z113" s="36">
        <v>0</v>
      </c>
      <c r="AA113" s="36">
        <v>0</v>
      </c>
      <c r="AB113" s="36">
        <v>0</v>
      </c>
      <c r="AC113" s="36">
        <v>0</v>
      </c>
      <c r="AD113" s="36">
        <v>0</v>
      </c>
      <c r="AE113" s="36">
        <v>0</v>
      </c>
      <c r="AF113" s="36">
        <v>0</v>
      </c>
      <c r="AG113" s="36">
        <v>1</v>
      </c>
      <c r="AH113" s="36">
        <v>0</v>
      </c>
      <c r="AI113" s="36">
        <v>1</v>
      </c>
      <c r="AJ113" s="35" t="s">
        <v>5610</v>
      </c>
      <c r="AK113" s="35"/>
      <c r="AL113" s="35" t="s">
        <v>5278</v>
      </c>
      <c r="AO113" s="35"/>
      <c r="AP113" s="33"/>
      <c r="AQ113" s="36">
        <f>IF(COUNTIF($L$2:Table20[[#This Row],[ID]],Table20[[#This Row],[ID]])=1,1,0)</f>
        <v>1</v>
      </c>
    </row>
    <row r="114" spans="1:43" x14ac:dyDescent="0.25">
      <c r="A114" s="33" t="s">
        <v>277</v>
      </c>
      <c r="B114" s="33" t="s">
        <v>2418</v>
      </c>
      <c r="C114" s="33" t="s">
        <v>2419</v>
      </c>
      <c r="D114" s="33" t="s">
        <v>280</v>
      </c>
      <c r="E114" s="33" t="s">
        <v>281</v>
      </c>
      <c r="F114" s="34">
        <v>43101</v>
      </c>
      <c r="G114" s="34">
        <v>43465</v>
      </c>
      <c r="H114" s="35" t="s">
        <v>2420</v>
      </c>
      <c r="I114" s="35" t="s">
        <v>2421</v>
      </c>
      <c r="J114" s="35" t="s">
        <v>2422</v>
      </c>
      <c r="K114" s="35" t="s">
        <v>2423</v>
      </c>
      <c r="L114" s="35" t="s">
        <v>5611</v>
      </c>
      <c r="M114" s="35" t="s">
        <v>5612</v>
      </c>
      <c r="N114" s="35" t="s">
        <v>5194</v>
      </c>
      <c r="O114" s="35"/>
      <c r="P114" s="35"/>
      <c r="Q114" s="35"/>
      <c r="R114" s="35" t="s">
        <v>5202</v>
      </c>
      <c r="S114" s="35" t="s">
        <v>5230</v>
      </c>
      <c r="T114" s="35" t="s">
        <v>5613</v>
      </c>
      <c r="U114" s="35" t="s">
        <v>5197</v>
      </c>
      <c r="V114" s="35" t="s">
        <v>5188</v>
      </c>
      <c r="W114" s="36">
        <v>0</v>
      </c>
      <c r="X114" s="36">
        <v>0</v>
      </c>
      <c r="Y114" s="36">
        <v>0</v>
      </c>
      <c r="Z114" s="36">
        <v>0</v>
      </c>
      <c r="AA114" s="36">
        <v>0</v>
      </c>
      <c r="AB114" s="36">
        <v>0</v>
      </c>
      <c r="AC114" s="36">
        <v>0</v>
      </c>
      <c r="AD114" s="36">
        <v>0</v>
      </c>
      <c r="AE114" s="36">
        <v>0</v>
      </c>
      <c r="AF114" s="36">
        <v>0</v>
      </c>
      <c r="AG114" s="36">
        <v>0</v>
      </c>
      <c r="AH114" s="36">
        <v>0</v>
      </c>
      <c r="AI114" s="36">
        <v>1</v>
      </c>
      <c r="AJ114" s="35" t="s">
        <v>5614</v>
      </c>
      <c r="AK114" s="35"/>
      <c r="AL114" s="35" t="s">
        <v>5278</v>
      </c>
      <c r="AO114" s="35"/>
      <c r="AP114" s="33"/>
      <c r="AQ114" s="36">
        <f>IF(COUNTIF($L$2:Table20[[#This Row],[ID]],Table20[[#This Row],[ID]])=1,1,0)</f>
        <v>1</v>
      </c>
    </row>
    <row r="115" spans="1:43" x14ac:dyDescent="0.25">
      <c r="A115" s="33" t="s">
        <v>277</v>
      </c>
      <c r="B115" s="33" t="s">
        <v>2418</v>
      </c>
      <c r="C115" s="33" t="s">
        <v>2419</v>
      </c>
      <c r="D115" s="33" t="s">
        <v>280</v>
      </c>
      <c r="E115" s="33" t="s">
        <v>281</v>
      </c>
      <c r="F115" s="34">
        <v>43101</v>
      </c>
      <c r="G115" s="34">
        <v>43465</v>
      </c>
      <c r="H115" s="35" t="s">
        <v>2420</v>
      </c>
      <c r="I115" s="35" t="s">
        <v>2421</v>
      </c>
      <c r="J115" s="35" t="s">
        <v>2422</v>
      </c>
      <c r="K115" s="35" t="s">
        <v>2423</v>
      </c>
      <c r="L115" s="35" t="s">
        <v>5615</v>
      </c>
      <c r="M115" s="35" t="s">
        <v>5616</v>
      </c>
      <c r="N115" s="35" t="s">
        <v>5194</v>
      </c>
      <c r="O115" s="35"/>
      <c r="P115" s="35"/>
      <c r="Q115" s="35"/>
      <c r="R115" s="35" t="s">
        <v>5184</v>
      </c>
      <c r="S115" s="35" t="s">
        <v>5230</v>
      </c>
      <c r="T115" s="35" t="s">
        <v>5617</v>
      </c>
      <c r="U115" s="35" t="s">
        <v>5204</v>
      </c>
      <c r="V115" s="35" t="s">
        <v>5188</v>
      </c>
      <c r="W115" s="36">
        <v>0</v>
      </c>
      <c r="X115" s="36">
        <v>0</v>
      </c>
      <c r="Y115" s="36">
        <v>0</v>
      </c>
      <c r="Z115" s="36">
        <v>0</v>
      </c>
      <c r="AA115" s="36">
        <v>0</v>
      </c>
      <c r="AB115" s="36">
        <v>0</v>
      </c>
      <c r="AC115" s="36">
        <v>0</v>
      </c>
      <c r="AD115" s="36">
        <v>0</v>
      </c>
      <c r="AE115" s="36">
        <v>0</v>
      </c>
      <c r="AF115" s="36">
        <v>0</v>
      </c>
      <c r="AG115" s="36">
        <v>0</v>
      </c>
      <c r="AH115" s="36">
        <v>0</v>
      </c>
      <c r="AI115" s="36">
        <v>1</v>
      </c>
      <c r="AJ115" s="35" t="s">
        <v>5618</v>
      </c>
      <c r="AK115" s="35"/>
      <c r="AL115" s="35" t="s">
        <v>5278</v>
      </c>
      <c r="AO115" s="35"/>
      <c r="AP115" s="33"/>
      <c r="AQ115" s="36">
        <f>IF(COUNTIF($L$2:Table20[[#This Row],[ID]],Table20[[#This Row],[ID]])=1,1,0)</f>
        <v>1</v>
      </c>
    </row>
    <row r="116" spans="1:43" x14ac:dyDescent="0.25">
      <c r="A116" s="33" t="s">
        <v>277</v>
      </c>
      <c r="B116" s="33" t="s">
        <v>2418</v>
      </c>
      <c r="C116" s="33" t="s">
        <v>2419</v>
      </c>
      <c r="D116" s="33" t="s">
        <v>280</v>
      </c>
      <c r="E116" s="33" t="s">
        <v>281</v>
      </c>
      <c r="F116" s="34">
        <v>43101</v>
      </c>
      <c r="G116" s="34">
        <v>43465</v>
      </c>
      <c r="H116" s="35" t="s">
        <v>2420</v>
      </c>
      <c r="I116" s="35" t="s">
        <v>2421</v>
      </c>
      <c r="J116" s="35" t="s">
        <v>2422</v>
      </c>
      <c r="K116" s="35" t="s">
        <v>2423</v>
      </c>
      <c r="L116" s="35" t="s">
        <v>5619</v>
      </c>
      <c r="M116" s="35" t="s">
        <v>5620</v>
      </c>
      <c r="N116" s="35" t="s">
        <v>5194</v>
      </c>
      <c r="O116" s="35"/>
      <c r="P116" s="35"/>
      <c r="Q116" s="35"/>
      <c r="R116" s="35" t="s">
        <v>5184</v>
      </c>
      <c r="S116" s="35" t="s">
        <v>5230</v>
      </c>
      <c r="T116" s="35" t="s">
        <v>5249</v>
      </c>
      <c r="U116" s="35" t="s">
        <v>5187</v>
      </c>
      <c r="V116" s="35" t="s">
        <v>5188</v>
      </c>
      <c r="W116" s="36">
        <v>0</v>
      </c>
      <c r="X116" s="36">
        <v>0</v>
      </c>
      <c r="Y116" s="36">
        <v>0</v>
      </c>
      <c r="Z116" s="36">
        <v>0</v>
      </c>
      <c r="AA116" s="36">
        <v>0</v>
      </c>
      <c r="AB116" s="36">
        <v>0</v>
      </c>
      <c r="AC116" s="36">
        <v>0</v>
      </c>
      <c r="AD116" s="36">
        <v>0</v>
      </c>
      <c r="AE116" s="36">
        <v>0</v>
      </c>
      <c r="AF116" s="36">
        <v>0</v>
      </c>
      <c r="AG116" s="36">
        <v>0</v>
      </c>
      <c r="AH116" s="36">
        <v>0</v>
      </c>
      <c r="AI116" s="36">
        <v>1</v>
      </c>
      <c r="AJ116" s="35" t="s">
        <v>5621</v>
      </c>
      <c r="AK116" s="35"/>
      <c r="AL116" s="35" t="s">
        <v>5278</v>
      </c>
      <c r="AO116" s="35" t="s">
        <v>5622</v>
      </c>
      <c r="AP116" s="33"/>
      <c r="AQ116" s="36">
        <f>IF(COUNTIF($L$2:Table20[[#This Row],[ID]],Table20[[#This Row],[ID]])=1,1,0)</f>
        <v>1</v>
      </c>
    </row>
    <row r="117" spans="1:43" x14ac:dyDescent="0.25">
      <c r="A117" s="33" t="s">
        <v>277</v>
      </c>
      <c r="B117" s="33" t="s">
        <v>2418</v>
      </c>
      <c r="C117" s="33" t="s">
        <v>2419</v>
      </c>
      <c r="D117" s="33" t="s">
        <v>280</v>
      </c>
      <c r="E117" s="33" t="s">
        <v>281</v>
      </c>
      <c r="F117" s="34">
        <v>43101</v>
      </c>
      <c r="G117" s="34">
        <v>43465</v>
      </c>
      <c r="H117" s="35" t="s">
        <v>2420</v>
      </c>
      <c r="I117" s="35" t="s">
        <v>2421</v>
      </c>
      <c r="J117" s="35" t="s">
        <v>2422</v>
      </c>
      <c r="K117" s="35" t="s">
        <v>2423</v>
      </c>
      <c r="L117" s="35" t="s">
        <v>5623</v>
      </c>
      <c r="M117" s="35" t="s">
        <v>5624</v>
      </c>
      <c r="N117" s="35" t="s">
        <v>5194</v>
      </c>
      <c r="O117" s="35"/>
      <c r="P117" s="35"/>
      <c r="Q117" s="35"/>
      <c r="R117" s="35" t="s">
        <v>5184</v>
      </c>
      <c r="S117" s="35" t="s">
        <v>5230</v>
      </c>
      <c r="T117" s="35" t="s">
        <v>5559</v>
      </c>
      <c r="U117" s="35" t="s">
        <v>5204</v>
      </c>
      <c r="V117" s="35" t="s">
        <v>5188</v>
      </c>
      <c r="W117" s="36">
        <v>0</v>
      </c>
      <c r="X117" s="36">
        <v>0</v>
      </c>
      <c r="Y117" s="36">
        <v>0</v>
      </c>
      <c r="Z117" s="36">
        <v>0</v>
      </c>
      <c r="AA117" s="36">
        <v>0</v>
      </c>
      <c r="AB117" s="36">
        <v>0</v>
      </c>
      <c r="AC117" s="36">
        <v>0</v>
      </c>
      <c r="AD117" s="36">
        <v>0</v>
      </c>
      <c r="AE117" s="36">
        <v>0</v>
      </c>
      <c r="AF117" s="36">
        <v>0</v>
      </c>
      <c r="AG117" s="36">
        <v>0</v>
      </c>
      <c r="AH117" s="36">
        <v>0</v>
      </c>
      <c r="AI117" s="36">
        <v>1</v>
      </c>
      <c r="AJ117" s="35" t="s">
        <v>5625</v>
      </c>
      <c r="AK117" s="35"/>
      <c r="AL117" s="35"/>
      <c r="AO117" s="35" t="s">
        <v>5626</v>
      </c>
      <c r="AP117" s="33"/>
      <c r="AQ117" s="36">
        <f>IF(COUNTIF($L$2:Table20[[#This Row],[ID]],Table20[[#This Row],[ID]])=1,1,0)</f>
        <v>1</v>
      </c>
    </row>
    <row r="118" spans="1:43" x14ac:dyDescent="0.25">
      <c r="A118" s="33" t="s">
        <v>277</v>
      </c>
      <c r="B118" s="33" t="s">
        <v>2418</v>
      </c>
      <c r="C118" s="33" t="s">
        <v>2419</v>
      </c>
      <c r="D118" s="33" t="s">
        <v>280</v>
      </c>
      <c r="E118" s="33" t="s">
        <v>281</v>
      </c>
      <c r="F118" s="34">
        <v>43101</v>
      </c>
      <c r="G118" s="34">
        <v>43465</v>
      </c>
      <c r="H118" s="35" t="s">
        <v>2420</v>
      </c>
      <c r="I118" s="35" t="s">
        <v>2421</v>
      </c>
      <c r="J118" s="35" t="s">
        <v>2422</v>
      </c>
      <c r="K118" s="35" t="s">
        <v>2423</v>
      </c>
      <c r="L118" s="35" t="s">
        <v>5627</v>
      </c>
      <c r="M118" s="35" t="s">
        <v>5628</v>
      </c>
      <c r="N118" s="35" t="s">
        <v>5194</v>
      </c>
      <c r="O118" s="35"/>
      <c r="P118" s="35"/>
      <c r="Q118" s="35"/>
      <c r="R118" s="35" t="s">
        <v>5184</v>
      </c>
      <c r="S118" s="35" t="s">
        <v>5230</v>
      </c>
      <c r="T118" s="35" t="s">
        <v>5249</v>
      </c>
      <c r="U118" s="35" t="s">
        <v>5220</v>
      </c>
      <c r="V118" s="35" t="s">
        <v>5188</v>
      </c>
      <c r="W118" s="36">
        <v>0</v>
      </c>
      <c r="X118" s="36">
        <v>0</v>
      </c>
      <c r="Y118" s="36">
        <v>0</v>
      </c>
      <c r="Z118" s="36">
        <v>0</v>
      </c>
      <c r="AA118" s="36">
        <v>0</v>
      </c>
      <c r="AB118" s="36">
        <v>0</v>
      </c>
      <c r="AC118" s="36">
        <v>0</v>
      </c>
      <c r="AD118" s="36">
        <v>0</v>
      </c>
      <c r="AE118" s="36">
        <v>0</v>
      </c>
      <c r="AF118" s="36">
        <v>0</v>
      </c>
      <c r="AG118" s="36">
        <v>0</v>
      </c>
      <c r="AH118" s="36">
        <v>0</v>
      </c>
      <c r="AI118" s="36">
        <v>1</v>
      </c>
      <c r="AJ118" s="35" t="s">
        <v>5629</v>
      </c>
      <c r="AK118" s="35"/>
      <c r="AL118" s="35" t="s">
        <v>5221</v>
      </c>
      <c r="AO118" s="35"/>
      <c r="AP118" s="33"/>
      <c r="AQ118" s="36">
        <f>IF(COUNTIF($L$2:Table20[[#This Row],[ID]],Table20[[#This Row],[ID]])=1,1,0)</f>
        <v>1</v>
      </c>
    </row>
    <row r="119" spans="1:43" x14ac:dyDescent="0.25">
      <c r="A119" s="33" t="s">
        <v>277</v>
      </c>
      <c r="B119" s="33" t="s">
        <v>2418</v>
      </c>
      <c r="C119" s="33" t="s">
        <v>2419</v>
      </c>
      <c r="D119" s="33" t="s">
        <v>280</v>
      </c>
      <c r="E119" s="33" t="s">
        <v>281</v>
      </c>
      <c r="F119" s="34">
        <v>43101</v>
      </c>
      <c r="G119" s="34">
        <v>43465</v>
      </c>
      <c r="H119" s="35" t="s">
        <v>2420</v>
      </c>
      <c r="I119" s="35" t="s">
        <v>2421</v>
      </c>
      <c r="J119" s="35" t="s">
        <v>2422</v>
      </c>
      <c r="K119" s="35" t="s">
        <v>2423</v>
      </c>
      <c r="L119" s="35" t="s">
        <v>5630</v>
      </c>
      <c r="M119" s="35" t="s">
        <v>5631</v>
      </c>
      <c r="N119" s="35" t="s">
        <v>5194</v>
      </c>
      <c r="O119" s="35"/>
      <c r="P119" s="35"/>
      <c r="Q119" s="35"/>
      <c r="R119" s="35" t="s">
        <v>5212</v>
      </c>
      <c r="S119" s="35" t="s">
        <v>5230</v>
      </c>
      <c r="T119" s="35" t="s">
        <v>5632</v>
      </c>
      <c r="U119" s="35" t="s">
        <v>5197</v>
      </c>
      <c r="V119" s="35" t="s">
        <v>5633</v>
      </c>
      <c r="W119" s="36">
        <v>0</v>
      </c>
      <c r="X119" s="36">
        <v>0</v>
      </c>
      <c r="Y119" s="36">
        <v>0</v>
      </c>
      <c r="Z119" s="36">
        <v>0</v>
      </c>
      <c r="AA119" s="36">
        <v>0</v>
      </c>
      <c r="AB119" s="36">
        <v>0</v>
      </c>
      <c r="AC119" s="36">
        <v>1</v>
      </c>
      <c r="AD119" s="36">
        <v>0</v>
      </c>
      <c r="AE119" s="36">
        <v>0</v>
      </c>
      <c r="AF119" s="36">
        <v>0</v>
      </c>
      <c r="AG119" s="36">
        <v>0</v>
      </c>
      <c r="AH119" s="36">
        <v>0</v>
      </c>
      <c r="AI119" s="36">
        <v>0</v>
      </c>
      <c r="AJ119" s="35" t="s">
        <v>5634</v>
      </c>
      <c r="AK119" s="35"/>
      <c r="AL119" s="35" t="s">
        <v>5221</v>
      </c>
      <c r="AO119" s="35"/>
      <c r="AP119" s="33"/>
      <c r="AQ119" s="36">
        <f>IF(COUNTIF($L$2:Table20[[#This Row],[ID]],Table20[[#This Row],[ID]])=1,1,0)</f>
        <v>1</v>
      </c>
    </row>
    <row r="120" spans="1:43" x14ac:dyDescent="0.25">
      <c r="A120" s="33" t="s">
        <v>277</v>
      </c>
      <c r="B120" s="33" t="s">
        <v>2418</v>
      </c>
      <c r="C120" s="33" t="s">
        <v>2419</v>
      </c>
      <c r="D120" s="33" t="s">
        <v>280</v>
      </c>
      <c r="E120" s="33" t="s">
        <v>281</v>
      </c>
      <c r="F120" s="34">
        <v>43101</v>
      </c>
      <c r="G120" s="34">
        <v>43465</v>
      </c>
      <c r="H120" s="35" t="s">
        <v>2420</v>
      </c>
      <c r="I120" s="35" t="s">
        <v>2421</v>
      </c>
      <c r="J120" s="35" t="s">
        <v>2422</v>
      </c>
      <c r="K120" s="35" t="s">
        <v>2423</v>
      </c>
      <c r="L120" s="35" t="s">
        <v>5635</v>
      </c>
      <c r="M120" s="35" t="s">
        <v>5636</v>
      </c>
      <c r="N120" s="35" t="s">
        <v>5211</v>
      </c>
      <c r="O120" s="35"/>
      <c r="P120" s="35"/>
      <c r="Q120" s="35"/>
      <c r="R120" s="35" t="s">
        <v>5195</v>
      </c>
      <c r="S120" s="35" t="s">
        <v>5230</v>
      </c>
      <c r="T120" s="35" t="s">
        <v>5219</v>
      </c>
      <c r="U120" s="35" t="s">
        <v>5197</v>
      </c>
      <c r="V120" s="35" t="s">
        <v>5314</v>
      </c>
      <c r="W120" s="36">
        <v>0</v>
      </c>
      <c r="X120" s="36">
        <v>0</v>
      </c>
      <c r="Y120" s="36">
        <v>0</v>
      </c>
      <c r="Z120" s="36">
        <v>0</v>
      </c>
      <c r="AA120" s="36">
        <v>0</v>
      </c>
      <c r="AB120" s="36">
        <v>0</v>
      </c>
      <c r="AC120" s="36">
        <v>0</v>
      </c>
      <c r="AD120" s="36">
        <v>0</v>
      </c>
      <c r="AE120" s="36">
        <v>0</v>
      </c>
      <c r="AF120" s="36">
        <v>0</v>
      </c>
      <c r="AG120" s="36">
        <v>0</v>
      </c>
      <c r="AH120" s="36">
        <v>0</v>
      </c>
      <c r="AI120" s="36">
        <v>0</v>
      </c>
      <c r="AJ120" s="35" t="s">
        <v>5637</v>
      </c>
      <c r="AK120" s="35"/>
      <c r="AL120" s="35" t="s">
        <v>5471</v>
      </c>
      <c r="AO120" s="35"/>
      <c r="AP120" s="33"/>
      <c r="AQ120" s="36">
        <f>IF(COUNTIF($L$2:Table20[[#This Row],[ID]],Table20[[#This Row],[ID]])=1,1,0)</f>
        <v>1</v>
      </c>
    </row>
    <row r="121" spans="1:43" x14ac:dyDescent="0.25">
      <c r="A121" s="33" t="s">
        <v>277</v>
      </c>
      <c r="B121" s="33" t="s">
        <v>2815</v>
      </c>
      <c r="C121" s="33" t="s">
        <v>2816</v>
      </c>
      <c r="D121" s="33" t="s">
        <v>280</v>
      </c>
      <c r="E121" s="33" t="s">
        <v>281</v>
      </c>
      <c r="F121" s="34">
        <v>43101</v>
      </c>
      <c r="G121" s="34">
        <v>43465</v>
      </c>
      <c r="H121" s="35" t="s">
        <v>2817</v>
      </c>
      <c r="I121" s="35" t="s">
        <v>2818</v>
      </c>
      <c r="J121" s="35" t="s">
        <v>2819</v>
      </c>
      <c r="K121" s="35" t="s">
        <v>2820</v>
      </c>
      <c r="L121" s="35" t="s">
        <v>5638</v>
      </c>
      <c r="M121" s="35" t="s">
        <v>5639</v>
      </c>
      <c r="N121" s="35" t="s">
        <v>5194</v>
      </c>
      <c r="O121" s="35"/>
      <c r="P121" s="35"/>
      <c r="Q121" s="35"/>
      <c r="R121" s="35" t="s">
        <v>5184</v>
      </c>
      <c r="S121" s="35" t="s">
        <v>5230</v>
      </c>
      <c r="T121" s="35" t="s">
        <v>5640</v>
      </c>
      <c r="U121" s="35" t="s">
        <v>5204</v>
      </c>
      <c r="V121" s="35" t="s">
        <v>5188</v>
      </c>
      <c r="W121" s="36">
        <v>0</v>
      </c>
      <c r="X121" s="36">
        <v>0</v>
      </c>
      <c r="Y121" s="36">
        <v>0</v>
      </c>
      <c r="Z121" s="36">
        <v>0</v>
      </c>
      <c r="AA121" s="36">
        <v>0</v>
      </c>
      <c r="AB121" s="36">
        <v>0</v>
      </c>
      <c r="AC121" s="36">
        <v>0</v>
      </c>
      <c r="AD121" s="36">
        <v>0</v>
      </c>
      <c r="AE121" s="36">
        <v>0</v>
      </c>
      <c r="AF121" s="36">
        <v>0</v>
      </c>
      <c r="AG121" s="36">
        <v>0</v>
      </c>
      <c r="AH121" s="36">
        <v>0</v>
      </c>
      <c r="AI121" s="36">
        <v>1</v>
      </c>
      <c r="AJ121" s="35" t="s">
        <v>5641</v>
      </c>
      <c r="AK121" s="35"/>
      <c r="AL121" s="35" t="s">
        <v>5278</v>
      </c>
      <c r="AO121" s="35"/>
      <c r="AP121" s="33"/>
      <c r="AQ121" s="36">
        <f>IF(COUNTIF($L$2:Table20[[#This Row],[ID]],Table20[[#This Row],[ID]])=1,1,0)</f>
        <v>1</v>
      </c>
    </row>
    <row r="122" spans="1:43" x14ac:dyDescent="0.25">
      <c r="A122" s="33" t="s">
        <v>277</v>
      </c>
      <c r="B122" s="33" t="s">
        <v>2868</v>
      </c>
      <c r="C122" s="33" t="s">
        <v>2869</v>
      </c>
      <c r="D122" s="33" t="s">
        <v>280</v>
      </c>
      <c r="E122" s="33" t="s">
        <v>281</v>
      </c>
      <c r="F122" s="34">
        <v>43101</v>
      </c>
      <c r="G122" s="34">
        <v>43465</v>
      </c>
      <c r="H122" s="35" t="s">
        <v>2870</v>
      </c>
      <c r="I122" s="35" t="s">
        <v>2871</v>
      </c>
      <c r="J122" s="35" t="s">
        <v>2872</v>
      </c>
      <c r="K122" s="35" t="s">
        <v>2873</v>
      </c>
      <c r="L122" s="35" t="s">
        <v>5642</v>
      </c>
      <c r="M122" s="35" t="s">
        <v>5643</v>
      </c>
      <c r="N122" s="35" t="s">
        <v>5194</v>
      </c>
      <c r="O122" s="35"/>
      <c r="P122" s="35"/>
      <c r="Q122" s="35"/>
      <c r="R122" s="35" t="s">
        <v>5202</v>
      </c>
      <c r="S122" s="35" t="s">
        <v>5224</v>
      </c>
      <c r="T122" s="35" t="s">
        <v>5644</v>
      </c>
      <c r="U122" s="35" t="s">
        <v>5197</v>
      </c>
      <c r="V122" s="35" t="s">
        <v>5188</v>
      </c>
      <c r="W122" s="36">
        <v>0</v>
      </c>
      <c r="X122" s="36">
        <v>0</v>
      </c>
      <c r="Y122" s="36">
        <v>0</v>
      </c>
      <c r="Z122" s="36">
        <v>0</v>
      </c>
      <c r="AA122" s="36">
        <v>0</v>
      </c>
      <c r="AB122" s="36">
        <v>0</v>
      </c>
      <c r="AC122" s="36">
        <v>0</v>
      </c>
      <c r="AD122" s="36">
        <v>0</v>
      </c>
      <c r="AE122" s="36">
        <v>0</v>
      </c>
      <c r="AF122" s="36">
        <v>0</v>
      </c>
      <c r="AG122" s="36">
        <v>0</v>
      </c>
      <c r="AH122" s="36">
        <v>0</v>
      </c>
      <c r="AI122" s="36">
        <v>1</v>
      </c>
      <c r="AJ122" s="35" t="s">
        <v>5645</v>
      </c>
      <c r="AK122" s="35"/>
      <c r="AL122" s="35" t="s">
        <v>5227</v>
      </c>
      <c r="AO122" s="35" t="s">
        <v>5646</v>
      </c>
      <c r="AP122" s="33"/>
      <c r="AQ122" s="36">
        <f>IF(COUNTIF($L$2:Table20[[#This Row],[ID]],Table20[[#This Row],[ID]])=1,1,0)</f>
        <v>1</v>
      </c>
    </row>
    <row r="123" spans="1:43" x14ac:dyDescent="0.25">
      <c r="A123" s="33" t="s">
        <v>277</v>
      </c>
      <c r="B123" s="33" t="s">
        <v>2868</v>
      </c>
      <c r="C123" s="33" t="s">
        <v>2869</v>
      </c>
      <c r="D123" s="33" t="s">
        <v>280</v>
      </c>
      <c r="E123" s="33" t="s">
        <v>281</v>
      </c>
      <c r="F123" s="34">
        <v>43101</v>
      </c>
      <c r="G123" s="34">
        <v>43465</v>
      </c>
      <c r="H123" s="35" t="s">
        <v>2870</v>
      </c>
      <c r="I123" s="35" t="s">
        <v>2871</v>
      </c>
      <c r="J123" s="35" t="s">
        <v>2872</v>
      </c>
      <c r="K123" s="35" t="s">
        <v>2873</v>
      </c>
      <c r="L123" s="35" t="s">
        <v>5647</v>
      </c>
      <c r="M123" s="35" t="s">
        <v>5648</v>
      </c>
      <c r="N123" s="35" t="s">
        <v>5194</v>
      </c>
      <c r="O123" s="35"/>
      <c r="P123" s="35"/>
      <c r="Q123" s="35"/>
      <c r="R123" s="35" t="s">
        <v>5184</v>
      </c>
      <c r="S123" s="35" t="s">
        <v>5224</v>
      </c>
      <c r="T123" s="35" t="s">
        <v>5649</v>
      </c>
      <c r="U123" s="35" t="s">
        <v>5197</v>
      </c>
      <c r="V123" s="35" t="s">
        <v>5525</v>
      </c>
      <c r="W123" s="36">
        <v>0</v>
      </c>
      <c r="X123" s="36">
        <v>0</v>
      </c>
      <c r="Y123" s="36">
        <v>0</v>
      </c>
      <c r="Z123" s="36">
        <v>0</v>
      </c>
      <c r="AA123" s="36">
        <v>0</v>
      </c>
      <c r="AB123" s="36">
        <v>0</v>
      </c>
      <c r="AC123" s="36">
        <v>1</v>
      </c>
      <c r="AD123" s="36">
        <v>0</v>
      </c>
      <c r="AE123" s="36">
        <v>0</v>
      </c>
      <c r="AF123" s="36">
        <v>0</v>
      </c>
      <c r="AG123" s="36">
        <v>0</v>
      </c>
      <c r="AH123" s="36">
        <v>0</v>
      </c>
      <c r="AI123" s="36">
        <v>1</v>
      </c>
      <c r="AJ123" s="35" t="s">
        <v>5650</v>
      </c>
      <c r="AK123" s="35"/>
      <c r="AL123" s="35" t="s">
        <v>5227</v>
      </c>
      <c r="AO123" s="35" t="s">
        <v>5651</v>
      </c>
      <c r="AP123" s="33"/>
      <c r="AQ123" s="36">
        <f>IF(COUNTIF($L$2:Table20[[#This Row],[ID]],Table20[[#This Row],[ID]])=1,1,0)</f>
        <v>1</v>
      </c>
    </row>
    <row r="124" spans="1:43" x14ac:dyDescent="0.25">
      <c r="A124" s="33" t="s">
        <v>277</v>
      </c>
      <c r="B124" s="33" t="s">
        <v>2868</v>
      </c>
      <c r="C124" s="33" t="s">
        <v>2869</v>
      </c>
      <c r="D124" s="33" t="s">
        <v>280</v>
      </c>
      <c r="E124" s="33" t="s">
        <v>281</v>
      </c>
      <c r="F124" s="34">
        <v>43101</v>
      </c>
      <c r="G124" s="34">
        <v>43465</v>
      </c>
      <c r="H124" s="35" t="s">
        <v>2870</v>
      </c>
      <c r="I124" s="35" t="s">
        <v>2871</v>
      </c>
      <c r="J124" s="35" t="s">
        <v>2872</v>
      </c>
      <c r="K124" s="35" t="s">
        <v>2873</v>
      </c>
      <c r="L124" s="35" t="s">
        <v>5652</v>
      </c>
      <c r="M124" s="35" t="s">
        <v>5653</v>
      </c>
      <c r="N124" s="35" t="s">
        <v>5211</v>
      </c>
      <c r="O124" s="35"/>
      <c r="P124" s="35"/>
      <c r="Q124" s="35"/>
      <c r="R124" s="35" t="s">
        <v>5184</v>
      </c>
      <c r="S124" s="35" t="s">
        <v>5230</v>
      </c>
      <c r="T124" s="35" t="s">
        <v>5240</v>
      </c>
      <c r="U124" s="35" t="s">
        <v>5197</v>
      </c>
      <c r="V124" s="35" t="s">
        <v>5525</v>
      </c>
      <c r="W124" s="36">
        <v>0</v>
      </c>
      <c r="X124" s="36">
        <v>0</v>
      </c>
      <c r="Y124" s="36">
        <v>0</v>
      </c>
      <c r="Z124" s="36">
        <v>0</v>
      </c>
      <c r="AA124" s="36">
        <v>0</v>
      </c>
      <c r="AB124" s="36">
        <v>0</v>
      </c>
      <c r="AC124" s="36">
        <v>1</v>
      </c>
      <c r="AD124" s="36">
        <v>0</v>
      </c>
      <c r="AE124" s="36">
        <v>0</v>
      </c>
      <c r="AF124" s="36">
        <v>0</v>
      </c>
      <c r="AG124" s="36">
        <v>0</v>
      </c>
      <c r="AH124" s="36">
        <v>0</v>
      </c>
      <c r="AI124" s="36">
        <v>1</v>
      </c>
      <c r="AJ124" s="35" t="s">
        <v>5654</v>
      </c>
      <c r="AK124" s="35"/>
      <c r="AL124" s="35" t="s">
        <v>5221</v>
      </c>
      <c r="AO124" s="35" t="s">
        <v>5655</v>
      </c>
      <c r="AP124" s="33"/>
      <c r="AQ124" s="36">
        <f>IF(COUNTIF($L$2:Table20[[#This Row],[ID]],Table20[[#This Row],[ID]])=1,1,0)</f>
        <v>1</v>
      </c>
    </row>
    <row r="125" spans="1:43" x14ac:dyDescent="0.25">
      <c r="A125" s="33" t="s">
        <v>277</v>
      </c>
      <c r="B125" s="33" t="s">
        <v>3044</v>
      </c>
      <c r="C125" s="33" t="s">
        <v>3045</v>
      </c>
      <c r="D125" s="33" t="s">
        <v>280</v>
      </c>
      <c r="E125" s="33" t="s">
        <v>281</v>
      </c>
      <c r="F125" s="34">
        <v>43101</v>
      </c>
      <c r="G125" s="34">
        <v>43465</v>
      </c>
      <c r="H125" s="35" t="s">
        <v>3046</v>
      </c>
      <c r="I125" s="35" t="s">
        <v>3047</v>
      </c>
      <c r="J125" s="35" t="s">
        <v>3048</v>
      </c>
      <c r="K125" s="35" t="s">
        <v>3049</v>
      </c>
      <c r="L125" s="35" t="s">
        <v>5656</v>
      </c>
      <c r="M125" s="35" t="s">
        <v>5657</v>
      </c>
      <c r="N125" s="35" t="s">
        <v>5183</v>
      </c>
      <c r="O125" s="35"/>
      <c r="P125" s="35"/>
      <c r="Q125" s="35"/>
      <c r="R125" s="35" t="s">
        <v>5195</v>
      </c>
      <c r="S125" s="35" t="s">
        <v>5185</v>
      </c>
      <c r="T125" s="35" t="s">
        <v>5203</v>
      </c>
      <c r="U125" s="35" t="s">
        <v>5187</v>
      </c>
      <c r="V125" s="35" t="s">
        <v>5188</v>
      </c>
      <c r="W125" s="36">
        <v>0</v>
      </c>
      <c r="X125" s="36">
        <v>0</v>
      </c>
      <c r="Y125" s="36">
        <v>0</v>
      </c>
      <c r="Z125" s="36">
        <v>0</v>
      </c>
      <c r="AA125" s="36">
        <v>0</v>
      </c>
      <c r="AB125" s="36">
        <v>0</v>
      </c>
      <c r="AC125" s="36">
        <v>0</v>
      </c>
      <c r="AD125" s="36">
        <v>0</v>
      </c>
      <c r="AE125" s="36">
        <v>0</v>
      </c>
      <c r="AF125" s="36">
        <v>0</v>
      </c>
      <c r="AG125" s="36">
        <v>0</v>
      </c>
      <c r="AH125" s="36">
        <v>0</v>
      </c>
      <c r="AI125" s="36">
        <v>1</v>
      </c>
      <c r="AJ125" s="35" t="s">
        <v>5658</v>
      </c>
      <c r="AK125" s="35"/>
      <c r="AL125" s="35" t="s">
        <v>5221</v>
      </c>
      <c r="AO125" s="35"/>
      <c r="AP125" s="33"/>
      <c r="AQ125" s="36">
        <f>IF(COUNTIF($L$2:Table20[[#This Row],[ID]],Table20[[#This Row],[ID]])=1,1,0)</f>
        <v>1</v>
      </c>
    </row>
    <row r="126" spans="1:43" x14ac:dyDescent="0.25">
      <c r="A126" s="33" t="s">
        <v>277</v>
      </c>
      <c r="B126" s="33" t="s">
        <v>3044</v>
      </c>
      <c r="C126" s="33" t="s">
        <v>3045</v>
      </c>
      <c r="D126" s="33" t="s">
        <v>280</v>
      </c>
      <c r="E126" s="33" t="s">
        <v>281</v>
      </c>
      <c r="F126" s="34">
        <v>43101</v>
      </c>
      <c r="G126" s="34">
        <v>43465</v>
      </c>
      <c r="H126" s="35" t="s">
        <v>3046</v>
      </c>
      <c r="I126" s="35" t="s">
        <v>3047</v>
      </c>
      <c r="J126" s="35" t="s">
        <v>3048</v>
      </c>
      <c r="K126" s="35" t="s">
        <v>3049</v>
      </c>
      <c r="L126" s="35" t="s">
        <v>5659</v>
      </c>
      <c r="M126" s="35" t="s">
        <v>5660</v>
      </c>
      <c r="N126" s="35" t="s">
        <v>5218</v>
      </c>
      <c r="O126" s="35"/>
      <c r="P126" s="35"/>
      <c r="Q126" s="35"/>
      <c r="R126" s="35" t="s">
        <v>5184</v>
      </c>
      <c r="S126" s="35" t="s">
        <v>5230</v>
      </c>
      <c r="T126" s="35" t="s">
        <v>5661</v>
      </c>
      <c r="U126" s="35" t="s">
        <v>5197</v>
      </c>
      <c r="V126" s="35" t="s">
        <v>5188</v>
      </c>
      <c r="W126" s="36">
        <v>0</v>
      </c>
      <c r="X126" s="36">
        <v>0</v>
      </c>
      <c r="Y126" s="36">
        <v>0</v>
      </c>
      <c r="Z126" s="36">
        <v>0</v>
      </c>
      <c r="AA126" s="36">
        <v>0</v>
      </c>
      <c r="AB126" s="36">
        <v>0</v>
      </c>
      <c r="AC126" s="36">
        <v>0</v>
      </c>
      <c r="AD126" s="36">
        <v>0</v>
      </c>
      <c r="AE126" s="36">
        <v>0</v>
      </c>
      <c r="AF126" s="36">
        <v>0</v>
      </c>
      <c r="AG126" s="36">
        <v>0</v>
      </c>
      <c r="AH126" s="36">
        <v>0</v>
      </c>
      <c r="AI126" s="36">
        <v>1</v>
      </c>
      <c r="AJ126" s="35" t="s">
        <v>5662</v>
      </c>
      <c r="AK126" s="35"/>
      <c r="AL126" s="35" t="s">
        <v>5221</v>
      </c>
      <c r="AO126" s="35" t="s">
        <v>5663</v>
      </c>
      <c r="AP126" s="33"/>
      <c r="AQ126" s="36">
        <f>IF(COUNTIF($L$2:Table20[[#This Row],[ID]],Table20[[#This Row],[ID]])=1,1,0)</f>
        <v>1</v>
      </c>
    </row>
    <row r="127" spans="1:43" x14ac:dyDescent="0.25">
      <c r="A127" s="33" t="s">
        <v>277</v>
      </c>
      <c r="B127" s="33" t="s">
        <v>3044</v>
      </c>
      <c r="C127" s="33" t="s">
        <v>3045</v>
      </c>
      <c r="D127" s="33" t="s">
        <v>280</v>
      </c>
      <c r="E127" s="33" t="s">
        <v>281</v>
      </c>
      <c r="F127" s="34">
        <v>43101</v>
      </c>
      <c r="G127" s="34">
        <v>43465</v>
      </c>
      <c r="H127" s="35" t="s">
        <v>3046</v>
      </c>
      <c r="I127" s="35" t="s">
        <v>3047</v>
      </c>
      <c r="J127" s="35" t="s">
        <v>3048</v>
      </c>
      <c r="K127" s="35" t="s">
        <v>3049</v>
      </c>
      <c r="L127" s="35" t="s">
        <v>5664</v>
      </c>
      <c r="M127" s="35" t="s">
        <v>5665</v>
      </c>
      <c r="N127" s="35" t="s">
        <v>5218</v>
      </c>
      <c r="O127" s="35"/>
      <c r="P127" s="35"/>
      <c r="Q127" s="35"/>
      <c r="R127" s="35" t="s">
        <v>5202</v>
      </c>
      <c r="S127" s="35" t="s">
        <v>5580</v>
      </c>
      <c r="T127" s="35" t="s">
        <v>5666</v>
      </c>
      <c r="U127" s="35" t="s">
        <v>5220</v>
      </c>
      <c r="V127" s="35" t="s">
        <v>5188</v>
      </c>
      <c r="W127" s="36">
        <v>0</v>
      </c>
      <c r="X127" s="36">
        <v>0</v>
      </c>
      <c r="Y127" s="36">
        <v>0</v>
      </c>
      <c r="Z127" s="36">
        <v>0</v>
      </c>
      <c r="AA127" s="36">
        <v>0</v>
      </c>
      <c r="AB127" s="36">
        <v>0</v>
      </c>
      <c r="AC127" s="36">
        <v>0</v>
      </c>
      <c r="AD127" s="36">
        <v>0</v>
      </c>
      <c r="AE127" s="36">
        <v>0</v>
      </c>
      <c r="AF127" s="36">
        <v>0</v>
      </c>
      <c r="AG127" s="36">
        <v>0</v>
      </c>
      <c r="AH127" s="36">
        <v>0</v>
      </c>
      <c r="AI127" s="36">
        <v>1</v>
      </c>
      <c r="AJ127" s="35" t="s">
        <v>5667</v>
      </c>
      <c r="AK127" s="35"/>
      <c r="AL127" s="35" t="s">
        <v>5471</v>
      </c>
      <c r="AO127" s="35" t="s">
        <v>5668</v>
      </c>
      <c r="AP127" s="33"/>
      <c r="AQ127" s="36">
        <f>IF(COUNTIF($L$2:Table20[[#This Row],[ID]],Table20[[#This Row],[ID]])=1,1,0)</f>
        <v>1</v>
      </c>
    </row>
    <row r="128" spans="1:43" x14ac:dyDescent="0.25">
      <c r="A128" s="33" t="s">
        <v>277</v>
      </c>
      <c r="B128" s="33" t="s">
        <v>3044</v>
      </c>
      <c r="C128" s="33" t="s">
        <v>3045</v>
      </c>
      <c r="D128" s="33" t="s">
        <v>280</v>
      </c>
      <c r="E128" s="33" t="s">
        <v>281</v>
      </c>
      <c r="F128" s="34">
        <v>43101</v>
      </c>
      <c r="G128" s="34">
        <v>43465</v>
      </c>
      <c r="H128" s="35" t="s">
        <v>3046</v>
      </c>
      <c r="I128" s="35" t="s">
        <v>3047</v>
      </c>
      <c r="J128" s="35" t="s">
        <v>3048</v>
      </c>
      <c r="K128" s="35" t="s">
        <v>3049</v>
      </c>
      <c r="L128" s="35" t="s">
        <v>5669</v>
      </c>
      <c r="M128" s="35" t="s">
        <v>5670</v>
      </c>
      <c r="N128" s="35" t="s">
        <v>5218</v>
      </c>
      <c r="O128" s="35"/>
      <c r="P128" s="35"/>
      <c r="Q128" s="35"/>
      <c r="R128" s="35" t="s">
        <v>5212</v>
      </c>
      <c r="S128" s="35" t="s">
        <v>5240</v>
      </c>
      <c r="T128" s="35" t="s">
        <v>5214</v>
      </c>
      <c r="U128" s="35" t="s">
        <v>5233</v>
      </c>
      <c r="V128" s="35" t="s">
        <v>5188</v>
      </c>
      <c r="W128" s="36">
        <v>0</v>
      </c>
      <c r="X128" s="36">
        <v>0</v>
      </c>
      <c r="Y128" s="36">
        <v>0</v>
      </c>
      <c r="Z128" s="36">
        <v>0</v>
      </c>
      <c r="AA128" s="36">
        <v>0</v>
      </c>
      <c r="AB128" s="36">
        <v>0</v>
      </c>
      <c r="AC128" s="36">
        <v>0</v>
      </c>
      <c r="AD128" s="36">
        <v>0</v>
      </c>
      <c r="AE128" s="36">
        <v>0</v>
      </c>
      <c r="AF128" s="36">
        <v>0</v>
      </c>
      <c r="AG128" s="36">
        <v>0</v>
      </c>
      <c r="AH128" s="36">
        <v>0</v>
      </c>
      <c r="AI128" s="36">
        <v>1</v>
      </c>
      <c r="AJ128" s="35" t="s">
        <v>5671</v>
      </c>
      <c r="AK128" s="35"/>
      <c r="AL128" s="35" t="s">
        <v>5471</v>
      </c>
      <c r="AO128" s="35"/>
      <c r="AP128" s="33"/>
      <c r="AQ128" s="36">
        <f>IF(COUNTIF($L$2:Table20[[#This Row],[ID]],Table20[[#This Row],[ID]])=1,1,0)</f>
        <v>1</v>
      </c>
    </row>
    <row r="129" spans="1:43" x14ac:dyDescent="0.25">
      <c r="A129" s="33" t="s">
        <v>277</v>
      </c>
      <c r="B129" s="33" t="s">
        <v>3044</v>
      </c>
      <c r="C129" s="33" t="s">
        <v>3045</v>
      </c>
      <c r="D129" s="33" t="s">
        <v>280</v>
      </c>
      <c r="E129" s="33" t="s">
        <v>281</v>
      </c>
      <c r="F129" s="34">
        <v>43101</v>
      </c>
      <c r="G129" s="34">
        <v>43465</v>
      </c>
      <c r="H129" s="35" t="s">
        <v>3046</v>
      </c>
      <c r="I129" s="35" t="s">
        <v>3047</v>
      </c>
      <c r="J129" s="35" t="s">
        <v>3048</v>
      </c>
      <c r="K129" s="35" t="s">
        <v>3049</v>
      </c>
      <c r="L129" s="35" t="s">
        <v>5672</v>
      </c>
      <c r="M129" s="35" t="s">
        <v>5673</v>
      </c>
      <c r="N129" s="35" t="s">
        <v>5218</v>
      </c>
      <c r="O129" s="35"/>
      <c r="P129" s="35"/>
      <c r="Q129" s="35"/>
      <c r="R129" s="35" t="s">
        <v>5212</v>
      </c>
      <c r="S129" s="35" t="s">
        <v>5230</v>
      </c>
      <c r="T129" s="35" t="s">
        <v>5674</v>
      </c>
      <c r="U129" s="35" t="s">
        <v>5220</v>
      </c>
      <c r="V129" s="35" t="s">
        <v>5188</v>
      </c>
      <c r="W129" s="36">
        <v>0</v>
      </c>
      <c r="X129" s="36">
        <v>0</v>
      </c>
      <c r="Y129" s="36">
        <v>0</v>
      </c>
      <c r="Z129" s="36">
        <v>0</v>
      </c>
      <c r="AA129" s="36">
        <v>0</v>
      </c>
      <c r="AB129" s="36">
        <v>0</v>
      </c>
      <c r="AC129" s="36">
        <v>0</v>
      </c>
      <c r="AD129" s="36">
        <v>0</v>
      </c>
      <c r="AE129" s="36">
        <v>0</v>
      </c>
      <c r="AF129" s="36">
        <v>0</v>
      </c>
      <c r="AG129" s="36">
        <v>0</v>
      </c>
      <c r="AH129" s="36">
        <v>0</v>
      </c>
      <c r="AI129" s="36">
        <v>1</v>
      </c>
      <c r="AJ129" s="35" t="s">
        <v>5675</v>
      </c>
      <c r="AK129" s="35"/>
      <c r="AL129" s="35" t="s">
        <v>5471</v>
      </c>
      <c r="AO129" s="35"/>
      <c r="AP129" s="33"/>
      <c r="AQ129" s="36">
        <f>IF(COUNTIF($L$2:Table20[[#This Row],[ID]],Table20[[#This Row],[ID]])=1,1,0)</f>
        <v>1</v>
      </c>
    </row>
    <row r="130" spans="1:43" x14ac:dyDescent="0.25">
      <c r="A130" s="33" t="s">
        <v>277</v>
      </c>
      <c r="B130" s="33" t="s">
        <v>3044</v>
      </c>
      <c r="C130" s="33" t="s">
        <v>3045</v>
      </c>
      <c r="D130" s="33" t="s">
        <v>280</v>
      </c>
      <c r="E130" s="33" t="s">
        <v>281</v>
      </c>
      <c r="F130" s="34">
        <v>43101</v>
      </c>
      <c r="G130" s="34">
        <v>43465</v>
      </c>
      <c r="H130" s="35" t="s">
        <v>3046</v>
      </c>
      <c r="I130" s="35" t="s">
        <v>3047</v>
      </c>
      <c r="J130" s="35" t="s">
        <v>3048</v>
      </c>
      <c r="K130" s="35" t="s">
        <v>3049</v>
      </c>
      <c r="L130" s="35" t="s">
        <v>5676</v>
      </c>
      <c r="M130" s="35" t="s">
        <v>5677</v>
      </c>
      <c r="N130" s="35" t="s">
        <v>5218</v>
      </c>
      <c r="O130" s="35"/>
      <c r="P130" s="35"/>
      <c r="Q130" s="35"/>
      <c r="R130" s="35" t="s">
        <v>5212</v>
      </c>
      <c r="S130" s="35" t="s">
        <v>5240</v>
      </c>
      <c r="T130" s="35" t="s">
        <v>5678</v>
      </c>
      <c r="U130" s="35" t="s">
        <v>5220</v>
      </c>
      <c r="V130" s="35" t="s">
        <v>5188</v>
      </c>
      <c r="W130" s="36">
        <v>0</v>
      </c>
      <c r="X130" s="36">
        <v>0</v>
      </c>
      <c r="Y130" s="36">
        <v>0</v>
      </c>
      <c r="Z130" s="36">
        <v>0</v>
      </c>
      <c r="AA130" s="36">
        <v>0</v>
      </c>
      <c r="AB130" s="36">
        <v>0</v>
      </c>
      <c r="AC130" s="36">
        <v>0</v>
      </c>
      <c r="AD130" s="36">
        <v>0</v>
      </c>
      <c r="AE130" s="36">
        <v>0</v>
      </c>
      <c r="AF130" s="36">
        <v>0</v>
      </c>
      <c r="AG130" s="36">
        <v>0</v>
      </c>
      <c r="AH130" s="36">
        <v>0</v>
      </c>
      <c r="AI130" s="36">
        <v>1</v>
      </c>
      <c r="AJ130" s="35" t="s">
        <v>5679</v>
      </c>
      <c r="AK130" s="35"/>
      <c r="AL130" s="35" t="s">
        <v>5221</v>
      </c>
      <c r="AO130" s="35"/>
      <c r="AP130" s="33"/>
      <c r="AQ130" s="36">
        <f>IF(COUNTIF($L$2:Table20[[#This Row],[ID]],Table20[[#This Row],[ID]])=1,1,0)</f>
        <v>1</v>
      </c>
    </row>
    <row r="131" spans="1:43" x14ac:dyDescent="0.25">
      <c r="A131" s="33" t="s">
        <v>277</v>
      </c>
      <c r="B131" s="33" t="s">
        <v>3044</v>
      </c>
      <c r="C131" s="33" t="s">
        <v>3045</v>
      </c>
      <c r="D131" s="33" t="s">
        <v>280</v>
      </c>
      <c r="E131" s="33" t="s">
        <v>281</v>
      </c>
      <c r="F131" s="34">
        <v>43101</v>
      </c>
      <c r="G131" s="34">
        <v>43465</v>
      </c>
      <c r="H131" s="35" t="s">
        <v>3046</v>
      </c>
      <c r="I131" s="35" t="s">
        <v>3047</v>
      </c>
      <c r="J131" s="35" t="s">
        <v>3048</v>
      </c>
      <c r="K131" s="35" t="s">
        <v>3049</v>
      </c>
      <c r="L131" s="35" t="s">
        <v>5680</v>
      </c>
      <c r="M131" s="35" t="s">
        <v>5681</v>
      </c>
      <c r="N131" s="35" t="s">
        <v>5218</v>
      </c>
      <c r="O131" s="35"/>
      <c r="P131" s="35"/>
      <c r="Q131" s="35"/>
      <c r="R131" s="35" t="s">
        <v>5212</v>
      </c>
      <c r="S131" s="35" t="s">
        <v>5185</v>
      </c>
      <c r="T131" s="35" t="s">
        <v>5580</v>
      </c>
      <c r="U131" s="35" t="s">
        <v>5220</v>
      </c>
      <c r="V131" s="35" t="s">
        <v>5188</v>
      </c>
      <c r="W131" s="36">
        <v>0</v>
      </c>
      <c r="X131" s="36">
        <v>0</v>
      </c>
      <c r="Y131" s="36">
        <v>0</v>
      </c>
      <c r="Z131" s="36">
        <v>0</v>
      </c>
      <c r="AA131" s="36">
        <v>0</v>
      </c>
      <c r="AB131" s="36">
        <v>0</v>
      </c>
      <c r="AC131" s="36">
        <v>0</v>
      </c>
      <c r="AD131" s="36">
        <v>0</v>
      </c>
      <c r="AE131" s="36">
        <v>0</v>
      </c>
      <c r="AF131" s="36">
        <v>0</v>
      </c>
      <c r="AG131" s="36">
        <v>0</v>
      </c>
      <c r="AH131" s="36">
        <v>0</v>
      </c>
      <c r="AI131" s="36">
        <v>1</v>
      </c>
      <c r="AJ131" s="35" t="s">
        <v>5682</v>
      </c>
      <c r="AK131" s="35"/>
      <c r="AL131" s="35" t="s">
        <v>5471</v>
      </c>
      <c r="AO131" s="35"/>
      <c r="AP131" s="33"/>
      <c r="AQ131" s="36">
        <f>IF(COUNTIF($L$2:Table20[[#This Row],[ID]],Table20[[#This Row],[ID]])=1,1,0)</f>
        <v>1</v>
      </c>
    </row>
    <row r="132" spans="1:43" x14ac:dyDescent="0.25">
      <c r="A132" s="33" t="s">
        <v>277</v>
      </c>
      <c r="B132" s="33" t="s">
        <v>3044</v>
      </c>
      <c r="C132" s="33" t="s">
        <v>3045</v>
      </c>
      <c r="D132" s="33" t="s">
        <v>280</v>
      </c>
      <c r="E132" s="33" t="s">
        <v>281</v>
      </c>
      <c r="F132" s="34">
        <v>43101</v>
      </c>
      <c r="G132" s="34">
        <v>43465</v>
      </c>
      <c r="H132" s="35" t="s">
        <v>3046</v>
      </c>
      <c r="I132" s="35" t="s">
        <v>3047</v>
      </c>
      <c r="J132" s="35" t="s">
        <v>3048</v>
      </c>
      <c r="K132" s="35" t="s">
        <v>3049</v>
      </c>
      <c r="L132" s="35" t="s">
        <v>5683</v>
      </c>
      <c r="M132" s="35" t="s">
        <v>5684</v>
      </c>
      <c r="N132" s="35" t="s">
        <v>5218</v>
      </c>
      <c r="O132" s="35"/>
      <c r="P132" s="35"/>
      <c r="Q132" s="35"/>
      <c r="R132" s="35" t="s">
        <v>5184</v>
      </c>
      <c r="S132" s="35" t="s">
        <v>5230</v>
      </c>
      <c r="T132" s="35" t="s">
        <v>5203</v>
      </c>
      <c r="U132" s="35" t="s">
        <v>5233</v>
      </c>
      <c r="V132" s="35" t="s">
        <v>5188</v>
      </c>
      <c r="W132" s="36">
        <v>0</v>
      </c>
      <c r="X132" s="36">
        <v>0</v>
      </c>
      <c r="Y132" s="36">
        <v>0</v>
      </c>
      <c r="Z132" s="36">
        <v>0</v>
      </c>
      <c r="AA132" s="36">
        <v>0</v>
      </c>
      <c r="AB132" s="36">
        <v>0</v>
      </c>
      <c r="AC132" s="36">
        <v>0</v>
      </c>
      <c r="AD132" s="36">
        <v>0</v>
      </c>
      <c r="AE132" s="36">
        <v>0</v>
      </c>
      <c r="AF132" s="36">
        <v>0</v>
      </c>
      <c r="AG132" s="36">
        <v>0</v>
      </c>
      <c r="AH132" s="36">
        <v>0</v>
      </c>
      <c r="AI132" s="36">
        <v>1</v>
      </c>
      <c r="AJ132" s="35" t="s">
        <v>5685</v>
      </c>
      <c r="AK132" s="35"/>
      <c r="AL132" s="35" t="s">
        <v>5471</v>
      </c>
      <c r="AO132" s="35"/>
      <c r="AP132" s="33"/>
      <c r="AQ132" s="36">
        <f>IF(COUNTIF($L$2:Table20[[#This Row],[ID]],Table20[[#This Row],[ID]])=1,1,0)</f>
        <v>1</v>
      </c>
    </row>
    <row r="133" spans="1:43" x14ac:dyDescent="0.25">
      <c r="A133" s="33" t="s">
        <v>277</v>
      </c>
      <c r="B133" s="33" t="s">
        <v>3044</v>
      </c>
      <c r="C133" s="33" t="s">
        <v>3045</v>
      </c>
      <c r="D133" s="33" t="s">
        <v>280</v>
      </c>
      <c r="E133" s="33" t="s">
        <v>281</v>
      </c>
      <c r="F133" s="34">
        <v>43101</v>
      </c>
      <c r="G133" s="34">
        <v>43465</v>
      </c>
      <c r="H133" s="35" t="s">
        <v>3046</v>
      </c>
      <c r="I133" s="35" t="s">
        <v>3047</v>
      </c>
      <c r="J133" s="35" t="s">
        <v>3048</v>
      </c>
      <c r="K133" s="35" t="s">
        <v>3049</v>
      </c>
      <c r="L133" s="35" t="s">
        <v>5686</v>
      </c>
      <c r="M133" s="35" t="s">
        <v>5687</v>
      </c>
      <c r="N133" s="35" t="s">
        <v>5218</v>
      </c>
      <c r="O133" s="35"/>
      <c r="P133" s="35"/>
      <c r="Q133" s="35"/>
      <c r="R133" s="35" t="s">
        <v>5195</v>
      </c>
      <c r="S133" s="35" t="s">
        <v>5230</v>
      </c>
      <c r="T133" s="35" t="s">
        <v>5203</v>
      </c>
      <c r="U133" s="35" t="s">
        <v>5233</v>
      </c>
      <c r="V133" s="35" t="s">
        <v>5188</v>
      </c>
      <c r="W133" s="36">
        <v>0</v>
      </c>
      <c r="X133" s="36">
        <v>0</v>
      </c>
      <c r="Y133" s="36">
        <v>0</v>
      </c>
      <c r="Z133" s="36">
        <v>0</v>
      </c>
      <c r="AA133" s="36">
        <v>0</v>
      </c>
      <c r="AB133" s="36">
        <v>0</v>
      </c>
      <c r="AC133" s="36">
        <v>0</v>
      </c>
      <c r="AD133" s="36">
        <v>0</v>
      </c>
      <c r="AE133" s="36">
        <v>0</v>
      </c>
      <c r="AF133" s="36">
        <v>0</v>
      </c>
      <c r="AG133" s="36">
        <v>0</v>
      </c>
      <c r="AH133" s="36">
        <v>0</v>
      </c>
      <c r="AI133" s="36">
        <v>1</v>
      </c>
      <c r="AJ133" s="35" t="s">
        <v>5688</v>
      </c>
      <c r="AK133" s="35"/>
      <c r="AL133" s="35" t="s">
        <v>5471</v>
      </c>
      <c r="AO133" s="35"/>
      <c r="AP133" s="33"/>
      <c r="AQ133" s="36">
        <f>IF(COUNTIF($L$2:Table20[[#This Row],[ID]],Table20[[#This Row],[ID]])=1,1,0)</f>
        <v>1</v>
      </c>
    </row>
    <row r="134" spans="1:43" x14ac:dyDescent="0.25">
      <c r="A134" s="33" t="s">
        <v>277</v>
      </c>
      <c r="B134" s="33" t="s">
        <v>3044</v>
      </c>
      <c r="C134" s="33" t="s">
        <v>3045</v>
      </c>
      <c r="D134" s="33" t="s">
        <v>280</v>
      </c>
      <c r="E134" s="33" t="s">
        <v>281</v>
      </c>
      <c r="F134" s="34">
        <v>43101</v>
      </c>
      <c r="G134" s="34">
        <v>43465</v>
      </c>
      <c r="H134" s="35" t="s">
        <v>3046</v>
      </c>
      <c r="I134" s="35" t="s">
        <v>3047</v>
      </c>
      <c r="J134" s="35" t="s">
        <v>3048</v>
      </c>
      <c r="K134" s="35" t="s">
        <v>3049</v>
      </c>
      <c r="L134" s="35" t="s">
        <v>5689</v>
      </c>
      <c r="M134" s="35" t="s">
        <v>5690</v>
      </c>
      <c r="N134" s="35" t="s">
        <v>5218</v>
      </c>
      <c r="O134" s="35"/>
      <c r="P134" s="35"/>
      <c r="Q134" s="35"/>
      <c r="R134" s="35" t="s">
        <v>5184</v>
      </c>
      <c r="S134" s="35" t="s">
        <v>5230</v>
      </c>
      <c r="T134" s="35" t="s">
        <v>5691</v>
      </c>
      <c r="U134" s="35" t="s">
        <v>5220</v>
      </c>
      <c r="V134" s="35" t="s">
        <v>5188</v>
      </c>
      <c r="W134" s="36">
        <v>0</v>
      </c>
      <c r="X134" s="36">
        <v>0</v>
      </c>
      <c r="Y134" s="36">
        <v>0</v>
      </c>
      <c r="Z134" s="36">
        <v>0</v>
      </c>
      <c r="AA134" s="36">
        <v>0</v>
      </c>
      <c r="AB134" s="36">
        <v>0</v>
      </c>
      <c r="AC134" s="36">
        <v>0</v>
      </c>
      <c r="AD134" s="36">
        <v>0</v>
      </c>
      <c r="AE134" s="36">
        <v>0</v>
      </c>
      <c r="AF134" s="36">
        <v>0</v>
      </c>
      <c r="AG134" s="36">
        <v>0</v>
      </c>
      <c r="AH134" s="36">
        <v>0</v>
      </c>
      <c r="AI134" s="36">
        <v>1</v>
      </c>
      <c r="AJ134" s="35" t="s">
        <v>5692</v>
      </c>
      <c r="AK134" s="35"/>
      <c r="AL134" s="35" t="s">
        <v>5221</v>
      </c>
      <c r="AO134" s="35"/>
      <c r="AP134" s="33"/>
      <c r="AQ134" s="36">
        <f>IF(COUNTIF($L$2:Table20[[#This Row],[ID]],Table20[[#This Row],[ID]])=1,1,0)</f>
        <v>1</v>
      </c>
    </row>
    <row r="135" spans="1:43" x14ac:dyDescent="0.25">
      <c r="A135" s="33" t="s">
        <v>277</v>
      </c>
      <c r="B135" s="33" t="s">
        <v>3044</v>
      </c>
      <c r="C135" s="33" t="s">
        <v>3045</v>
      </c>
      <c r="D135" s="33" t="s">
        <v>280</v>
      </c>
      <c r="E135" s="33" t="s">
        <v>281</v>
      </c>
      <c r="F135" s="34">
        <v>43101</v>
      </c>
      <c r="G135" s="34">
        <v>43465</v>
      </c>
      <c r="H135" s="35" t="s">
        <v>3046</v>
      </c>
      <c r="I135" s="35" t="s">
        <v>3047</v>
      </c>
      <c r="J135" s="35" t="s">
        <v>3048</v>
      </c>
      <c r="K135" s="35" t="s">
        <v>3049</v>
      </c>
      <c r="L135" s="35" t="s">
        <v>5693</v>
      </c>
      <c r="M135" s="35" t="s">
        <v>5694</v>
      </c>
      <c r="N135" s="35" t="s">
        <v>5218</v>
      </c>
      <c r="O135" s="35"/>
      <c r="P135" s="35"/>
      <c r="Q135" s="35"/>
      <c r="R135" s="35" t="s">
        <v>5184</v>
      </c>
      <c r="S135" s="35" t="s">
        <v>5230</v>
      </c>
      <c r="T135" s="35" t="s">
        <v>5695</v>
      </c>
      <c r="U135" s="35" t="s">
        <v>5220</v>
      </c>
      <c r="V135" s="35" t="s">
        <v>5188</v>
      </c>
      <c r="W135" s="36">
        <v>0</v>
      </c>
      <c r="X135" s="36">
        <v>0</v>
      </c>
      <c r="Y135" s="36">
        <v>0</v>
      </c>
      <c r="Z135" s="36">
        <v>0</v>
      </c>
      <c r="AA135" s="36">
        <v>0</v>
      </c>
      <c r="AB135" s="36">
        <v>0</v>
      </c>
      <c r="AC135" s="36">
        <v>0</v>
      </c>
      <c r="AD135" s="36">
        <v>0</v>
      </c>
      <c r="AE135" s="36">
        <v>0</v>
      </c>
      <c r="AF135" s="36">
        <v>0</v>
      </c>
      <c r="AG135" s="36">
        <v>0</v>
      </c>
      <c r="AH135" s="36">
        <v>0</v>
      </c>
      <c r="AI135" s="36">
        <v>1</v>
      </c>
      <c r="AJ135" s="35" t="s">
        <v>5696</v>
      </c>
      <c r="AK135" s="35"/>
      <c r="AL135" s="35" t="s">
        <v>5471</v>
      </c>
      <c r="AO135" s="35"/>
      <c r="AP135" s="33"/>
      <c r="AQ135" s="36">
        <f>IF(COUNTIF($L$2:Table20[[#This Row],[ID]],Table20[[#This Row],[ID]])=1,1,0)</f>
        <v>1</v>
      </c>
    </row>
    <row r="136" spans="1:43" x14ac:dyDescent="0.25">
      <c r="A136" s="33" t="s">
        <v>277</v>
      </c>
      <c r="B136" s="33" t="s">
        <v>3044</v>
      </c>
      <c r="C136" s="33" t="s">
        <v>3045</v>
      </c>
      <c r="D136" s="33" t="s">
        <v>280</v>
      </c>
      <c r="E136" s="33" t="s">
        <v>281</v>
      </c>
      <c r="F136" s="34">
        <v>43101</v>
      </c>
      <c r="G136" s="34">
        <v>43465</v>
      </c>
      <c r="H136" s="35" t="s">
        <v>3046</v>
      </c>
      <c r="I136" s="35" t="s">
        <v>3047</v>
      </c>
      <c r="J136" s="35" t="s">
        <v>3048</v>
      </c>
      <c r="K136" s="35" t="s">
        <v>3049</v>
      </c>
      <c r="L136" s="35" t="s">
        <v>5697</v>
      </c>
      <c r="M136" s="35" t="s">
        <v>5698</v>
      </c>
      <c r="N136" s="35" t="s">
        <v>5218</v>
      </c>
      <c r="O136" s="35"/>
      <c r="P136" s="35"/>
      <c r="Q136" s="35"/>
      <c r="R136" s="35" t="s">
        <v>5184</v>
      </c>
      <c r="S136" s="35" t="s">
        <v>5230</v>
      </c>
      <c r="T136" s="35" t="s">
        <v>5695</v>
      </c>
      <c r="U136" s="35" t="s">
        <v>5220</v>
      </c>
      <c r="V136" s="35" t="s">
        <v>5188</v>
      </c>
      <c r="W136" s="36">
        <v>0</v>
      </c>
      <c r="X136" s="36">
        <v>0</v>
      </c>
      <c r="Y136" s="36">
        <v>0</v>
      </c>
      <c r="Z136" s="36">
        <v>0</v>
      </c>
      <c r="AA136" s="36">
        <v>0</v>
      </c>
      <c r="AB136" s="36">
        <v>0</v>
      </c>
      <c r="AC136" s="36">
        <v>0</v>
      </c>
      <c r="AD136" s="36">
        <v>0</v>
      </c>
      <c r="AE136" s="36">
        <v>0</v>
      </c>
      <c r="AF136" s="36">
        <v>0</v>
      </c>
      <c r="AG136" s="36">
        <v>0</v>
      </c>
      <c r="AH136" s="36">
        <v>0</v>
      </c>
      <c r="AI136" s="36">
        <v>1</v>
      </c>
      <c r="AJ136" s="35" t="s">
        <v>5699</v>
      </c>
      <c r="AK136" s="35"/>
      <c r="AL136" s="35" t="s">
        <v>5471</v>
      </c>
      <c r="AO136" s="35"/>
      <c r="AP136" s="33"/>
      <c r="AQ136" s="36">
        <f>IF(COUNTIF($L$2:Table20[[#This Row],[ID]],Table20[[#This Row],[ID]])=1,1,0)</f>
        <v>1</v>
      </c>
    </row>
    <row r="137" spans="1:43" x14ac:dyDescent="0.25">
      <c r="A137" s="33" t="s">
        <v>277</v>
      </c>
      <c r="B137" s="33" t="s">
        <v>3044</v>
      </c>
      <c r="C137" s="33" t="s">
        <v>3045</v>
      </c>
      <c r="D137" s="33" t="s">
        <v>280</v>
      </c>
      <c r="E137" s="33" t="s">
        <v>281</v>
      </c>
      <c r="F137" s="34">
        <v>43101</v>
      </c>
      <c r="G137" s="34">
        <v>43465</v>
      </c>
      <c r="H137" s="35" t="s">
        <v>3046</v>
      </c>
      <c r="I137" s="35" t="s">
        <v>3047</v>
      </c>
      <c r="J137" s="35" t="s">
        <v>3048</v>
      </c>
      <c r="K137" s="35" t="s">
        <v>3049</v>
      </c>
      <c r="L137" s="35" t="s">
        <v>5700</v>
      </c>
      <c r="M137" s="35" t="s">
        <v>5701</v>
      </c>
      <c r="N137" s="35" t="s">
        <v>5702</v>
      </c>
      <c r="O137" s="35"/>
      <c r="P137" s="35"/>
      <c r="Q137" s="35"/>
      <c r="R137" s="35" t="s">
        <v>5212</v>
      </c>
      <c r="S137" s="35" t="s">
        <v>5240</v>
      </c>
      <c r="T137" s="35" t="s">
        <v>5230</v>
      </c>
      <c r="U137" s="35" t="s">
        <v>5204</v>
      </c>
      <c r="V137" s="35" t="s">
        <v>5188</v>
      </c>
      <c r="W137" s="36">
        <v>0</v>
      </c>
      <c r="X137" s="36">
        <v>0</v>
      </c>
      <c r="Y137" s="36">
        <v>0</v>
      </c>
      <c r="Z137" s="36">
        <v>0</v>
      </c>
      <c r="AA137" s="36">
        <v>0</v>
      </c>
      <c r="AB137" s="36">
        <v>0</v>
      </c>
      <c r="AC137" s="36">
        <v>0</v>
      </c>
      <c r="AD137" s="36">
        <v>0</v>
      </c>
      <c r="AE137" s="36">
        <v>0</v>
      </c>
      <c r="AF137" s="36">
        <v>0</v>
      </c>
      <c r="AG137" s="36">
        <v>0</v>
      </c>
      <c r="AH137" s="36">
        <v>0</v>
      </c>
      <c r="AI137" s="36">
        <v>1</v>
      </c>
      <c r="AJ137" s="35" t="s">
        <v>5703</v>
      </c>
      <c r="AK137" s="35"/>
      <c r="AL137" s="35" t="s">
        <v>5221</v>
      </c>
      <c r="AO137" s="35"/>
      <c r="AP137" s="33"/>
      <c r="AQ137" s="36">
        <f>IF(COUNTIF($L$2:Table20[[#This Row],[ID]],Table20[[#This Row],[ID]])=1,1,0)</f>
        <v>1</v>
      </c>
    </row>
    <row r="138" spans="1:43" x14ac:dyDescent="0.25">
      <c r="A138" s="33" t="s">
        <v>277</v>
      </c>
      <c r="B138" s="33" t="s">
        <v>3044</v>
      </c>
      <c r="C138" s="33" t="s">
        <v>3045</v>
      </c>
      <c r="D138" s="33" t="s">
        <v>280</v>
      </c>
      <c r="E138" s="33" t="s">
        <v>281</v>
      </c>
      <c r="F138" s="34">
        <v>43101</v>
      </c>
      <c r="G138" s="34">
        <v>43465</v>
      </c>
      <c r="H138" s="35" t="s">
        <v>3046</v>
      </c>
      <c r="I138" s="35" t="s">
        <v>3047</v>
      </c>
      <c r="J138" s="35" t="s">
        <v>3048</v>
      </c>
      <c r="K138" s="35" t="s">
        <v>3049</v>
      </c>
      <c r="L138" s="35" t="s">
        <v>5704</v>
      </c>
      <c r="M138" s="35" t="s">
        <v>5705</v>
      </c>
      <c r="N138" s="35" t="s">
        <v>5702</v>
      </c>
      <c r="O138" s="35"/>
      <c r="P138" s="35"/>
      <c r="Q138" s="35"/>
      <c r="R138" s="35" t="s">
        <v>5212</v>
      </c>
      <c r="S138" s="35" t="s">
        <v>5230</v>
      </c>
      <c r="T138" s="35" t="s">
        <v>5706</v>
      </c>
      <c r="U138" s="35" t="s">
        <v>5204</v>
      </c>
      <c r="V138" s="35" t="s">
        <v>5188</v>
      </c>
      <c r="W138" s="36">
        <v>0</v>
      </c>
      <c r="X138" s="36">
        <v>0</v>
      </c>
      <c r="Y138" s="36">
        <v>0</v>
      </c>
      <c r="Z138" s="36">
        <v>0</v>
      </c>
      <c r="AA138" s="36">
        <v>0</v>
      </c>
      <c r="AB138" s="36">
        <v>0</v>
      </c>
      <c r="AC138" s="36">
        <v>0</v>
      </c>
      <c r="AD138" s="36">
        <v>0</v>
      </c>
      <c r="AE138" s="36">
        <v>0</v>
      </c>
      <c r="AF138" s="36">
        <v>0</v>
      </c>
      <c r="AG138" s="36">
        <v>0</v>
      </c>
      <c r="AH138" s="36">
        <v>0</v>
      </c>
      <c r="AI138" s="36">
        <v>1</v>
      </c>
      <c r="AJ138" s="35" t="s">
        <v>5707</v>
      </c>
      <c r="AK138" s="35"/>
      <c r="AL138" s="35" t="s">
        <v>5485</v>
      </c>
      <c r="AO138" s="35"/>
      <c r="AP138" s="33"/>
      <c r="AQ138" s="36">
        <f>IF(COUNTIF($L$2:Table20[[#This Row],[ID]],Table20[[#This Row],[ID]])=1,1,0)</f>
        <v>1</v>
      </c>
    </row>
    <row r="139" spans="1:43" x14ac:dyDescent="0.25">
      <c r="A139" s="33" t="s">
        <v>277</v>
      </c>
      <c r="B139" s="33" t="s">
        <v>3044</v>
      </c>
      <c r="C139" s="33" t="s">
        <v>3045</v>
      </c>
      <c r="D139" s="33" t="s">
        <v>280</v>
      </c>
      <c r="E139" s="33" t="s">
        <v>281</v>
      </c>
      <c r="F139" s="34">
        <v>43101</v>
      </c>
      <c r="G139" s="34">
        <v>43465</v>
      </c>
      <c r="H139" s="35" t="s">
        <v>3046</v>
      </c>
      <c r="I139" s="35" t="s">
        <v>3047</v>
      </c>
      <c r="J139" s="35" t="s">
        <v>3048</v>
      </c>
      <c r="K139" s="35" t="s">
        <v>3049</v>
      </c>
      <c r="L139" s="35" t="s">
        <v>5708</v>
      </c>
      <c r="M139" s="35" t="s">
        <v>5709</v>
      </c>
      <c r="N139" s="35" t="s">
        <v>5702</v>
      </c>
      <c r="O139" s="35"/>
      <c r="P139" s="35"/>
      <c r="Q139" s="35"/>
      <c r="R139" s="35" t="s">
        <v>5212</v>
      </c>
      <c r="S139" s="35" t="s">
        <v>5580</v>
      </c>
      <c r="T139" s="35" t="s">
        <v>5571</v>
      </c>
      <c r="U139" s="35" t="s">
        <v>5187</v>
      </c>
      <c r="V139" s="35" t="s">
        <v>5188</v>
      </c>
      <c r="W139" s="36">
        <v>0</v>
      </c>
      <c r="X139" s="36">
        <v>0</v>
      </c>
      <c r="Y139" s="36">
        <v>0</v>
      </c>
      <c r="Z139" s="36">
        <v>0</v>
      </c>
      <c r="AA139" s="36">
        <v>0</v>
      </c>
      <c r="AB139" s="36">
        <v>0</v>
      </c>
      <c r="AC139" s="36">
        <v>0</v>
      </c>
      <c r="AD139" s="36">
        <v>0</v>
      </c>
      <c r="AE139" s="36">
        <v>0</v>
      </c>
      <c r="AF139" s="36">
        <v>0</v>
      </c>
      <c r="AG139" s="36">
        <v>0</v>
      </c>
      <c r="AH139" s="36">
        <v>0</v>
      </c>
      <c r="AI139" s="36">
        <v>1</v>
      </c>
      <c r="AJ139" s="35" t="s">
        <v>5710</v>
      </c>
      <c r="AK139" s="35"/>
      <c r="AL139" s="35" t="s">
        <v>5221</v>
      </c>
      <c r="AO139" s="35" t="s">
        <v>5711</v>
      </c>
      <c r="AP139" s="33"/>
      <c r="AQ139" s="36">
        <f>IF(COUNTIF($L$2:Table20[[#This Row],[ID]],Table20[[#This Row],[ID]])=1,1,0)</f>
        <v>1</v>
      </c>
    </row>
    <row r="140" spans="1:43" x14ac:dyDescent="0.25">
      <c r="A140" s="33" t="s">
        <v>277</v>
      </c>
      <c r="B140" s="33" t="s">
        <v>3044</v>
      </c>
      <c r="C140" s="33" t="s">
        <v>3045</v>
      </c>
      <c r="D140" s="33" t="s">
        <v>280</v>
      </c>
      <c r="E140" s="33" t="s">
        <v>281</v>
      </c>
      <c r="F140" s="34">
        <v>43101</v>
      </c>
      <c r="G140" s="34">
        <v>43465</v>
      </c>
      <c r="H140" s="35" t="s">
        <v>3046</v>
      </c>
      <c r="I140" s="35" t="s">
        <v>3047</v>
      </c>
      <c r="J140" s="35" t="s">
        <v>3048</v>
      </c>
      <c r="K140" s="35" t="s">
        <v>3049</v>
      </c>
      <c r="L140" s="35" t="s">
        <v>5712</v>
      </c>
      <c r="M140" s="35" t="s">
        <v>5713</v>
      </c>
      <c r="N140" s="35" t="s">
        <v>5702</v>
      </c>
      <c r="O140" s="35"/>
      <c r="P140" s="35"/>
      <c r="Q140" s="35"/>
      <c r="R140" s="35" t="s">
        <v>5184</v>
      </c>
      <c r="S140" s="35" t="s">
        <v>5185</v>
      </c>
      <c r="T140" s="35" t="s">
        <v>5714</v>
      </c>
      <c r="U140" s="35" t="s">
        <v>5187</v>
      </c>
      <c r="V140" s="35" t="s">
        <v>5188</v>
      </c>
      <c r="W140" s="36">
        <v>0</v>
      </c>
      <c r="X140" s="36">
        <v>0</v>
      </c>
      <c r="Y140" s="36">
        <v>0</v>
      </c>
      <c r="Z140" s="36">
        <v>0</v>
      </c>
      <c r="AA140" s="36">
        <v>0</v>
      </c>
      <c r="AB140" s="36">
        <v>0</v>
      </c>
      <c r="AC140" s="36">
        <v>0</v>
      </c>
      <c r="AD140" s="36">
        <v>0</v>
      </c>
      <c r="AE140" s="36">
        <v>0</v>
      </c>
      <c r="AF140" s="36">
        <v>0</v>
      </c>
      <c r="AG140" s="36">
        <v>0</v>
      </c>
      <c r="AH140" s="36">
        <v>0</v>
      </c>
      <c r="AI140" s="36">
        <v>1</v>
      </c>
      <c r="AJ140" s="35" t="s">
        <v>5715</v>
      </c>
      <c r="AK140" s="35"/>
      <c r="AL140" s="35" t="s">
        <v>5471</v>
      </c>
      <c r="AO140" s="35" t="s">
        <v>5716</v>
      </c>
      <c r="AP140" s="33"/>
      <c r="AQ140" s="36">
        <f>IF(COUNTIF($L$2:Table20[[#This Row],[ID]],Table20[[#This Row],[ID]])=1,1,0)</f>
        <v>1</v>
      </c>
    </row>
    <row r="141" spans="1:43" x14ac:dyDescent="0.25">
      <c r="A141" s="33" t="s">
        <v>277</v>
      </c>
      <c r="B141" s="33" t="s">
        <v>3044</v>
      </c>
      <c r="C141" s="33" t="s">
        <v>3045</v>
      </c>
      <c r="D141" s="33" t="s">
        <v>280</v>
      </c>
      <c r="E141" s="33" t="s">
        <v>281</v>
      </c>
      <c r="F141" s="34">
        <v>43101</v>
      </c>
      <c r="G141" s="34">
        <v>43465</v>
      </c>
      <c r="H141" s="35" t="s">
        <v>3046</v>
      </c>
      <c r="I141" s="35" t="s">
        <v>3047</v>
      </c>
      <c r="J141" s="35" t="s">
        <v>3048</v>
      </c>
      <c r="K141" s="35" t="s">
        <v>3049</v>
      </c>
      <c r="L141" s="35" t="s">
        <v>5717</v>
      </c>
      <c r="M141" s="35" t="s">
        <v>5718</v>
      </c>
      <c r="N141" s="35" t="s">
        <v>5702</v>
      </c>
      <c r="O141" s="35"/>
      <c r="P141" s="35"/>
      <c r="Q141" s="35"/>
      <c r="R141" s="35" t="s">
        <v>5184</v>
      </c>
      <c r="S141" s="35" t="s">
        <v>5185</v>
      </c>
      <c r="T141" s="35" t="s">
        <v>5719</v>
      </c>
      <c r="U141" s="35" t="s">
        <v>5187</v>
      </c>
      <c r="V141" s="35" t="s">
        <v>5188</v>
      </c>
      <c r="W141" s="36">
        <v>0</v>
      </c>
      <c r="X141" s="36">
        <v>0</v>
      </c>
      <c r="Y141" s="36">
        <v>0</v>
      </c>
      <c r="Z141" s="36">
        <v>0</v>
      </c>
      <c r="AA141" s="36">
        <v>0</v>
      </c>
      <c r="AB141" s="36">
        <v>0</v>
      </c>
      <c r="AC141" s="36">
        <v>0</v>
      </c>
      <c r="AD141" s="36">
        <v>0</v>
      </c>
      <c r="AE141" s="36">
        <v>0</v>
      </c>
      <c r="AF141" s="36">
        <v>0</v>
      </c>
      <c r="AG141" s="36">
        <v>0</v>
      </c>
      <c r="AH141" s="36">
        <v>0</v>
      </c>
      <c r="AI141" s="36">
        <v>1</v>
      </c>
      <c r="AJ141" s="35" t="s">
        <v>5720</v>
      </c>
      <c r="AK141" s="35"/>
      <c r="AL141" s="35" t="s">
        <v>5278</v>
      </c>
      <c r="AO141" s="35" t="s">
        <v>5721</v>
      </c>
      <c r="AP141" s="33"/>
      <c r="AQ141" s="36">
        <f>IF(COUNTIF($L$2:Table20[[#This Row],[ID]],Table20[[#This Row],[ID]])=1,1,0)</f>
        <v>1</v>
      </c>
    </row>
    <row r="142" spans="1:43" x14ac:dyDescent="0.25">
      <c r="A142" s="33" t="s">
        <v>277</v>
      </c>
      <c r="B142" s="33" t="s">
        <v>3044</v>
      </c>
      <c r="C142" s="33" t="s">
        <v>3045</v>
      </c>
      <c r="D142" s="33" t="s">
        <v>280</v>
      </c>
      <c r="E142" s="33" t="s">
        <v>281</v>
      </c>
      <c r="F142" s="34">
        <v>43101</v>
      </c>
      <c r="G142" s="34">
        <v>43465</v>
      </c>
      <c r="H142" s="35" t="s">
        <v>3046</v>
      </c>
      <c r="I142" s="35" t="s">
        <v>3047</v>
      </c>
      <c r="J142" s="35" t="s">
        <v>3048</v>
      </c>
      <c r="K142" s="35" t="s">
        <v>3049</v>
      </c>
      <c r="L142" s="35" t="s">
        <v>5722</v>
      </c>
      <c r="M142" s="35" t="s">
        <v>5723</v>
      </c>
      <c r="N142" s="35" t="s">
        <v>5366</v>
      </c>
      <c r="O142" s="35"/>
      <c r="P142" s="35"/>
      <c r="Q142" s="35"/>
      <c r="R142" s="35" t="s">
        <v>5184</v>
      </c>
      <c r="S142" s="35" t="s">
        <v>5230</v>
      </c>
      <c r="T142" s="35" t="s">
        <v>5724</v>
      </c>
      <c r="U142" s="35" t="s">
        <v>5204</v>
      </c>
      <c r="V142" s="35" t="s">
        <v>5188</v>
      </c>
      <c r="W142" s="36">
        <v>0</v>
      </c>
      <c r="X142" s="36">
        <v>0</v>
      </c>
      <c r="Y142" s="36">
        <v>0</v>
      </c>
      <c r="Z142" s="36">
        <v>0</v>
      </c>
      <c r="AA142" s="36">
        <v>0</v>
      </c>
      <c r="AB142" s="36">
        <v>0</v>
      </c>
      <c r="AC142" s="36">
        <v>0</v>
      </c>
      <c r="AD142" s="36">
        <v>0</v>
      </c>
      <c r="AE142" s="36">
        <v>0</v>
      </c>
      <c r="AF142" s="36">
        <v>0</v>
      </c>
      <c r="AG142" s="36">
        <v>0</v>
      </c>
      <c r="AH142" s="36">
        <v>0</v>
      </c>
      <c r="AI142" s="36">
        <v>1</v>
      </c>
      <c r="AJ142" s="35" t="s">
        <v>5725</v>
      </c>
      <c r="AK142" s="35"/>
      <c r="AL142" s="35" t="s">
        <v>5221</v>
      </c>
      <c r="AO142" s="35" t="s">
        <v>5726</v>
      </c>
      <c r="AP142" s="33"/>
      <c r="AQ142" s="36">
        <f>IF(COUNTIF($L$2:Table20[[#This Row],[ID]],Table20[[#This Row],[ID]])=1,1,0)</f>
        <v>1</v>
      </c>
    </row>
    <row r="143" spans="1:43" x14ac:dyDescent="0.25">
      <c r="A143" s="33" t="s">
        <v>277</v>
      </c>
      <c r="B143" s="33" t="s">
        <v>3044</v>
      </c>
      <c r="C143" s="33" t="s">
        <v>3045</v>
      </c>
      <c r="D143" s="33" t="s">
        <v>280</v>
      </c>
      <c r="E143" s="33" t="s">
        <v>281</v>
      </c>
      <c r="F143" s="34">
        <v>43101</v>
      </c>
      <c r="G143" s="34">
        <v>43465</v>
      </c>
      <c r="H143" s="35" t="s">
        <v>3046</v>
      </c>
      <c r="I143" s="35" t="s">
        <v>3047</v>
      </c>
      <c r="J143" s="35" t="s">
        <v>3048</v>
      </c>
      <c r="K143" s="35" t="s">
        <v>3049</v>
      </c>
      <c r="L143" s="35" t="s">
        <v>5727</v>
      </c>
      <c r="M143" s="35" t="s">
        <v>5728</v>
      </c>
      <c r="N143" s="35" t="s">
        <v>5366</v>
      </c>
      <c r="O143" s="35"/>
      <c r="P143" s="35"/>
      <c r="Q143" s="35"/>
      <c r="R143" s="35" t="s">
        <v>5184</v>
      </c>
      <c r="S143" s="35" t="s">
        <v>5230</v>
      </c>
      <c r="T143" s="35" t="s">
        <v>5729</v>
      </c>
      <c r="U143" s="35" t="s">
        <v>5187</v>
      </c>
      <c r="V143" s="35" t="s">
        <v>5188</v>
      </c>
      <c r="W143" s="36">
        <v>0</v>
      </c>
      <c r="X143" s="36">
        <v>0</v>
      </c>
      <c r="Y143" s="36">
        <v>0</v>
      </c>
      <c r="Z143" s="36">
        <v>0</v>
      </c>
      <c r="AA143" s="36">
        <v>0</v>
      </c>
      <c r="AB143" s="36">
        <v>0</v>
      </c>
      <c r="AC143" s="36">
        <v>0</v>
      </c>
      <c r="AD143" s="36">
        <v>0</v>
      </c>
      <c r="AE143" s="36">
        <v>0</v>
      </c>
      <c r="AF143" s="36">
        <v>0</v>
      </c>
      <c r="AG143" s="36">
        <v>0</v>
      </c>
      <c r="AH143" s="36">
        <v>0</v>
      </c>
      <c r="AI143" s="36">
        <v>1</v>
      </c>
      <c r="AJ143" s="35" t="s">
        <v>5730</v>
      </c>
      <c r="AK143" s="35"/>
      <c r="AL143" s="35" t="s">
        <v>5278</v>
      </c>
      <c r="AO143" s="35" t="s">
        <v>5731</v>
      </c>
      <c r="AP143" s="33"/>
      <c r="AQ143" s="36">
        <f>IF(COUNTIF($L$2:Table20[[#This Row],[ID]],Table20[[#This Row],[ID]])=1,1,0)</f>
        <v>1</v>
      </c>
    </row>
    <row r="144" spans="1:43" x14ac:dyDescent="0.25">
      <c r="A144" s="33" t="s">
        <v>277</v>
      </c>
      <c r="B144" s="33" t="s">
        <v>3044</v>
      </c>
      <c r="C144" s="33" t="s">
        <v>3045</v>
      </c>
      <c r="D144" s="33" t="s">
        <v>280</v>
      </c>
      <c r="E144" s="33" t="s">
        <v>281</v>
      </c>
      <c r="F144" s="34">
        <v>43101</v>
      </c>
      <c r="G144" s="34">
        <v>43465</v>
      </c>
      <c r="H144" s="35" t="s">
        <v>3046</v>
      </c>
      <c r="I144" s="35" t="s">
        <v>3047</v>
      </c>
      <c r="J144" s="35" t="s">
        <v>3048</v>
      </c>
      <c r="K144" s="35" t="s">
        <v>3049</v>
      </c>
      <c r="L144" s="35" t="s">
        <v>5732</v>
      </c>
      <c r="M144" s="35" t="s">
        <v>5733</v>
      </c>
      <c r="N144" s="35" t="s">
        <v>5194</v>
      </c>
      <c r="O144" s="35"/>
      <c r="P144" s="35"/>
      <c r="Q144" s="35"/>
      <c r="R144" s="35" t="s">
        <v>5184</v>
      </c>
      <c r="S144" s="35" t="s">
        <v>5213</v>
      </c>
      <c r="T144" s="35" t="s">
        <v>5230</v>
      </c>
      <c r="U144" s="35" t="s">
        <v>5220</v>
      </c>
      <c r="V144" s="35" t="s">
        <v>5314</v>
      </c>
      <c r="W144" s="36">
        <v>0</v>
      </c>
      <c r="X144" s="36">
        <v>0</v>
      </c>
      <c r="Y144" s="36">
        <v>0</v>
      </c>
      <c r="Z144" s="36">
        <v>0</v>
      </c>
      <c r="AA144" s="36">
        <v>0</v>
      </c>
      <c r="AB144" s="36">
        <v>0</v>
      </c>
      <c r="AC144" s="36">
        <v>0</v>
      </c>
      <c r="AD144" s="36">
        <v>0</v>
      </c>
      <c r="AE144" s="36">
        <v>0</v>
      </c>
      <c r="AF144" s="36">
        <v>0</v>
      </c>
      <c r="AG144" s="36">
        <v>0</v>
      </c>
      <c r="AH144" s="36">
        <v>0</v>
      </c>
      <c r="AI144" s="36">
        <v>0</v>
      </c>
      <c r="AJ144" s="35" t="s">
        <v>5734</v>
      </c>
      <c r="AK144" s="35"/>
      <c r="AL144" s="35" t="s">
        <v>5221</v>
      </c>
      <c r="AO144" s="35"/>
      <c r="AP144" s="33"/>
      <c r="AQ144" s="36">
        <f>IF(COUNTIF($L$2:Table20[[#This Row],[ID]],Table20[[#This Row],[ID]])=1,1,0)</f>
        <v>1</v>
      </c>
    </row>
    <row r="145" spans="1:43" x14ac:dyDescent="0.25">
      <c r="A145" s="33" t="s">
        <v>277</v>
      </c>
      <c r="B145" s="33" t="s">
        <v>3044</v>
      </c>
      <c r="C145" s="33" t="s">
        <v>3045</v>
      </c>
      <c r="D145" s="33" t="s">
        <v>280</v>
      </c>
      <c r="E145" s="33" t="s">
        <v>281</v>
      </c>
      <c r="F145" s="34">
        <v>43101</v>
      </c>
      <c r="G145" s="34">
        <v>43465</v>
      </c>
      <c r="H145" s="35" t="s">
        <v>3046</v>
      </c>
      <c r="I145" s="35" t="s">
        <v>3047</v>
      </c>
      <c r="J145" s="35" t="s">
        <v>3048</v>
      </c>
      <c r="K145" s="35" t="s">
        <v>3049</v>
      </c>
      <c r="L145" s="35" t="s">
        <v>5735</v>
      </c>
      <c r="M145" s="35" t="s">
        <v>5736</v>
      </c>
      <c r="N145" s="35" t="s">
        <v>5194</v>
      </c>
      <c r="O145" s="35"/>
      <c r="P145" s="35"/>
      <c r="Q145" s="35"/>
      <c r="R145" s="35" t="s">
        <v>5202</v>
      </c>
      <c r="S145" s="35" t="s">
        <v>5230</v>
      </c>
      <c r="T145" s="35" t="s">
        <v>5230</v>
      </c>
      <c r="U145" s="35" t="s">
        <v>5220</v>
      </c>
      <c r="V145" s="35" t="s">
        <v>5188</v>
      </c>
      <c r="W145" s="36">
        <v>0</v>
      </c>
      <c r="X145" s="36">
        <v>0</v>
      </c>
      <c r="Y145" s="36">
        <v>0</v>
      </c>
      <c r="Z145" s="36">
        <v>0</v>
      </c>
      <c r="AA145" s="36">
        <v>0</v>
      </c>
      <c r="AB145" s="36">
        <v>0</v>
      </c>
      <c r="AC145" s="36">
        <v>0</v>
      </c>
      <c r="AD145" s="36">
        <v>0</v>
      </c>
      <c r="AE145" s="36">
        <v>0</v>
      </c>
      <c r="AF145" s="36">
        <v>0</v>
      </c>
      <c r="AG145" s="36">
        <v>0</v>
      </c>
      <c r="AH145" s="36">
        <v>0</v>
      </c>
      <c r="AI145" s="36">
        <v>1</v>
      </c>
      <c r="AJ145" s="35" t="s">
        <v>5737</v>
      </c>
      <c r="AK145" s="35"/>
      <c r="AL145" s="35" t="s">
        <v>5221</v>
      </c>
      <c r="AO145" s="35"/>
      <c r="AP145" s="33"/>
      <c r="AQ145" s="36">
        <f>IF(COUNTIF($L$2:Table20[[#This Row],[ID]],Table20[[#This Row],[ID]])=1,1,0)</f>
        <v>1</v>
      </c>
    </row>
    <row r="146" spans="1:43" x14ac:dyDescent="0.25">
      <c r="A146" s="33" t="s">
        <v>277</v>
      </c>
      <c r="B146" s="33" t="s">
        <v>3044</v>
      </c>
      <c r="C146" s="33" t="s">
        <v>3045</v>
      </c>
      <c r="D146" s="33" t="s">
        <v>280</v>
      </c>
      <c r="E146" s="33" t="s">
        <v>281</v>
      </c>
      <c r="F146" s="34">
        <v>43101</v>
      </c>
      <c r="G146" s="34">
        <v>43465</v>
      </c>
      <c r="H146" s="35" t="s">
        <v>3046</v>
      </c>
      <c r="I146" s="35" t="s">
        <v>3047</v>
      </c>
      <c r="J146" s="35" t="s">
        <v>3048</v>
      </c>
      <c r="K146" s="35" t="s">
        <v>3049</v>
      </c>
      <c r="L146" s="35" t="s">
        <v>5738</v>
      </c>
      <c r="M146" s="35" t="s">
        <v>5739</v>
      </c>
      <c r="N146" s="35" t="s">
        <v>5194</v>
      </c>
      <c r="O146" s="35"/>
      <c r="P146" s="35"/>
      <c r="Q146" s="35"/>
      <c r="R146" s="35" t="s">
        <v>5184</v>
      </c>
      <c r="S146" s="35" t="s">
        <v>5213</v>
      </c>
      <c r="T146" s="35" t="s">
        <v>5230</v>
      </c>
      <c r="U146" s="35" t="s">
        <v>5197</v>
      </c>
      <c r="V146" s="35" t="s">
        <v>5188</v>
      </c>
      <c r="W146" s="36">
        <v>0</v>
      </c>
      <c r="X146" s="36">
        <v>0</v>
      </c>
      <c r="Y146" s="36">
        <v>0</v>
      </c>
      <c r="Z146" s="36">
        <v>0</v>
      </c>
      <c r="AA146" s="36">
        <v>0</v>
      </c>
      <c r="AB146" s="36">
        <v>0</v>
      </c>
      <c r="AC146" s="36">
        <v>0</v>
      </c>
      <c r="AD146" s="36">
        <v>0</v>
      </c>
      <c r="AE146" s="36">
        <v>0</v>
      </c>
      <c r="AF146" s="36">
        <v>0</v>
      </c>
      <c r="AG146" s="36">
        <v>0</v>
      </c>
      <c r="AH146" s="36">
        <v>0</v>
      </c>
      <c r="AI146" s="36">
        <v>1</v>
      </c>
      <c r="AJ146" s="35" t="s">
        <v>5740</v>
      </c>
      <c r="AK146" s="35"/>
      <c r="AL146" s="35" t="s">
        <v>5221</v>
      </c>
      <c r="AO146" s="35"/>
      <c r="AP146" s="33"/>
      <c r="AQ146" s="36">
        <f>IF(COUNTIF($L$2:Table20[[#This Row],[ID]],Table20[[#This Row],[ID]])=1,1,0)</f>
        <v>1</v>
      </c>
    </row>
    <row r="147" spans="1:43" x14ac:dyDescent="0.25">
      <c r="A147" s="33" t="s">
        <v>277</v>
      </c>
      <c r="B147" s="33" t="s">
        <v>3044</v>
      </c>
      <c r="C147" s="33" t="s">
        <v>3045</v>
      </c>
      <c r="D147" s="33" t="s">
        <v>280</v>
      </c>
      <c r="E147" s="33" t="s">
        <v>281</v>
      </c>
      <c r="F147" s="34">
        <v>43101</v>
      </c>
      <c r="G147" s="34">
        <v>43465</v>
      </c>
      <c r="H147" s="35" t="s">
        <v>3046</v>
      </c>
      <c r="I147" s="35" t="s">
        <v>3047</v>
      </c>
      <c r="J147" s="35" t="s">
        <v>3048</v>
      </c>
      <c r="K147" s="35" t="s">
        <v>3049</v>
      </c>
      <c r="L147" s="35" t="s">
        <v>5741</v>
      </c>
      <c r="M147" s="35" t="s">
        <v>5742</v>
      </c>
      <c r="N147" s="35" t="s">
        <v>5194</v>
      </c>
      <c r="O147" s="35"/>
      <c r="P147" s="35"/>
      <c r="Q147" s="35"/>
      <c r="R147" s="35" t="s">
        <v>5195</v>
      </c>
      <c r="S147" s="35" t="s">
        <v>5375</v>
      </c>
      <c r="T147" s="35" t="s">
        <v>5375</v>
      </c>
      <c r="U147" s="35" t="s">
        <v>5220</v>
      </c>
      <c r="V147" s="35" t="s">
        <v>5743</v>
      </c>
      <c r="W147" s="36">
        <v>0</v>
      </c>
      <c r="X147" s="36">
        <v>0</v>
      </c>
      <c r="Y147" s="36">
        <v>0</v>
      </c>
      <c r="Z147" s="36">
        <v>0</v>
      </c>
      <c r="AA147" s="36">
        <v>0</v>
      </c>
      <c r="AB147" s="36">
        <v>0</v>
      </c>
      <c r="AC147" s="36">
        <v>0</v>
      </c>
      <c r="AD147" s="36">
        <v>0</v>
      </c>
      <c r="AE147" s="36">
        <v>0</v>
      </c>
      <c r="AF147" s="36">
        <v>0</v>
      </c>
      <c r="AG147" s="36">
        <v>0</v>
      </c>
      <c r="AH147" s="36">
        <v>0</v>
      </c>
      <c r="AI147" s="36">
        <v>1</v>
      </c>
      <c r="AJ147" s="35" t="s">
        <v>5744</v>
      </c>
      <c r="AK147" s="35"/>
      <c r="AL147" s="35" t="s">
        <v>5190</v>
      </c>
      <c r="AO147" s="35"/>
      <c r="AP147" s="33"/>
      <c r="AQ147" s="36">
        <f>IF(COUNTIF($L$2:Table20[[#This Row],[ID]],Table20[[#This Row],[ID]])=1,1,0)</f>
        <v>1</v>
      </c>
    </row>
    <row r="148" spans="1:43" x14ac:dyDescent="0.25">
      <c r="A148" s="33" t="s">
        <v>277</v>
      </c>
      <c r="B148" s="33" t="s">
        <v>3044</v>
      </c>
      <c r="C148" s="33" t="s">
        <v>3045</v>
      </c>
      <c r="D148" s="33" t="s">
        <v>280</v>
      </c>
      <c r="E148" s="33" t="s">
        <v>281</v>
      </c>
      <c r="F148" s="34">
        <v>43101</v>
      </c>
      <c r="G148" s="34">
        <v>43465</v>
      </c>
      <c r="H148" s="35" t="s">
        <v>3046</v>
      </c>
      <c r="I148" s="35" t="s">
        <v>3047</v>
      </c>
      <c r="J148" s="35" t="s">
        <v>3048</v>
      </c>
      <c r="K148" s="35" t="s">
        <v>3049</v>
      </c>
      <c r="L148" s="35" t="s">
        <v>5745</v>
      </c>
      <c r="M148" s="35" t="s">
        <v>5746</v>
      </c>
      <c r="N148" s="35" t="s">
        <v>5194</v>
      </c>
      <c r="O148" s="35"/>
      <c r="P148" s="35"/>
      <c r="Q148" s="35"/>
      <c r="R148" s="35" t="s">
        <v>5202</v>
      </c>
      <c r="S148" s="35" t="s">
        <v>5375</v>
      </c>
      <c r="T148" s="35" t="s">
        <v>5375</v>
      </c>
      <c r="U148" s="35" t="s">
        <v>5220</v>
      </c>
      <c r="V148" s="35" t="s">
        <v>5743</v>
      </c>
      <c r="W148" s="36">
        <v>0</v>
      </c>
      <c r="X148" s="36">
        <v>0</v>
      </c>
      <c r="Y148" s="36">
        <v>0</v>
      </c>
      <c r="Z148" s="36">
        <v>0</v>
      </c>
      <c r="AA148" s="36">
        <v>0</v>
      </c>
      <c r="AB148" s="36">
        <v>0</v>
      </c>
      <c r="AC148" s="36">
        <v>0</v>
      </c>
      <c r="AD148" s="36">
        <v>0</v>
      </c>
      <c r="AE148" s="36">
        <v>0</v>
      </c>
      <c r="AF148" s="36">
        <v>0</v>
      </c>
      <c r="AG148" s="36">
        <v>0</v>
      </c>
      <c r="AH148" s="36">
        <v>0</v>
      </c>
      <c r="AI148" s="36">
        <v>1</v>
      </c>
      <c r="AJ148" s="35" t="s">
        <v>5747</v>
      </c>
      <c r="AK148" s="35"/>
      <c r="AL148" s="35"/>
      <c r="AO148" s="35"/>
      <c r="AP148" s="33"/>
      <c r="AQ148" s="36">
        <f>IF(COUNTIF($L$2:Table20[[#This Row],[ID]],Table20[[#This Row],[ID]])=1,1,0)</f>
        <v>1</v>
      </c>
    </row>
    <row r="149" spans="1:43" x14ac:dyDescent="0.25">
      <c r="A149" s="33" t="s">
        <v>277</v>
      </c>
      <c r="B149" s="33" t="s">
        <v>3044</v>
      </c>
      <c r="C149" s="33" t="s">
        <v>3045</v>
      </c>
      <c r="D149" s="33" t="s">
        <v>280</v>
      </c>
      <c r="E149" s="33" t="s">
        <v>281</v>
      </c>
      <c r="F149" s="34">
        <v>43101</v>
      </c>
      <c r="G149" s="34">
        <v>43465</v>
      </c>
      <c r="H149" s="35" t="s">
        <v>3046</v>
      </c>
      <c r="I149" s="35" t="s">
        <v>3047</v>
      </c>
      <c r="J149" s="35" t="s">
        <v>3048</v>
      </c>
      <c r="K149" s="35" t="s">
        <v>3049</v>
      </c>
      <c r="L149" s="35" t="s">
        <v>5748</v>
      </c>
      <c r="M149" s="35" t="s">
        <v>5749</v>
      </c>
      <c r="N149" s="35" t="s">
        <v>5194</v>
      </c>
      <c r="O149" s="35"/>
      <c r="P149" s="35"/>
      <c r="Q149" s="35"/>
      <c r="R149" s="35" t="s">
        <v>5212</v>
      </c>
      <c r="S149" s="35" t="s">
        <v>5213</v>
      </c>
      <c r="T149" s="35" t="s">
        <v>5230</v>
      </c>
      <c r="U149" s="35" t="s">
        <v>5197</v>
      </c>
      <c r="V149" s="35" t="s">
        <v>5188</v>
      </c>
      <c r="W149" s="36">
        <v>0</v>
      </c>
      <c r="X149" s="36">
        <v>0</v>
      </c>
      <c r="Y149" s="36">
        <v>0</v>
      </c>
      <c r="Z149" s="36">
        <v>0</v>
      </c>
      <c r="AA149" s="36">
        <v>0</v>
      </c>
      <c r="AB149" s="36">
        <v>0</v>
      </c>
      <c r="AC149" s="36">
        <v>0</v>
      </c>
      <c r="AD149" s="36">
        <v>0</v>
      </c>
      <c r="AE149" s="36">
        <v>0</v>
      </c>
      <c r="AF149" s="36">
        <v>0</v>
      </c>
      <c r="AG149" s="36">
        <v>0</v>
      </c>
      <c r="AH149" s="36">
        <v>0</v>
      </c>
      <c r="AI149" s="36">
        <v>1</v>
      </c>
      <c r="AJ149" s="35" t="s">
        <v>5750</v>
      </c>
      <c r="AK149" s="35"/>
      <c r="AL149" s="35" t="s">
        <v>5221</v>
      </c>
      <c r="AO149" s="35"/>
      <c r="AP149" s="33"/>
      <c r="AQ149" s="36">
        <f>IF(COUNTIF($L$2:Table20[[#This Row],[ID]],Table20[[#This Row],[ID]])=1,1,0)</f>
        <v>1</v>
      </c>
    </row>
    <row r="150" spans="1:43" x14ac:dyDescent="0.25">
      <c r="A150" s="33" t="s">
        <v>277</v>
      </c>
      <c r="B150" s="33" t="s">
        <v>3044</v>
      </c>
      <c r="C150" s="33" t="s">
        <v>3045</v>
      </c>
      <c r="D150" s="33" t="s">
        <v>280</v>
      </c>
      <c r="E150" s="33" t="s">
        <v>281</v>
      </c>
      <c r="F150" s="34">
        <v>43101</v>
      </c>
      <c r="G150" s="34">
        <v>43465</v>
      </c>
      <c r="H150" s="35" t="s">
        <v>3046</v>
      </c>
      <c r="I150" s="35" t="s">
        <v>3047</v>
      </c>
      <c r="J150" s="35" t="s">
        <v>3048</v>
      </c>
      <c r="K150" s="35" t="s">
        <v>3049</v>
      </c>
      <c r="L150" s="35" t="s">
        <v>5751</v>
      </c>
      <c r="M150" s="35" t="s">
        <v>5752</v>
      </c>
      <c r="N150" s="35" t="s">
        <v>5194</v>
      </c>
      <c r="O150" s="35"/>
      <c r="P150" s="35"/>
      <c r="Q150" s="35"/>
      <c r="R150" s="35" t="s">
        <v>5184</v>
      </c>
      <c r="S150" s="35" t="s">
        <v>5230</v>
      </c>
      <c r="T150" s="35" t="s">
        <v>5753</v>
      </c>
      <c r="U150" s="35" t="s">
        <v>5220</v>
      </c>
      <c r="V150" s="35" t="s">
        <v>5188</v>
      </c>
      <c r="W150" s="36">
        <v>0</v>
      </c>
      <c r="X150" s="36">
        <v>0</v>
      </c>
      <c r="Y150" s="36">
        <v>0</v>
      </c>
      <c r="Z150" s="36">
        <v>0</v>
      </c>
      <c r="AA150" s="36">
        <v>0</v>
      </c>
      <c r="AB150" s="36">
        <v>0</v>
      </c>
      <c r="AC150" s="36">
        <v>0</v>
      </c>
      <c r="AD150" s="36">
        <v>0</v>
      </c>
      <c r="AE150" s="36">
        <v>0</v>
      </c>
      <c r="AF150" s="36">
        <v>0</v>
      </c>
      <c r="AG150" s="36">
        <v>0</v>
      </c>
      <c r="AH150" s="36">
        <v>0</v>
      </c>
      <c r="AI150" s="36">
        <v>1</v>
      </c>
      <c r="AJ150" s="35" t="s">
        <v>5754</v>
      </c>
      <c r="AK150" s="35"/>
      <c r="AL150" s="35" t="s">
        <v>5270</v>
      </c>
      <c r="AO150" s="35" t="s">
        <v>5755</v>
      </c>
      <c r="AP150" s="33"/>
      <c r="AQ150" s="36">
        <f>IF(COUNTIF($L$2:Table20[[#This Row],[ID]],Table20[[#This Row],[ID]])=1,1,0)</f>
        <v>1</v>
      </c>
    </row>
    <row r="151" spans="1:43" x14ac:dyDescent="0.25">
      <c r="A151" s="33" t="s">
        <v>277</v>
      </c>
      <c r="B151" s="33" t="s">
        <v>3044</v>
      </c>
      <c r="C151" s="33" t="s">
        <v>3045</v>
      </c>
      <c r="D151" s="33" t="s">
        <v>280</v>
      </c>
      <c r="E151" s="33" t="s">
        <v>281</v>
      </c>
      <c r="F151" s="34">
        <v>43101</v>
      </c>
      <c r="G151" s="34">
        <v>43465</v>
      </c>
      <c r="H151" s="35" t="s">
        <v>3046</v>
      </c>
      <c r="I151" s="35" t="s">
        <v>3047</v>
      </c>
      <c r="J151" s="35" t="s">
        <v>3048</v>
      </c>
      <c r="K151" s="35" t="s">
        <v>3049</v>
      </c>
      <c r="L151" s="35" t="s">
        <v>5756</v>
      </c>
      <c r="M151" s="35" t="s">
        <v>5757</v>
      </c>
      <c r="N151" s="35" t="s">
        <v>5194</v>
      </c>
      <c r="O151" s="35"/>
      <c r="P151" s="35"/>
      <c r="Q151" s="35"/>
      <c r="R151" s="35" t="s">
        <v>5184</v>
      </c>
      <c r="S151" s="35" t="s">
        <v>5230</v>
      </c>
      <c r="T151" s="35" t="s">
        <v>5758</v>
      </c>
      <c r="U151" s="35" t="s">
        <v>5197</v>
      </c>
      <c r="V151" s="35" t="s">
        <v>5188</v>
      </c>
      <c r="W151" s="36">
        <v>0</v>
      </c>
      <c r="X151" s="36">
        <v>0</v>
      </c>
      <c r="Y151" s="36">
        <v>0</v>
      </c>
      <c r="Z151" s="36">
        <v>0</v>
      </c>
      <c r="AA151" s="36">
        <v>0</v>
      </c>
      <c r="AB151" s="36">
        <v>0</v>
      </c>
      <c r="AC151" s="36">
        <v>0</v>
      </c>
      <c r="AD151" s="36">
        <v>0</v>
      </c>
      <c r="AE151" s="36">
        <v>0</v>
      </c>
      <c r="AF151" s="36">
        <v>0</v>
      </c>
      <c r="AG151" s="36">
        <v>0</v>
      </c>
      <c r="AH151" s="36">
        <v>0</v>
      </c>
      <c r="AI151" s="36">
        <v>1</v>
      </c>
      <c r="AJ151" s="35" t="s">
        <v>5759</v>
      </c>
      <c r="AK151" s="35"/>
      <c r="AL151" s="35" t="s">
        <v>5221</v>
      </c>
      <c r="AO151" s="35"/>
      <c r="AP151" s="33"/>
      <c r="AQ151" s="36">
        <f>IF(COUNTIF($L$2:Table20[[#This Row],[ID]],Table20[[#This Row],[ID]])=1,1,0)</f>
        <v>1</v>
      </c>
    </row>
    <row r="152" spans="1:43" x14ac:dyDescent="0.25">
      <c r="A152" s="33" t="s">
        <v>277</v>
      </c>
      <c r="B152" s="33" t="s">
        <v>3044</v>
      </c>
      <c r="C152" s="33" t="s">
        <v>3045</v>
      </c>
      <c r="D152" s="33" t="s">
        <v>280</v>
      </c>
      <c r="E152" s="33" t="s">
        <v>281</v>
      </c>
      <c r="F152" s="34">
        <v>43101</v>
      </c>
      <c r="G152" s="34">
        <v>43465</v>
      </c>
      <c r="H152" s="35" t="s">
        <v>3046</v>
      </c>
      <c r="I152" s="35" t="s">
        <v>3047</v>
      </c>
      <c r="J152" s="35" t="s">
        <v>3048</v>
      </c>
      <c r="K152" s="35" t="s">
        <v>3049</v>
      </c>
      <c r="L152" s="35" t="s">
        <v>5760</v>
      </c>
      <c r="M152" s="35" t="s">
        <v>5761</v>
      </c>
      <c r="N152" s="35" t="s">
        <v>5194</v>
      </c>
      <c r="O152" s="35"/>
      <c r="P152" s="35"/>
      <c r="Q152" s="35"/>
      <c r="R152" s="35" t="s">
        <v>5184</v>
      </c>
      <c r="S152" s="35" t="s">
        <v>5249</v>
      </c>
      <c r="T152" s="35" t="s">
        <v>5230</v>
      </c>
      <c r="U152" s="35" t="s">
        <v>5220</v>
      </c>
      <c r="V152" s="35" t="s">
        <v>5188</v>
      </c>
      <c r="W152" s="36">
        <v>0</v>
      </c>
      <c r="X152" s="36">
        <v>0</v>
      </c>
      <c r="Y152" s="36">
        <v>0</v>
      </c>
      <c r="Z152" s="36">
        <v>0</v>
      </c>
      <c r="AA152" s="36">
        <v>0</v>
      </c>
      <c r="AB152" s="36">
        <v>0</v>
      </c>
      <c r="AC152" s="36">
        <v>0</v>
      </c>
      <c r="AD152" s="36">
        <v>0</v>
      </c>
      <c r="AE152" s="36">
        <v>0</v>
      </c>
      <c r="AF152" s="36">
        <v>0</v>
      </c>
      <c r="AG152" s="36">
        <v>0</v>
      </c>
      <c r="AH152" s="36">
        <v>0</v>
      </c>
      <c r="AI152" s="36">
        <v>1</v>
      </c>
      <c r="AJ152" s="35" t="s">
        <v>5762</v>
      </c>
      <c r="AK152" s="35"/>
      <c r="AL152" s="35" t="s">
        <v>5221</v>
      </c>
      <c r="AO152" s="35"/>
      <c r="AP152" s="33"/>
      <c r="AQ152" s="36">
        <f>IF(COUNTIF($L$2:Table20[[#This Row],[ID]],Table20[[#This Row],[ID]])=1,1,0)</f>
        <v>1</v>
      </c>
    </row>
    <row r="153" spans="1:43" x14ac:dyDescent="0.25">
      <c r="A153" s="33" t="s">
        <v>277</v>
      </c>
      <c r="B153" s="33" t="s">
        <v>3044</v>
      </c>
      <c r="C153" s="33" t="s">
        <v>3045</v>
      </c>
      <c r="D153" s="33" t="s">
        <v>280</v>
      </c>
      <c r="E153" s="33" t="s">
        <v>281</v>
      </c>
      <c r="F153" s="34">
        <v>43101</v>
      </c>
      <c r="G153" s="34">
        <v>43465</v>
      </c>
      <c r="H153" s="35" t="s">
        <v>3046</v>
      </c>
      <c r="I153" s="35" t="s">
        <v>3047</v>
      </c>
      <c r="J153" s="35" t="s">
        <v>3048</v>
      </c>
      <c r="K153" s="35" t="s">
        <v>3049</v>
      </c>
      <c r="L153" s="35" t="s">
        <v>5763</v>
      </c>
      <c r="M153" s="35" t="s">
        <v>5764</v>
      </c>
      <c r="N153" s="35" t="s">
        <v>5194</v>
      </c>
      <c r="O153" s="35"/>
      <c r="P153" s="35"/>
      <c r="Q153" s="35"/>
      <c r="R153" s="35" t="s">
        <v>5184</v>
      </c>
      <c r="S153" s="35" t="s">
        <v>5230</v>
      </c>
      <c r="T153" s="35" t="s">
        <v>5765</v>
      </c>
      <c r="U153" s="35" t="s">
        <v>5204</v>
      </c>
      <c r="V153" s="35" t="s">
        <v>5188</v>
      </c>
      <c r="W153" s="36">
        <v>0</v>
      </c>
      <c r="X153" s="36">
        <v>0</v>
      </c>
      <c r="Y153" s="36">
        <v>0</v>
      </c>
      <c r="Z153" s="36">
        <v>0</v>
      </c>
      <c r="AA153" s="36">
        <v>0</v>
      </c>
      <c r="AB153" s="36">
        <v>0</v>
      </c>
      <c r="AC153" s="36">
        <v>0</v>
      </c>
      <c r="AD153" s="36">
        <v>0</v>
      </c>
      <c r="AE153" s="36">
        <v>0</v>
      </c>
      <c r="AF153" s="36">
        <v>0</v>
      </c>
      <c r="AG153" s="36">
        <v>0</v>
      </c>
      <c r="AH153" s="36">
        <v>0</v>
      </c>
      <c r="AI153" s="36">
        <v>1</v>
      </c>
      <c r="AJ153" s="35" t="s">
        <v>5766</v>
      </c>
      <c r="AK153" s="35"/>
      <c r="AL153" s="35" t="s">
        <v>5270</v>
      </c>
      <c r="AO153" s="35"/>
      <c r="AP153" s="33"/>
      <c r="AQ153" s="36">
        <f>IF(COUNTIF($L$2:Table20[[#This Row],[ID]],Table20[[#This Row],[ID]])=1,1,0)</f>
        <v>1</v>
      </c>
    </row>
    <row r="154" spans="1:43" x14ac:dyDescent="0.25">
      <c r="A154" s="33" t="s">
        <v>277</v>
      </c>
      <c r="B154" s="33" t="s">
        <v>3044</v>
      </c>
      <c r="C154" s="33" t="s">
        <v>3045</v>
      </c>
      <c r="D154" s="33" t="s">
        <v>280</v>
      </c>
      <c r="E154" s="33" t="s">
        <v>281</v>
      </c>
      <c r="F154" s="34">
        <v>43101</v>
      </c>
      <c r="G154" s="34">
        <v>43465</v>
      </c>
      <c r="H154" s="35" t="s">
        <v>3046</v>
      </c>
      <c r="I154" s="35" t="s">
        <v>3047</v>
      </c>
      <c r="J154" s="35" t="s">
        <v>3048</v>
      </c>
      <c r="K154" s="35" t="s">
        <v>3049</v>
      </c>
      <c r="L154" s="35" t="s">
        <v>5767</v>
      </c>
      <c r="M154" s="35" t="s">
        <v>5768</v>
      </c>
      <c r="N154" s="35" t="s">
        <v>5194</v>
      </c>
      <c r="O154" s="35"/>
      <c r="P154" s="35"/>
      <c r="Q154" s="35"/>
      <c r="R154" s="35" t="s">
        <v>5184</v>
      </c>
      <c r="S154" s="35" t="s">
        <v>5230</v>
      </c>
      <c r="T154" s="35" t="s">
        <v>5213</v>
      </c>
      <c r="U154" s="35" t="s">
        <v>5187</v>
      </c>
      <c r="V154" s="35" t="s">
        <v>5188</v>
      </c>
      <c r="W154" s="36">
        <v>0</v>
      </c>
      <c r="X154" s="36">
        <v>0</v>
      </c>
      <c r="Y154" s="36">
        <v>0</v>
      </c>
      <c r="Z154" s="36">
        <v>0</v>
      </c>
      <c r="AA154" s="36">
        <v>0</v>
      </c>
      <c r="AB154" s="36">
        <v>0</v>
      </c>
      <c r="AC154" s="36">
        <v>0</v>
      </c>
      <c r="AD154" s="36">
        <v>0</v>
      </c>
      <c r="AE154" s="36">
        <v>0</v>
      </c>
      <c r="AF154" s="36">
        <v>0</v>
      </c>
      <c r="AG154" s="36">
        <v>0</v>
      </c>
      <c r="AH154" s="36">
        <v>0</v>
      </c>
      <c r="AI154" s="36">
        <v>1</v>
      </c>
      <c r="AJ154" s="35" t="s">
        <v>5769</v>
      </c>
      <c r="AK154" s="35"/>
      <c r="AL154" s="35" t="s">
        <v>5270</v>
      </c>
      <c r="AO154" s="35"/>
      <c r="AP154" s="33"/>
      <c r="AQ154" s="36">
        <f>IF(COUNTIF($L$2:Table20[[#This Row],[ID]],Table20[[#This Row],[ID]])=1,1,0)</f>
        <v>1</v>
      </c>
    </row>
    <row r="155" spans="1:43" x14ac:dyDescent="0.25">
      <c r="A155" s="33" t="s">
        <v>277</v>
      </c>
      <c r="B155" s="33" t="s">
        <v>3044</v>
      </c>
      <c r="C155" s="33" t="s">
        <v>3045</v>
      </c>
      <c r="D155" s="33" t="s">
        <v>280</v>
      </c>
      <c r="E155" s="33" t="s">
        <v>281</v>
      </c>
      <c r="F155" s="34">
        <v>43101</v>
      </c>
      <c r="G155" s="34">
        <v>43465</v>
      </c>
      <c r="H155" s="35" t="s">
        <v>3046</v>
      </c>
      <c r="I155" s="35" t="s">
        <v>3047</v>
      </c>
      <c r="J155" s="35" t="s">
        <v>3048</v>
      </c>
      <c r="K155" s="35" t="s">
        <v>3049</v>
      </c>
      <c r="L155" s="35" t="s">
        <v>5770</v>
      </c>
      <c r="M155" s="35" t="s">
        <v>5771</v>
      </c>
      <c r="N155" s="35" t="s">
        <v>5194</v>
      </c>
      <c r="O155" s="35"/>
      <c r="P155" s="35"/>
      <c r="Q155" s="35"/>
      <c r="R155" s="35" t="s">
        <v>5195</v>
      </c>
      <c r="S155" s="35" t="s">
        <v>5230</v>
      </c>
      <c r="T155" s="35" t="s">
        <v>5379</v>
      </c>
      <c r="U155" s="35" t="s">
        <v>5197</v>
      </c>
      <c r="V155" s="35" t="s">
        <v>5188</v>
      </c>
      <c r="W155" s="36">
        <v>0</v>
      </c>
      <c r="X155" s="36">
        <v>0</v>
      </c>
      <c r="Y155" s="36">
        <v>0</v>
      </c>
      <c r="Z155" s="36">
        <v>0</v>
      </c>
      <c r="AA155" s="36">
        <v>0</v>
      </c>
      <c r="AB155" s="36">
        <v>0</v>
      </c>
      <c r="AC155" s="36">
        <v>0</v>
      </c>
      <c r="AD155" s="36">
        <v>0</v>
      </c>
      <c r="AE155" s="36">
        <v>0</v>
      </c>
      <c r="AF155" s="36">
        <v>0</v>
      </c>
      <c r="AG155" s="36">
        <v>0</v>
      </c>
      <c r="AH155" s="36">
        <v>0</v>
      </c>
      <c r="AI155" s="36">
        <v>1</v>
      </c>
      <c r="AJ155" s="35" t="s">
        <v>5772</v>
      </c>
      <c r="AK155" s="35"/>
      <c r="AL155" s="35" t="s">
        <v>5190</v>
      </c>
      <c r="AO155" s="35"/>
      <c r="AP155" s="33"/>
      <c r="AQ155" s="36">
        <f>IF(COUNTIF($L$2:Table20[[#This Row],[ID]],Table20[[#This Row],[ID]])=1,1,0)</f>
        <v>1</v>
      </c>
    </row>
    <row r="156" spans="1:43" x14ac:dyDescent="0.25">
      <c r="A156" s="33" t="s">
        <v>277</v>
      </c>
      <c r="B156" s="33" t="s">
        <v>3044</v>
      </c>
      <c r="C156" s="33" t="s">
        <v>3045</v>
      </c>
      <c r="D156" s="33" t="s">
        <v>280</v>
      </c>
      <c r="E156" s="33" t="s">
        <v>281</v>
      </c>
      <c r="F156" s="34">
        <v>43101</v>
      </c>
      <c r="G156" s="34">
        <v>43465</v>
      </c>
      <c r="H156" s="35" t="s">
        <v>3046</v>
      </c>
      <c r="I156" s="35" t="s">
        <v>3047</v>
      </c>
      <c r="J156" s="35" t="s">
        <v>3048</v>
      </c>
      <c r="K156" s="35" t="s">
        <v>3049</v>
      </c>
      <c r="L156" s="35" t="s">
        <v>5773</v>
      </c>
      <c r="M156" s="35" t="s">
        <v>5774</v>
      </c>
      <c r="N156" s="35" t="s">
        <v>5194</v>
      </c>
      <c r="O156" s="35"/>
      <c r="P156" s="35"/>
      <c r="Q156" s="35"/>
      <c r="R156" s="35" t="s">
        <v>5202</v>
      </c>
      <c r="S156" s="35" t="s">
        <v>5213</v>
      </c>
      <c r="T156" s="35" t="s">
        <v>5213</v>
      </c>
      <c r="U156" s="35" t="s">
        <v>5220</v>
      </c>
      <c r="V156" s="35" t="s">
        <v>5188</v>
      </c>
      <c r="W156" s="36">
        <v>0</v>
      </c>
      <c r="X156" s="36">
        <v>0</v>
      </c>
      <c r="Y156" s="36">
        <v>0</v>
      </c>
      <c r="Z156" s="36">
        <v>0</v>
      </c>
      <c r="AA156" s="36">
        <v>0</v>
      </c>
      <c r="AB156" s="36">
        <v>0</v>
      </c>
      <c r="AC156" s="36">
        <v>0</v>
      </c>
      <c r="AD156" s="36">
        <v>0</v>
      </c>
      <c r="AE156" s="36">
        <v>0</v>
      </c>
      <c r="AF156" s="36">
        <v>0</v>
      </c>
      <c r="AG156" s="36">
        <v>0</v>
      </c>
      <c r="AH156" s="36">
        <v>0</v>
      </c>
      <c r="AI156" s="36">
        <v>1</v>
      </c>
      <c r="AJ156" s="35" t="s">
        <v>5775</v>
      </c>
      <c r="AK156" s="35"/>
      <c r="AL156" s="35" t="s">
        <v>5227</v>
      </c>
      <c r="AO156" s="35"/>
      <c r="AP156" s="33"/>
      <c r="AQ156" s="36">
        <f>IF(COUNTIF($L$2:Table20[[#This Row],[ID]],Table20[[#This Row],[ID]])=1,1,0)</f>
        <v>1</v>
      </c>
    </row>
    <row r="157" spans="1:43" x14ac:dyDescent="0.25">
      <c r="A157" s="33" t="s">
        <v>277</v>
      </c>
      <c r="B157" s="33" t="s">
        <v>3044</v>
      </c>
      <c r="C157" s="33" t="s">
        <v>3045</v>
      </c>
      <c r="D157" s="33" t="s">
        <v>280</v>
      </c>
      <c r="E157" s="33" t="s">
        <v>281</v>
      </c>
      <c r="F157" s="34">
        <v>43101</v>
      </c>
      <c r="G157" s="34">
        <v>43465</v>
      </c>
      <c r="H157" s="35" t="s">
        <v>3046</v>
      </c>
      <c r="I157" s="35" t="s">
        <v>3047</v>
      </c>
      <c r="J157" s="35" t="s">
        <v>3048</v>
      </c>
      <c r="K157" s="35" t="s">
        <v>3049</v>
      </c>
      <c r="L157" s="35" t="s">
        <v>5776</v>
      </c>
      <c r="M157" s="35" t="s">
        <v>5777</v>
      </c>
      <c r="N157" s="35" t="s">
        <v>5194</v>
      </c>
      <c r="O157" s="35"/>
      <c r="P157" s="35"/>
      <c r="Q157" s="35"/>
      <c r="R157" s="35" t="s">
        <v>5184</v>
      </c>
      <c r="S157" s="35" t="s">
        <v>5230</v>
      </c>
      <c r="T157" s="35" t="s">
        <v>5249</v>
      </c>
      <c r="U157" s="35" t="s">
        <v>5197</v>
      </c>
      <c r="V157" s="35" t="s">
        <v>5188</v>
      </c>
      <c r="W157" s="36">
        <v>0</v>
      </c>
      <c r="X157" s="36">
        <v>0</v>
      </c>
      <c r="Y157" s="36">
        <v>0</v>
      </c>
      <c r="Z157" s="36">
        <v>0</v>
      </c>
      <c r="AA157" s="36">
        <v>0</v>
      </c>
      <c r="AB157" s="36">
        <v>0</v>
      </c>
      <c r="AC157" s="36">
        <v>0</v>
      </c>
      <c r="AD157" s="36">
        <v>0</v>
      </c>
      <c r="AE157" s="36">
        <v>0</v>
      </c>
      <c r="AF157" s="36">
        <v>0</v>
      </c>
      <c r="AG157" s="36">
        <v>0</v>
      </c>
      <c r="AH157" s="36">
        <v>0</v>
      </c>
      <c r="AI157" s="36">
        <v>1</v>
      </c>
      <c r="AJ157" s="35" t="s">
        <v>5778</v>
      </c>
      <c r="AK157" s="35"/>
      <c r="AL157" s="35" t="s">
        <v>5270</v>
      </c>
      <c r="AO157" s="35"/>
      <c r="AP157" s="33"/>
      <c r="AQ157" s="36">
        <f>IF(COUNTIF($L$2:Table20[[#This Row],[ID]],Table20[[#This Row],[ID]])=1,1,0)</f>
        <v>1</v>
      </c>
    </row>
    <row r="158" spans="1:43" x14ac:dyDescent="0.25">
      <c r="A158" s="33" t="s">
        <v>277</v>
      </c>
      <c r="B158" s="33" t="s">
        <v>3044</v>
      </c>
      <c r="C158" s="33" t="s">
        <v>3045</v>
      </c>
      <c r="D158" s="33" t="s">
        <v>280</v>
      </c>
      <c r="E158" s="33" t="s">
        <v>281</v>
      </c>
      <c r="F158" s="34">
        <v>43101</v>
      </c>
      <c r="G158" s="34">
        <v>43465</v>
      </c>
      <c r="H158" s="35" t="s">
        <v>3046</v>
      </c>
      <c r="I158" s="35" t="s">
        <v>3047</v>
      </c>
      <c r="J158" s="35" t="s">
        <v>3048</v>
      </c>
      <c r="K158" s="35" t="s">
        <v>3049</v>
      </c>
      <c r="L158" s="35" t="s">
        <v>5779</v>
      </c>
      <c r="M158" s="35" t="s">
        <v>5780</v>
      </c>
      <c r="N158" s="35" t="s">
        <v>5301</v>
      </c>
      <c r="O158" s="35"/>
      <c r="P158" s="35"/>
      <c r="Q158" s="35"/>
      <c r="R158" s="35" t="s">
        <v>5184</v>
      </c>
      <c r="S158" s="35" t="s">
        <v>5230</v>
      </c>
      <c r="T158" s="35" t="s">
        <v>5781</v>
      </c>
      <c r="U158" s="35" t="s">
        <v>5187</v>
      </c>
      <c r="V158" s="35" t="s">
        <v>5188</v>
      </c>
      <c r="W158" s="36">
        <v>0</v>
      </c>
      <c r="X158" s="36">
        <v>0</v>
      </c>
      <c r="Y158" s="36">
        <v>0</v>
      </c>
      <c r="Z158" s="36">
        <v>0</v>
      </c>
      <c r="AA158" s="36">
        <v>0</v>
      </c>
      <c r="AB158" s="36">
        <v>0</v>
      </c>
      <c r="AC158" s="36">
        <v>0</v>
      </c>
      <c r="AD158" s="36">
        <v>0</v>
      </c>
      <c r="AE158" s="36">
        <v>0</v>
      </c>
      <c r="AF158" s="36">
        <v>0</v>
      </c>
      <c r="AG158" s="36">
        <v>0</v>
      </c>
      <c r="AH158" s="36">
        <v>0</v>
      </c>
      <c r="AI158" s="36">
        <v>1</v>
      </c>
      <c r="AJ158" s="35" t="s">
        <v>5782</v>
      </c>
      <c r="AK158" s="35"/>
      <c r="AL158" s="35" t="s">
        <v>5227</v>
      </c>
      <c r="AO158" s="35" t="s">
        <v>5783</v>
      </c>
      <c r="AP158" s="33"/>
      <c r="AQ158" s="36">
        <f>IF(COUNTIF($L$2:Table20[[#This Row],[ID]],Table20[[#This Row],[ID]])=1,1,0)</f>
        <v>1</v>
      </c>
    </row>
    <row r="159" spans="1:43" x14ac:dyDescent="0.25">
      <c r="A159" s="33" t="s">
        <v>277</v>
      </c>
      <c r="B159" s="33" t="s">
        <v>3044</v>
      </c>
      <c r="C159" s="33" t="s">
        <v>3045</v>
      </c>
      <c r="D159" s="33" t="s">
        <v>280</v>
      </c>
      <c r="E159" s="33" t="s">
        <v>281</v>
      </c>
      <c r="F159" s="34">
        <v>43101</v>
      </c>
      <c r="G159" s="34">
        <v>43465</v>
      </c>
      <c r="H159" s="35" t="s">
        <v>3046</v>
      </c>
      <c r="I159" s="35" t="s">
        <v>3047</v>
      </c>
      <c r="J159" s="35" t="s">
        <v>3048</v>
      </c>
      <c r="K159" s="35" t="s">
        <v>3049</v>
      </c>
      <c r="L159" s="35" t="s">
        <v>5784</v>
      </c>
      <c r="M159" s="35" t="s">
        <v>5785</v>
      </c>
      <c r="N159" s="35" t="s">
        <v>5301</v>
      </c>
      <c r="O159" s="35"/>
      <c r="P159" s="35"/>
      <c r="Q159" s="35"/>
      <c r="R159" s="35" t="s">
        <v>5184</v>
      </c>
      <c r="S159" s="35" t="s">
        <v>5185</v>
      </c>
      <c r="T159" s="35" t="s">
        <v>5786</v>
      </c>
      <c r="U159" s="35" t="s">
        <v>5187</v>
      </c>
      <c r="V159" s="35" t="s">
        <v>5188</v>
      </c>
      <c r="W159" s="36">
        <v>0</v>
      </c>
      <c r="X159" s="36">
        <v>0</v>
      </c>
      <c r="Y159" s="36">
        <v>0</v>
      </c>
      <c r="Z159" s="36">
        <v>0</v>
      </c>
      <c r="AA159" s="36">
        <v>0</v>
      </c>
      <c r="AB159" s="36">
        <v>0</v>
      </c>
      <c r="AC159" s="36">
        <v>0</v>
      </c>
      <c r="AD159" s="36">
        <v>0</v>
      </c>
      <c r="AE159" s="36">
        <v>0</v>
      </c>
      <c r="AF159" s="36">
        <v>0</v>
      </c>
      <c r="AG159" s="36">
        <v>0</v>
      </c>
      <c r="AH159" s="36">
        <v>0</v>
      </c>
      <c r="AI159" s="36">
        <v>1</v>
      </c>
      <c r="AJ159" s="35" t="s">
        <v>5787</v>
      </c>
      <c r="AK159" s="35"/>
      <c r="AL159" s="35" t="s">
        <v>5227</v>
      </c>
      <c r="AO159" s="35" t="s">
        <v>5788</v>
      </c>
      <c r="AP159" s="33"/>
      <c r="AQ159" s="36">
        <f>IF(COUNTIF($L$2:Table20[[#This Row],[ID]],Table20[[#This Row],[ID]])=1,1,0)</f>
        <v>1</v>
      </c>
    </row>
    <row r="160" spans="1:43" x14ac:dyDescent="0.25">
      <c r="A160" s="33" t="s">
        <v>277</v>
      </c>
      <c r="B160" s="33" t="s">
        <v>3044</v>
      </c>
      <c r="C160" s="33" t="s">
        <v>3045</v>
      </c>
      <c r="D160" s="33" t="s">
        <v>280</v>
      </c>
      <c r="E160" s="33" t="s">
        <v>281</v>
      </c>
      <c r="F160" s="34">
        <v>43101</v>
      </c>
      <c r="G160" s="34">
        <v>43465</v>
      </c>
      <c r="H160" s="35" t="s">
        <v>3046</v>
      </c>
      <c r="I160" s="35" t="s">
        <v>3047</v>
      </c>
      <c r="J160" s="35" t="s">
        <v>3048</v>
      </c>
      <c r="K160" s="35" t="s">
        <v>3049</v>
      </c>
      <c r="L160" s="35" t="s">
        <v>5789</v>
      </c>
      <c r="M160" s="35" t="s">
        <v>5790</v>
      </c>
      <c r="N160" s="35" t="s">
        <v>5211</v>
      </c>
      <c r="O160" s="35"/>
      <c r="P160" s="35"/>
      <c r="Q160" s="35"/>
      <c r="R160" s="35" t="s">
        <v>5202</v>
      </c>
      <c r="S160" s="35" t="s">
        <v>5185</v>
      </c>
      <c r="T160" s="35" t="s">
        <v>5203</v>
      </c>
      <c r="U160" s="35" t="s">
        <v>5220</v>
      </c>
      <c r="V160" s="35" t="s">
        <v>5188</v>
      </c>
      <c r="W160" s="36">
        <v>0</v>
      </c>
      <c r="X160" s="36">
        <v>0</v>
      </c>
      <c r="Y160" s="36">
        <v>0</v>
      </c>
      <c r="Z160" s="36">
        <v>0</v>
      </c>
      <c r="AA160" s="36">
        <v>0</v>
      </c>
      <c r="AB160" s="36">
        <v>0</v>
      </c>
      <c r="AC160" s="36">
        <v>0</v>
      </c>
      <c r="AD160" s="36">
        <v>0</v>
      </c>
      <c r="AE160" s="36">
        <v>0</v>
      </c>
      <c r="AF160" s="36">
        <v>0</v>
      </c>
      <c r="AG160" s="36">
        <v>0</v>
      </c>
      <c r="AH160" s="36">
        <v>0</v>
      </c>
      <c r="AI160" s="36">
        <v>1</v>
      </c>
      <c r="AJ160" s="35" t="s">
        <v>5791</v>
      </c>
      <c r="AK160" s="35"/>
      <c r="AL160" s="35" t="s">
        <v>5278</v>
      </c>
      <c r="AO160" s="35" t="s">
        <v>5792</v>
      </c>
      <c r="AP160" s="33"/>
      <c r="AQ160" s="36">
        <f>IF(COUNTIF($L$2:Table20[[#This Row],[ID]],Table20[[#This Row],[ID]])=1,1,0)</f>
        <v>1</v>
      </c>
    </row>
    <row r="161" spans="1:43" x14ac:dyDescent="0.25">
      <c r="A161" s="33" t="s">
        <v>277</v>
      </c>
      <c r="B161" s="33" t="s">
        <v>3044</v>
      </c>
      <c r="C161" s="33" t="s">
        <v>3045</v>
      </c>
      <c r="D161" s="33" t="s">
        <v>280</v>
      </c>
      <c r="E161" s="33" t="s">
        <v>281</v>
      </c>
      <c r="F161" s="34">
        <v>43101</v>
      </c>
      <c r="G161" s="34">
        <v>43465</v>
      </c>
      <c r="H161" s="35" t="s">
        <v>3046</v>
      </c>
      <c r="I161" s="35" t="s">
        <v>3047</v>
      </c>
      <c r="J161" s="35" t="s">
        <v>3048</v>
      </c>
      <c r="K161" s="35" t="s">
        <v>3049</v>
      </c>
      <c r="L161" s="35" t="s">
        <v>5793</v>
      </c>
      <c r="M161" s="35" t="s">
        <v>5794</v>
      </c>
      <c r="N161" s="35" t="s">
        <v>5211</v>
      </c>
      <c r="O161" s="35"/>
      <c r="P161" s="35"/>
      <c r="Q161" s="35"/>
      <c r="R161" s="35" t="s">
        <v>5212</v>
      </c>
      <c r="S161" s="35" t="s">
        <v>5185</v>
      </c>
      <c r="T161" s="35" t="s">
        <v>5795</v>
      </c>
      <c r="U161" s="35" t="s">
        <v>5204</v>
      </c>
      <c r="V161" s="35" t="s">
        <v>5188</v>
      </c>
      <c r="W161" s="36">
        <v>0</v>
      </c>
      <c r="X161" s="36">
        <v>0</v>
      </c>
      <c r="Y161" s="36">
        <v>0</v>
      </c>
      <c r="Z161" s="36">
        <v>0</v>
      </c>
      <c r="AA161" s="36">
        <v>0</v>
      </c>
      <c r="AB161" s="36">
        <v>0</v>
      </c>
      <c r="AC161" s="36">
        <v>0</v>
      </c>
      <c r="AD161" s="36">
        <v>0</v>
      </c>
      <c r="AE161" s="36">
        <v>0</v>
      </c>
      <c r="AF161" s="36">
        <v>0</v>
      </c>
      <c r="AG161" s="36">
        <v>0</v>
      </c>
      <c r="AH161" s="36">
        <v>0</v>
      </c>
      <c r="AI161" s="36">
        <v>1</v>
      </c>
      <c r="AJ161" s="35" t="s">
        <v>5796</v>
      </c>
      <c r="AK161" s="35"/>
      <c r="AL161" s="35" t="s">
        <v>5270</v>
      </c>
      <c r="AO161" s="35" t="s">
        <v>5797</v>
      </c>
      <c r="AP161" s="33"/>
      <c r="AQ161" s="36">
        <f>IF(COUNTIF($L$2:Table20[[#This Row],[ID]],Table20[[#This Row],[ID]])=1,1,0)</f>
        <v>1</v>
      </c>
    </row>
    <row r="162" spans="1:43" x14ac:dyDescent="0.25">
      <c r="A162" s="33" t="s">
        <v>277</v>
      </c>
      <c r="B162" s="33" t="s">
        <v>3044</v>
      </c>
      <c r="C162" s="33" t="s">
        <v>3045</v>
      </c>
      <c r="D162" s="33" t="s">
        <v>280</v>
      </c>
      <c r="E162" s="33" t="s">
        <v>281</v>
      </c>
      <c r="F162" s="34">
        <v>43101</v>
      </c>
      <c r="G162" s="34">
        <v>43465</v>
      </c>
      <c r="H162" s="35" t="s">
        <v>3046</v>
      </c>
      <c r="I162" s="35" t="s">
        <v>3047</v>
      </c>
      <c r="J162" s="35" t="s">
        <v>3048</v>
      </c>
      <c r="K162" s="35" t="s">
        <v>3049</v>
      </c>
      <c r="L162" s="35" t="s">
        <v>5798</v>
      </c>
      <c r="M162" s="35" t="s">
        <v>5799</v>
      </c>
      <c r="N162" s="35" t="s">
        <v>5211</v>
      </c>
      <c r="O162" s="35"/>
      <c r="P162" s="35"/>
      <c r="Q162" s="35"/>
      <c r="R162" s="35" t="s">
        <v>5212</v>
      </c>
      <c r="S162" s="35" t="s">
        <v>5249</v>
      </c>
      <c r="T162" s="35" t="s">
        <v>5800</v>
      </c>
      <c r="U162" s="35" t="s">
        <v>5197</v>
      </c>
      <c r="V162" s="35" t="s">
        <v>5188</v>
      </c>
      <c r="W162" s="36">
        <v>0</v>
      </c>
      <c r="X162" s="36">
        <v>0</v>
      </c>
      <c r="Y162" s="36">
        <v>0</v>
      </c>
      <c r="Z162" s="36">
        <v>0</v>
      </c>
      <c r="AA162" s="36">
        <v>0</v>
      </c>
      <c r="AB162" s="36">
        <v>0</v>
      </c>
      <c r="AC162" s="36">
        <v>0</v>
      </c>
      <c r="AD162" s="36">
        <v>0</v>
      </c>
      <c r="AE162" s="36">
        <v>0</v>
      </c>
      <c r="AF162" s="36">
        <v>0</v>
      </c>
      <c r="AG162" s="36">
        <v>0</v>
      </c>
      <c r="AH162" s="36">
        <v>0</v>
      </c>
      <c r="AI162" s="36">
        <v>1</v>
      </c>
      <c r="AJ162" s="35" t="s">
        <v>5801</v>
      </c>
      <c r="AK162" s="35"/>
      <c r="AL162" s="35" t="s">
        <v>5471</v>
      </c>
      <c r="AO162" s="35"/>
      <c r="AP162" s="33"/>
      <c r="AQ162" s="36">
        <f>IF(COUNTIF($L$2:Table20[[#This Row],[ID]],Table20[[#This Row],[ID]])=1,1,0)</f>
        <v>1</v>
      </c>
    </row>
    <row r="163" spans="1:43" x14ac:dyDescent="0.25">
      <c r="A163" s="33" t="s">
        <v>277</v>
      </c>
      <c r="B163" s="33" t="s">
        <v>3044</v>
      </c>
      <c r="C163" s="33" t="s">
        <v>3045</v>
      </c>
      <c r="D163" s="33" t="s">
        <v>280</v>
      </c>
      <c r="E163" s="33" t="s">
        <v>281</v>
      </c>
      <c r="F163" s="34">
        <v>43101</v>
      </c>
      <c r="G163" s="34">
        <v>43465</v>
      </c>
      <c r="H163" s="35" t="s">
        <v>3046</v>
      </c>
      <c r="I163" s="35" t="s">
        <v>3047</v>
      </c>
      <c r="J163" s="35" t="s">
        <v>3048</v>
      </c>
      <c r="K163" s="35" t="s">
        <v>3049</v>
      </c>
      <c r="L163" s="35" t="s">
        <v>5802</v>
      </c>
      <c r="M163" s="35" t="s">
        <v>5803</v>
      </c>
      <c r="N163" s="35" t="s">
        <v>5211</v>
      </c>
      <c r="O163" s="35"/>
      <c r="P163" s="35"/>
      <c r="Q163" s="35"/>
      <c r="R163" s="35" t="s">
        <v>5184</v>
      </c>
      <c r="S163" s="35" t="s">
        <v>5230</v>
      </c>
      <c r="T163" s="35" t="s">
        <v>5249</v>
      </c>
      <c r="U163" s="35" t="s">
        <v>5220</v>
      </c>
      <c r="V163" s="35" t="s">
        <v>5188</v>
      </c>
      <c r="W163" s="36">
        <v>0</v>
      </c>
      <c r="X163" s="36">
        <v>0</v>
      </c>
      <c r="Y163" s="36">
        <v>0</v>
      </c>
      <c r="Z163" s="36">
        <v>0</v>
      </c>
      <c r="AA163" s="36">
        <v>0</v>
      </c>
      <c r="AB163" s="36">
        <v>0</v>
      </c>
      <c r="AC163" s="36">
        <v>0</v>
      </c>
      <c r="AD163" s="36">
        <v>0</v>
      </c>
      <c r="AE163" s="36">
        <v>0</v>
      </c>
      <c r="AF163" s="36">
        <v>0</v>
      </c>
      <c r="AG163" s="36">
        <v>0</v>
      </c>
      <c r="AH163" s="36">
        <v>0</v>
      </c>
      <c r="AI163" s="36">
        <v>1</v>
      </c>
      <c r="AJ163" s="35" t="s">
        <v>5804</v>
      </c>
      <c r="AK163" s="35"/>
      <c r="AL163" s="35" t="s">
        <v>5270</v>
      </c>
      <c r="AO163" s="35"/>
      <c r="AP163" s="33"/>
      <c r="AQ163" s="36">
        <f>IF(COUNTIF($L$2:Table20[[#This Row],[ID]],Table20[[#This Row],[ID]])=1,1,0)</f>
        <v>1</v>
      </c>
    </row>
    <row r="164" spans="1:43" x14ac:dyDescent="0.25">
      <c r="A164" s="33" t="s">
        <v>277</v>
      </c>
      <c r="B164" s="33" t="s">
        <v>3044</v>
      </c>
      <c r="C164" s="33" t="s">
        <v>3045</v>
      </c>
      <c r="D164" s="33" t="s">
        <v>280</v>
      </c>
      <c r="E164" s="33" t="s">
        <v>281</v>
      </c>
      <c r="F164" s="34">
        <v>43101</v>
      </c>
      <c r="G164" s="34">
        <v>43465</v>
      </c>
      <c r="H164" s="35" t="s">
        <v>3046</v>
      </c>
      <c r="I164" s="35" t="s">
        <v>3047</v>
      </c>
      <c r="J164" s="35" t="s">
        <v>3048</v>
      </c>
      <c r="K164" s="35" t="s">
        <v>3049</v>
      </c>
      <c r="L164" s="35" t="s">
        <v>5805</v>
      </c>
      <c r="M164" s="35" t="s">
        <v>5806</v>
      </c>
      <c r="N164" s="35" t="s">
        <v>5211</v>
      </c>
      <c r="O164" s="35"/>
      <c r="P164" s="35"/>
      <c r="Q164" s="35"/>
      <c r="R164" s="35" t="s">
        <v>5184</v>
      </c>
      <c r="S164" s="35" t="s">
        <v>5230</v>
      </c>
      <c r="T164" s="35" t="s">
        <v>5765</v>
      </c>
      <c r="U164" s="35" t="s">
        <v>5204</v>
      </c>
      <c r="V164" s="35" t="s">
        <v>5188</v>
      </c>
      <c r="W164" s="36">
        <v>0</v>
      </c>
      <c r="X164" s="36">
        <v>0</v>
      </c>
      <c r="Y164" s="36">
        <v>0</v>
      </c>
      <c r="Z164" s="36">
        <v>0</v>
      </c>
      <c r="AA164" s="36">
        <v>0</v>
      </c>
      <c r="AB164" s="36">
        <v>0</v>
      </c>
      <c r="AC164" s="36">
        <v>0</v>
      </c>
      <c r="AD164" s="36">
        <v>0</v>
      </c>
      <c r="AE164" s="36">
        <v>0</v>
      </c>
      <c r="AF164" s="36">
        <v>0</v>
      </c>
      <c r="AG164" s="36">
        <v>0</v>
      </c>
      <c r="AH164" s="36">
        <v>0</v>
      </c>
      <c r="AI164" s="36">
        <v>1</v>
      </c>
      <c r="AJ164" s="35" t="s">
        <v>5807</v>
      </c>
      <c r="AK164" s="35"/>
      <c r="AL164" s="35" t="s">
        <v>5278</v>
      </c>
      <c r="AO164" s="35"/>
      <c r="AP164" s="33"/>
      <c r="AQ164" s="36">
        <f>IF(COUNTIF($L$2:Table20[[#This Row],[ID]],Table20[[#This Row],[ID]])=1,1,0)</f>
        <v>1</v>
      </c>
    </row>
    <row r="165" spans="1:43" x14ac:dyDescent="0.25">
      <c r="A165" s="33" t="s">
        <v>277</v>
      </c>
      <c r="B165" s="33" t="s">
        <v>3044</v>
      </c>
      <c r="C165" s="33" t="s">
        <v>3045</v>
      </c>
      <c r="D165" s="33" t="s">
        <v>280</v>
      </c>
      <c r="E165" s="33" t="s">
        <v>281</v>
      </c>
      <c r="F165" s="34">
        <v>43101</v>
      </c>
      <c r="G165" s="34">
        <v>43465</v>
      </c>
      <c r="H165" s="35" t="s">
        <v>3046</v>
      </c>
      <c r="I165" s="35" t="s">
        <v>3047</v>
      </c>
      <c r="J165" s="35" t="s">
        <v>3048</v>
      </c>
      <c r="K165" s="35" t="s">
        <v>3049</v>
      </c>
      <c r="L165" s="35" t="s">
        <v>5808</v>
      </c>
      <c r="M165" s="35" t="s">
        <v>5809</v>
      </c>
      <c r="N165" s="35" t="s">
        <v>5211</v>
      </c>
      <c r="O165" s="35"/>
      <c r="P165" s="35"/>
      <c r="Q165" s="35"/>
      <c r="R165" s="35" t="s">
        <v>5184</v>
      </c>
      <c r="S165" s="35" t="s">
        <v>5230</v>
      </c>
      <c r="T165" s="35" t="s">
        <v>5765</v>
      </c>
      <c r="U165" s="35" t="s">
        <v>5204</v>
      </c>
      <c r="V165" s="35" t="s">
        <v>5188</v>
      </c>
      <c r="W165" s="36">
        <v>0</v>
      </c>
      <c r="X165" s="36">
        <v>0</v>
      </c>
      <c r="Y165" s="36">
        <v>0</v>
      </c>
      <c r="Z165" s="36">
        <v>0</v>
      </c>
      <c r="AA165" s="36">
        <v>0</v>
      </c>
      <c r="AB165" s="36">
        <v>0</v>
      </c>
      <c r="AC165" s="36">
        <v>0</v>
      </c>
      <c r="AD165" s="36">
        <v>0</v>
      </c>
      <c r="AE165" s="36">
        <v>0</v>
      </c>
      <c r="AF165" s="36">
        <v>0</v>
      </c>
      <c r="AG165" s="36">
        <v>0</v>
      </c>
      <c r="AH165" s="36">
        <v>0</v>
      </c>
      <c r="AI165" s="36">
        <v>1</v>
      </c>
      <c r="AJ165" s="35" t="s">
        <v>5810</v>
      </c>
      <c r="AK165" s="35"/>
      <c r="AL165" s="35" t="s">
        <v>5270</v>
      </c>
      <c r="AO165" s="35"/>
      <c r="AP165" s="33"/>
      <c r="AQ165" s="36">
        <f>IF(COUNTIF($L$2:Table20[[#This Row],[ID]],Table20[[#This Row],[ID]])=1,1,0)</f>
        <v>1</v>
      </c>
    </row>
    <row r="166" spans="1:43" x14ac:dyDescent="0.25">
      <c r="A166" s="33" t="s">
        <v>277</v>
      </c>
      <c r="B166" s="33" t="s">
        <v>3044</v>
      </c>
      <c r="C166" s="33" t="s">
        <v>3045</v>
      </c>
      <c r="D166" s="33" t="s">
        <v>280</v>
      </c>
      <c r="E166" s="33" t="s">
        <v>281</v>
      </c>
      <c r="F166" s="34">
        <v>43101</v>
      </c>
      <c r="G166" s="34">
        <v>43465</v>
      </c>
      <c r="H166" s="35" t="s">
        <v>3046</v>
      </c>
      <c r="I166" s="35" t="s">
        <v>3047</v>
      </c>
      <c r="J166" s="35" t="s">
        <v>3048</v>
      </c>
      <c r="K166" s="35" t="s">
        <v>3049</v>
      </c>
      <c r="L166" s="35" t="s">
        <v>5811</v>
      </c>
      <c r="M166" s="35" t="s">
        <v>5812</v>
      </c>
      <c r="N166" s="35" t="s">
        <v>5211</v>
      </c>
      <c r="O166" s="35"/>
      <c r="P166" s="35"/>
      <c r="Q166" s="35"/>
      <c r="R166" s="35" t="s">
        <v>5184</v>
      </c>
      <c r="S166" s="35" t="s">
        <v>5230</v>
      </c>
      <c r="T166" s="35" t="s">
        <v>5765</v>
      </c>
      <c r="U166" s="35" t="s">
        <v>5204</v>
      </c>
      <c r="V166" s="35" t="s">
        <v>5188</v>
      </c>
      <c r="W166" s="36">
        <v>0</v>
      </c>
      <c r="X166" s="36">
        <v>0</v>
      </c>
      <c r="Y166" s="36">
        <v>0</v>
      </c>
      <c r="Z166" s="36">
        <v>0</v>
      </c>
      <c r="AA166" s="36">
        <v>0</v>
      </c>
      <c r="AB166" s="36">
        <v>0</v>
      </c>
      <c r="AC166" s="36">
        <v>0</v>
      </c>
      <c r="AD166" s="36">
        <v>0</v>
      </c>
      <c r="AE166" s="36">
        <v>0</v>
      </c>
      <c r="AF166" s="36">
        <v>0</v>
      </c>
      <c r="AG166" s="36">
        <v>0</v>
      </c>
      <c r="AH166" s="36">
        <v>0</v>
      </c>
      <c r="AI166" s="36">
        <v>1</v>
      </c>
      <c r="AJ166" s="35" t="s">
        <v>5813</v>
      </c>
      <c r="AK166" s="35"/>
      <c r="AL166" s="35" t="s">
        <v>5270</v>
      </c>
      <c r="AO166" s="35"/>
      <c r="AP166" s="33"/>
      <c r="AQ166" s="36">
        <f>IF(COUNTIF($L$2:Table20[[#This Row],[ID]],Table20[[#This Row],[ID]])=1,1,0)</f>
        <v>1</v>
      </c>
    </row>
    <row r="167" spans="1:43" x14ac:dyDescent="0.25">
      <c r="A167" s="33" t="s">
        <v>277</v>
      </c>
      <c r="B167" s="33" t="s">
        <v>3044</v>
      </c>
      <c r="C167" s="33" t="s">
        <v>3045</v>
      </c>
      <c r="D167" s="33" t="s">
        <v>280</v>
      </c>
      <c r="E167" s="33" t="s">
        <v>281</v>
      </c>
      <c r="F167" s="34">
        <v>43101</v>
      </c>
      <c r="G167" s="34">
        <v>43465</v>
      </c>
      <c r="H167" s="35" t="s">
        <v>3046</v>
      </c>
      <c r="I167" s="35" t="s">
        <v>3047</v>
      </c>
      <c r="J167" s="35" t="s">
        <v>3048</v>
      </c>
      <c r="K167" s="35" t="s">
        <v>3049</v>
      </c>
      <c r="L167" s="35" t="s">
        <v>5814</v>
      </c>
      <c r="M167" s="35" t="s">
        <v>5815</v>
      </c>
      <c r="N167" s="35" t="s">
        <v>5211</v>
      </c>
      <c r="O167" s="35"/>
      <c r="P167" s="35"/>
      <c r="Q167" s="35"/>
      <c r="R167" s="35" t="s">
        <v>5184</v>
      </c>
      <c r="S167" s="35" t="s">
        <v>5230</v>
      </c>
      <c r="T167" s="35" t="s">
        <v>5765</v>
      </c>
      <c r="U167" s="35" t="s">
        <v>5197</v>
      </c>
      <c r="V167" s="35" t="s">
        <v>5188</v>
      </c>
      <c r="W167" s="36">
        <v>0</v>
      </c>
      <c r="X167" s="36">
        <v>0</v>
      </c>
      <c r="Y167" s="36">
        <v>0</v>
      </c>
      <c r="Z167" s="36">
        <v>0</v>
      </c>
      <c r="AA167" s="36">
        <v>0</v>
      </c>
      <c r="AB167" s="36">
        <v>0</v>
      </c>
      <c r="AC167" s="36">
        <v>0</v>
      </c>
      <c r="AD167" s="36">
        <v>0</v>
      </c>
      <c r="AE167" s="36">
        <v>0</v>
      </c>
      <c r="AF167" s="36">
        <v>0</v>
      </c>
      <c r="AG167" s="36">
        <v>0</v>
      </c>
      <c r="AH167" s="36">
        <v>0</v>
      </c>
      <c r="AI167" s="36">
        <v>1</v>
      </c>
      <c r="AJ167" s="35" t="s">
        <v>5816</v>
      </c>
      <c r="AK167" s="35"/>
      <c r="AL167" s="35" t="s">
        <v>5270</v>
      </c>
      <c r="AO167" s="35"/>
      <c r="AP167" s="33"/>
      <c r="AQ167" s="36">
        <f>IF(COUNTIF($L$2:Table20[[#This Row],[ID]],Table20[[#This Row],[ID]])=1,1,0)</f>
        <v>1</v>
      </c>
    </row>
    <row r="168" spans="1:43" x14ac:dyDescent="0.25">
      <c r="A168" s="33" t="s">
        <v>277</v>
      </c>
      <c r="B168" s="33" t="s">
        <v>3044</v>
      </c>
      <c r="C168" s="33" t="s">
        <v>3045</v>
      </c>
      <c r="D168" s="33" t="s">
        <v>280</v>
      </c>
      <c r="E168" s="33" t="s">
        <v>281</v>
      </c>
      <c r="F168" s="34">
        <v>43101</v>
      </c>
      <c r="G168" s="34">
        <v>43465</v>
      </c>
      <c r="H168" s="35" t="s">
        <v>3046</v>
      </c>
      <c r="I168" s="35" t="s">
        <v>3047</v>
      </c>
      <c r="J168" s="35" t="s">
        <v>3048</v>
      </c>
      <c r="K168" s="35" t="s">
        <v>3049</v>
      </c>
      <c r="L168" s="35" t="s">
        <v>5817</v>
      </c>
      <c r="M168" s="35" t="s">
        <v>5818</v>
      </c>
      <c r="N168" s="35" t="s">
        <v>5211</v>
      </c>
      <c r="O168" s="35"/>
      <c r="P168" s="35"/>
      <c r="Q168" s="35"/>
      <c r="R168" s="35" t="s">
        <v>5184</v>
      </c>
      <c r="S168" s="35" t="s">
        <v>5230</v>
      </c>
      <c r="T168" s="35" t="s">
        <v>5249</v>
      </c>
      <c r="U168" s="35" t="s">
        <v>5197</v>
      </c>
      <c r="V168" s="35" t="s">
        <v>5188</v>
      </c>
      <c r="W168" s="36">
        <v>0</v>
      </c>
      <c r="X168" s="36">
        <v>0</v>
      </c>
      <c r="Y168" s="36">
        <v>0</v>
      </c>
      <c r="Z168" s="36">
        <v>0</v>
      </c>
      <c r="AA168" s="36">
        <v>0</v>
      </c>
      <c r="AB168" s="36">
        <v>0</v>
      </c>
      <c r="AC168" s="36">
        <v>0</v>
      </c>
      <c r="AD168" s="36">
        <v>0</v>
      </c>
      <c r="AE168" s="36">
        <v>0</v>
      </c>
      <c r="AF168" s="36">
        <v>0</v>
      </c>
      <c r="AG168" s="36">
        <v>0</v>
      </c>
      <c r="AH168" s="36">
        <v>0</v>
      </c>
      <c r="AI168" s="36">
        <v>1</v>
      </c>
      <c r="AJ168" s="35" t="s">
        <v>5819</v>
      </c>
      <c r="AK168" s="35"/>
      <c r="AL168" s="35" t="s">
        <v>5221</v>
      </c>
      <c r="AO168" s="35"/>
      <c r="AP168" s="33"/>
      <c r="AQ168" s="36">
        <f>IF(COUNTIF($L$2:Table20[[#This Row],[ID]],Table20[[#This Row],[ID]])=1,1,0)</f>
        <v>1</v>
      </c>
    </row>
    <row r="169" spans="1:43" x14ac:dyDescent="0.25">
      <c r="A169" s="33" t="s">
        <v>277</v>
      </c>
      <c r="B169" s="33" t="s">
        <v>3044</v>
      </c>
      <c r="C169" s="33" t="s">
        <v>3045</v>
      </c>
      <c r="D169" s="33" t="s">
        <v>280</v>
      </c>
      <c r="E169" s="33" t="s">
        <v>281</v>
      </c>
      <c r="F169" s="34">
        <v>43101</v>
      </c>
      <c r="G169" s="34">
        <v>43465</v>
      </c>
      <c r="H169" s="35" t="s">
        <v>3046</v>
      </c>
      <c r="I169" s="35" t="s">
        <v>3047</v>
      </c>
      <c r="J169" s="35" t="s">
        <v>3048</v>
      </c>
      <c r="K169" s="35" t="s">
        <v>3049</v>
      </c>
      <c r="L169" s="35" t="s">
        <v>5820</v>
      </c>
      <c r="M169" s="35" t="s">
        <v>5821</v>
      </c>
      <c r="N169" s="35" t="s">
        <v>5211</v>
      </c>
      <c r="O169" s="35"/>
      <c r="P169" s="35"/>
      <c r="Q169" s="35"/>
      <c r="R169" s="35" t="s">
        <v>5184</v>
      </c>
      <c r="S169" s="35" t="s">
        <v>5375</v>
      </c>
      <c r="T169" s="35" t="s">
        <v>5203</v>
      </c>
      <c r="U169" s="35" t="s">
        <v>5220</v>
      </c>
      <c r="V169" s="35" t="s">
        <v>5188</v>
      </c>
      <c r="W169" s="36">
        <v>0</v>
      </c>
      <c r="X169" s="36">
        <v>0</v>
      </c>
      <c r="Y169" s="36">
        <v>0</v>
      </c>
      <c r="Z169" s="36">
        <v>0</v>
      </c>
      <c r="AA169" s="36">
        <v>0</v>
      </c>
      <c r="AB169" s="36">
        <v>0</v>
      </c>
      <c r="AC169" s="36">
        <v>0</v>
      </c>
      <c r="AD169" s="36">
        <v>0</v>
      </c>
      <c r="AE169" s="36">
        <v>0</v>
      </c>
      <c r="AF169" s="36">
        <v>0</v>
      </c>
      <c r="AG169" s="36">
        <v>0</v>
      </c>
      <c r="AH169" s="36">
        <v>0</v>
      </c>
      <c r="AI169" s="36">
        <v>1</v>
      </c>
      <c r="AJ169" s="35" t="s">
        <v>5822</v>
      </c>
      <c r="AK169" s="35"/>
      <c r="AL169" s="35" t="s">
        <v>5278</v>
      </c>
      <c r="AO169" s="35"/>
      <c r="AP169" s="33"/>
      <c r="AQ169" s="36">
        <f>IF(COUNTIF($L$2:Table20[[#This Row],[ID]],Table20[[#This Row],[ID]])=1,1,0)</f>
        <v>1</v>
      </c>
    </row>
    <row r="170" spans="1:43" x14ac:dyDescent="0.25">
      <c r="A170" s="33" t="s">
        <v>277</v>
      </c>
      <c r="B170" s="33" t="s">
        <v>3044</v>
      </c>
      <c r="C170" s="33" t="s">
        <v>3045</v>
      </c>
      <c r="D170" s="33" t="s">
        <v>280</v>
      </c>
      <c r="E170" s="33" t="s">
        <v>281</v>
      </c>
      <c r="F170" s="34">
        <v>43101</v>
      </c>
      <c r="G170" s="34">
        <v>43465</v>
      </c>
      <c r="H170" s="35" t="s">
        <v>3046</v>
      </c>
      <c r="I170" s="35" t="s">
        <v>3047</v>
      </c>
      <c r="J170" s="35" t="s">
        <v>3048</v>
      </c>
      <c r="K170" s="35" t="s">
        <v>3049</v>
      </c>
      <c r="L170" s="35" t="s">
        <v>5823</v>
      </c>
      <c r="M170" s="35" t="s">
        <v>5824</v>
      </c>
      <c r="N170" s="35" t="s">
        <v>5211</v>
      </c>
      <c r="O170" s="35"/>
      <c r="P170" s="35"/>
      <c r="Q170" s="35"/>
      <c r="R170" s="35" t="s">
        <v>5184</v>
      </c>
      <c r="S170" s="35" t="s">
        <v>5230</v>
      </c>
      <c r="T170" s="35" t="s">
        <v>5765</v>
      </c>
      <c r="U170" s="35" t="s">
        <v>5204</v>
      </c>
      <c r="V170" s="35" t="s">
        <v>5188</v>
      </c>
      <c r="W170" s="36">
        <v>0</v>
      </c>
      <c r="X170" s="36">
        <v>0</v>
      </c>
      <c r="Y170" s="36">
        <v>0</v>
      </c>
      <c r="Z170" s="36">
        <v>0</v>
      </c>
      <c r="AA170" s="36">
        <v>0</v>
      </c>
      <c r="AB170" s="36">
        <v>0</v>
      </c>
      <c r="AC170" s="36">
        <v>0</v>
      </c>
      <c r="AD170" s="36">
        <v>0</v>
      </c>
      <c r="AE170" s="36">
        <v>0</v>
      </c>
      <c r="AF170" s="36">
        <v>0</v>
      </c>
      <c r="AG170" s="36">
        <v>0</v>
      </c>
      <c r="AH170" s="36">
        <v>0</v>
      </c>
      <c r="AI170" s="36">
        <v>1</v>
      </c>
      <c r="AJ170" s="35" t="s">
        <v>5813</v>
      </c>
      <c r="AK170" s="35"/>
      <c r="AL170" s="35" t="s">
        <v>5270</v>
      </c>
      <c r="AO170" s="35"/>
      <c r="AP170" s="33"/>
      <c r="AQ170" s="36">
        <f>IF(COUNTIF($L$2:Table20[[#This Row],[ID]],Table20[[#This Row],[ID]])=1,1,0)</f>
        <v>1</v>
      </c>
    </row>
    <row r="171" spans="1:43" x14ac:dyDescent="0.25">
      <c r="A171" s="33" t="s">
        <v>277</v>
      </c>
      <c r="B171" s="33" t="s">
        <v>3044</v>
      </c>
      <c r="C171" s="33" t="s">
        <v>3045</v>
      </c>
      <c r="D171" s="33" t="s">
        <v>280</v>
      </c>
      <c r="E171" s="33" t="s">
        <v>281</v>
      </c>
      <c r="F171" s="34">
        <v>43101</v>
      </c>
      <c r="G171" s="34">
        <v>43465</v>
      </c>
      <c r="H171" s="35" t="s">
        <v>3046</v>
      </c>
      <c r="I171" s="35" t="s">
        <v>3047</v>
      </c>
      <c r="J171" s="35" t="s">
        <v>3048</v>
      </c>
      <c r="K171" s="35" t="s">
        <v>3049</v>
      </c>
      <c r="L171" s="35" t="s">
        <v>5825</v>
      </c>
      <c r="M171" s="35" t="s">
        <v>5826</v>
      </c>
      <c r="N171" s="35" t="s">
        <v>5211</v>
      </c>
      <c r="O171" s="35"/>
      <c r="P171" s="35"/>
      <c r="Q171" s="35"/>
      <c r="R171" s="35" t="s">
        <v>5195</v>
      </c>
      <c r="S171" s="35" t="s">
        <v>5375</v>
      </c>
      <c r="T171" s="35" t="s">
        <v>5571</v>
      </c>
      <c r="U171" s="35" t="s">
        <v>5197</v>
      </c>
      <c r="V171" s="35" t="s">
        <v>5188</v>
      </c>
      <c r="W171" s="36">
        <v>0</v>
      </c>
      <c r="X171" s="36">
        <v>0</v>
      </c>
      <c r="Y171" s="36">
        <v>0</v>
      </c>
      <c r="Z171" s="36">
        <v>0</v>
      </c>
      <c r="AA171" s="36">
        <v>0</v>
      </c>
      <c r="AB171" s="36">
        <v>0</v>
      </c>
      <c r="AC171" s="36">
        <v>0</v>
      </c>
      <c r="AD171" s="36">
        <v>0</v>
      </c>
      <c r="AE171" s="36">
        <v>0</v>
      </c>
      <c r="AF171" s="36">
        <v>0</v>
      </c>
      <c r="AG171" s="36">
        <v>0</v>
      </c>
      <c r="AH171" s="36">
        <v>0</v>
      </c>
      <c r="AI171" s="36">
        <v>1</v>
      </c>
      <c r="AJ171" s="35" t="s">
        <v>5827</v>
      </c>
      <c r="AK171" s="35"/>
      <c r="AL171" s="35" t="s">
        <v>5278</v>
      </c>
      <c r="AO171" s="35"/>
      <c r="AP171" s="33"/>
      <c r="AQ171" s="36">
        <f>IF(COUNTIF($L$2:Table20[[#This Row],[ID]],Table20[[#This Row],[ID]])=1,1,0)</f>
        <v>1</v>
      </c>
    </row>
    <row r="172" spans="1:43" x14ac:dyDescent="0.25">
      <c r="A172" s="33" t="s">
        <v>277</v>
      </c>
      <c r="B172" s="33" t="s">
        <v>3044</v>
      </c>
      <c r="C172" s="33" t="s">
        <v>3045</v>
      </c>
      <c r="D172" s="33" t="s">
        <v>280</v>
      </c>
      <c r="E172" s="33" t="s">
        <v>281</v>
      </c>
      <c r="F172" s="34">
        <v>43101</v>
      </c>
      <c r="G172" s="34">
        <v>43465</v>
      </c>
      <c r="H172" s="35" t="s">
        <v>3046</v>
      </c>
      <c r="I172" s="35" t="s">
        <v>3047</v>
      </c>
      <c r="J172" s="35" t="s">
        <v>3048</v>
      </c>
      <c r="K172" s="35" t="s">
        <v>3049</v>
      </c>
      <c r="L172" s="35" t="s">
        <v>5828</v>
      </c>
      <c r="M172" s="35" t="s">
        <v>5829</v>
      </c>
      <c r="N172" s="35" t="s">
        <v>5211</v>
      </c>
      <c r="O172" s="35"/>
      <c r="P172" s="35"/>
      <c r="Q172" s="35"/>
      <c r="R172" s="35" t="s">
        <v>5212</v>
      </c>
      <c r="S172" s="35" t="s">
        <v>5185</v>
      </c>
      <c r="T172" s="35" t="s">
        <v>5830</v>
      </c>
      <c r="U172" s="35" t="s">
        <v>5220</v>
      </c>
      <c r="V172" s="35" t="s">
        <v>5188</v>
      </c>
      <c r="W172" s="36">
        <v>0</v>
      </c>
      <c r="X172" s="36">
        <v>0</v>
      </c>
      <c r="Y172" s="36">
        <v>0</v>
      </c>
      <c r="Z172" s="36">
        <v>0</v>
      </c>
      <c r="AA172" s="36">
        <v>0</v>
      </c>
      <c r="AB172" s="36">
        <v>0</v>
      </c>
      <c r="AC172" s="36">
        <v>0</v>
      </c>
      <c r="AD172" s="36">
        <v>0</v>
      </c>
      <c r="AE172" s="36">
        <v>0</v>
      </c>
      <c r="AF172" s="36">
        <v>0</v>
      </c>
      <c r="AG172" s="36">
        <v>0</v>
      </c>
      <c r="AH172" s="36">
        <v>0</v>
      </c>
      <c r="AI172" s="36">
        <v>1</v>
      </c>
      <c r="AJ172" s="35" t="s">
        <v>5831</v>
      </c>
      <c r="AK172" s="35"/>
      <c r="AL172" s="35" t="s">
        <v>5471</v>
      </c>
      <c r="AO172" s="35"/>
      <c r="AP172" s="33"/>
      <c r="AQ172" s="36">
        <f>IF(COUNTIF($L$2:Table20[[#This Row],[ID]],Table20[[#This Row],[ID]])=1,1,0)</f>
        <v>1</v>
      </c>
    </row>
    <row r="173" spans="1:43" x14ac:dyDescent="0.25">
      <c r="A173" s="33" t="s">
        <v>277</v>
      </c>
      <c r="B173" s="33" t="s">
        <v>3044</v>
      </c>
      <c r="C173" s="33" t="s">
        <v>3045</v>
      </c>
      <c r="D173" s="33" t="s">
        <v>280</v>
      </c>
      <c r="E173" s="33" t="s">
        <v>281</v>
      </c>
      <c r="F173" s="34">
        <v>43101</v>
      </c>
      <c r="G173" s="34">
        <v>43465</v>
      </c>
      <c r="H173" s="35" t="s">
        <v>3046</v>
      </c>
      <c r="I173" s="35" t="s">
        <v>3047</v>
      </c>
      <c r="J173" s="35" t="s">
        <v>3048</v>
      </c>
      <c r="K173" s="35" t="s">
        <v>3049</v>
      </c>
      <c r="L173" s="35" t="s">
        <v>5832</v>
      </c>
      <c r="M173" s="35" t="s">
        <v>5833</v>
      </c>
      <c r="N173" s="35" t="s">
        <v>5211</v>
      </c>
      <c r="O173" s="35"/>
      <c r="P173" s="35"/>
      <c r="Q173" s="35"/>
      <c r="R173" s="35" t="s">
        <v>5212</v>
      </c>
      <c r="S173" s="35" t="s">
        <v>5185</v>
      </c>
      <c r="T173" s="35" t="s">
        <v>5544</v>
      </c>
      <c r="U173" s="35" t="s">
        <v>5220</v>
      </c>
      <c r="V173" s="35" t="s">
        <v>5188</v>
      </c>
      <c r="W173" s="36">
        <v>0</v>
      </c>
      <c r="X173" s="36">
        <v>0</v>
      </c>
      <c r="Y173" s="36">
        <v>0</v>
      </c>
      <c r="Z173" s="36">
        <v>0</v>
      </c>
      <c r="AA173" s="36">
        <v>0</v>
      </c>
      <c r="AB173" s="36">
        <v>0</v>
      </c>
      <c r="AC173" s="36">
        <v>0</v>
      </c>
      <c r="AD173" s="36">
        <v>0</v>
      </c>
      <c r="AE173" s="36">
        <v>0</v>
      </c>
      <c r="AF173" s="36">
        <v>0</v>
      </c>
      <c r="AG173" s="36">
        <v>0</v>
      </c>
      <c r="AH173" s="36">
        <v>0</v>
      </c>
      <c r="AI173" s="36">
        <v>1</v>
      </c>
      <c r="AJ173" s="35" t="s">
        <v>5834</v>
      </c>
      <c r="AK173" s="35"/>
      <c r="AL173" s="35" t="s">
        <v>5270</v>
      </c>
      <c r="AO173" s="35"/>
      <c r="AP173" s="33"/>
      <c r="AQ173" s="36">
        <f>IF(COUNTIF($L$2:Table20[[#This Row],[ID]],Table20[[#This Row],[ID]])=1,1,0)</f>
        <v>1</v>
      </c>
    </row>
    <row r="174" spans="1:43" x14ac:dyDescent="0.25">
      <c r="A174" s="33" t="s">
        <v>277</v>
      </c>
      <c r="B174" s="33" t="s">
        <v>3044</v>
      </c>
      <c r="C174" s="33" t="s">
        <v>3045</v>
      </c>
      <c r="D174" s="33" t="s">
        <v>280</v>
      </c>
      <c r="E174" s="33" t="s">
        <v>281</v>
      </c>
      <c r="F174" s="34">
        <v>43101</v>
      </c>
      <c r="G174" s="34">
        <v>43465</v>
      </c>
      <c r="H174" s="35" t="s">
        <v>3046</v>
      </c>
      <c r="I174" s="35" t="s">
        <v>3047</v>
      </c>
      <c r="J174" s="35" t="s">
        <v>3048</v>
      </c>
      <c r="K174" s="35" t="s">
        <v>3049</v>
      </c>
      <c r="L174" s="35" t="s">
        <v>5835</v>
      </c>
      <c r="M174" s="35" t="s">
        <v>5836</v>
      </c>
      <c r="N174" s="35" t="s">
        <v>5211</v>
      </c>
      <c r="O174" s="35"/>
      <c r="P174" s="35"/>
      <c r="Q174" s="35"/>
      <c r="R174" s="35" t="s">
        <v>5202</v>
      </c>
      <c r="S174" s="35" t="s">
        <v>5185</v>
      </c>
      <c r="T174" s="35" t="s">
        <v>5837</v>
      </c>
      <c r="U174" s="35" t="s">
        <v>5204</v>
      </c>
      <c r="V174" s="35" t="s">
        <v>5188</v>
      </c>
      <c r="W174" s="36">
        <v>0</v>
      </c>
      <c r="X174" s="36">
        <v>0</v>
      </c>
      <c r="Y174" s="36">
        <v>0</v>
      </c>
      <c r="Z174" s="36">
        <v>0</v>
      </c>
      <c r="AA174" s="36">
        <v>0</v>
      </c>
      <c r="AB174" s="36">
        <v>0</v>
      </c>
      <c r="AC174" s="36">
        <v>0</v>
      </c>
      <c r="AD174" s="36">
        <v>0</v>
      </c>
      <c r="AE174" s="36">
        <v>0</v>
      </c>
      <c r="AF174" s="36">
        <v>0</v>
      </c>
      <c r="AG174" s="36">
        <v>0</v>
      </c>
      <c r="AH174" s="36">
        <v>0</v>
      </c>
      <c r="AI174" s="36">
        <v>1</v>
      </c>
      <c r="AJ174" s="35" t="s">
        <v>5838</v>
      </c>
      <c r="AK174" s="35"/>
      <c r="AL174" s="35" t="s">
        <v>5221</v>
      </c>
      <c r="AO174" s="35"/>
      <c r="AP174" s="33"/>
      <c r="AQ174" s="36">
        <f>IF(COUNTIF($L$2:Table20[[#This Row],[ID]],Table20[[#This Row],[ID]])=1,1,0)</f>
        <v>1</v>
      </c>
    </row>
    <row r="175" spans="1:43" x14ac:dyDescent="0.25">
      <c r="A175" s="33" t="s">
        <v>277</v>
      </c>
      <c r="B175" s="33" t="s">
        <v>3044</v>
      </c>
      <c r="C175" s="33" t="s">
        <v>3045</v>
      </c>
      <c r="D175" s="33" t="s">
        <v>280</v>
      </c>
      <c r="E175" s="33" t="s">
        <v>281</v>
      </c>
      <c r="F175" s="34">
        <v>43101</v>
      </c>
      <c r="G175" s="34">
        <v>43465</v>
      </c>
      <c r="H175" s="35" t="s">
        <v>3046</v>
      </c>
      <c r="I175" s="35" t="s">
        <v>3047</v>
      </c>
      <c r="J175" s="35" t="s">
        <v>3048</v>
      </c>
      <c r="K175" s="35" t="s">
        <v>3049</v>
      </c>
      <c r="L175" s="35" t="s">
        <v>5839</v>
      </c>
      <c r="M175" s="35" t="s">
        <v>5840</v>
      </c>
      <c r="N175" s="35" t="s">
        <v>5211</v>
      </c>
      <c r="O175" s="35"/>
      <c r="P175" s="35"/>
      <c r="Q175" s="35"/>
      <c r="R175" s="35" t="s">
        <v>5184</v>
      </c>
      <c r="S175" s="35" t="s">
        <v>5249</v>
      </c>
      <c r="T175" s="35" t="s">
        <v>5841</v>
      </c>
      <c r="U175" s="35" t="s">
        <v>5220</v>
      </c>
      <c r="V175" s="35" t="s">
        <v>5188</v>
      </c>
      <c r="W175" s="36">
        <v>0</v>
      </c>
      <c r="X175" s="36">
        <v>0</v>
      </c>
      <c r="Y175" s="36">
        <v>0</v>
      </c>
      <c r="Z175" s="36">
        <v>0</v>
      </c>
      <c r="AA175" s="36">
        <v>0</v>
      </c>
      <c r="AB175" s="36">
        <v>0</v>
      </c>
      <c r="AC175" s="36">
        <v>0</v>
      </c>
      <c r="AD175" s="36">
        <v>0</v>
      </c>
      <c r="AE175" s="36">
        <v>0</v>
      </c>
      <c r="AF175" s="36">
        <v>0</v>
      </c>
      <c r="AG175" s="36">
        <v>0</v>
      </c>
      <c r="AH175" s="36">
        <v>0</v>
      </c>
      <c r="AI175" s="36">
        <v>1</v>
      </c>
      <c r="AJ175" s="35" t="s">
        <v>5842</v>
      </c>
      <c r="AK175" s="35"/>
      <c r="AL175" s="35" t="s">
        <v>5270</v>
      </c>
      <c r="AO175" s="35" t="s">
        <v>5843</v>
      </c>
      <c r="AP175" s="33"/>
      <c r="AQ175" s="36">
        <f>IF(COUNTIF($L$2:Table20[[#This Row],[ID]],Table20[[#This Row],[ID]])=1,1,0)</f>
        <v>1</v>
      </c>
    </row>
    <row r="176" spans="1:43" x14ac:dyDescent="0.25">
      <c r="A176" s="33" t="s">
        <v>277</v>
      </c>
      <c r="B176" s="33" t="s">
        <v>3044</v>
      </c>
      <c r="C176" s="33" t="s">
        <v>3045</v>
      </c>
      <c r="D176" s="33" t="s">
        <v>280</v>
      </c>
      <c r="E176" s="33" t="s">
        <v>281</v>
      </c>
      <c r="F176" s="34">
        <v>43101</v>
      </c>
      <c r="G176" s="34">
        <v>43465</v>
      </c>
      <c r="H176" s="35" t="s">
        <v>3046</v>
      </c>
      <c r="I176" s="35" t="s">
        <v>3047</v>
      </c>
      <c r="J176" s="35" t="s">
        <v>3048</v>
      </c>
      <c r="K176" s="35" t="s">
        <v>3049</v>
      </c>
      <c r="L176" s="35" t="s">
        <v>5844</v>
      </c>
      <c r="M176" s="35" t="s">
        <v>5845</v>
      </c>
      <c r="N176" s="35" t="s">
        <v>5339</v>
      </c>
      <c r="O176" s="35"/>
      <c r="P176" s="35"/>
      <c r="Q176" s="35"/>
      <c r="R176" s="35" t="s">
        <v>5184</v>
      </c>
      <c r="S176" s="35" t="s">
        <v>5213</v>
      </c>
      <c r="T176" s="35" t="s">
        <v>5230</v>
      </c>
      <c r="U176" s="35" t="s">
        <v>5220</v>
      </c>
      <c r="V176" s="35" t="s">
        <v>5188</v>
      </c>
      <c r="W176" s="36">
        <v>0</v>
      </c>
      <c r="X176" s="36">
        <v>0</v>
      </c>
      <c r="Y176" s="36">
        <v>0</v>
      </c>
      <c r="Z176" s="36">
        <v>0</v>
      </c>
      <c r="AA176" s="36">
        <v>0</v>
      </c>
      <c r="AB176" s="36">
        <v>0</v>
      </c>
      <c r="AC176" s="36">
        <v>0</v>
      </c>
      <c r="AD176" s="36">
        <v>0</v>
      </c>
      <c r="AE176" s="36">
        <v>0</v>
      </c>
      <c r="AF176" s="36">
        <v>0</v>
      </c>
      <c r="AG176" s="36">
        <v>0</v>
      </c>
      <c r="AH176" s="36">
        <v>0</v>
      </c>
      <c r="AI176" s="36">
        <v>1</v>
      </c>
      <c r="AJ176" s="35" t="s">
        <v>5846</v>
      </c>
      <c r="AK176" s="35"/>
      <c r="AL176" s="35" t="s">
        <v>5221</v>
      </c>
      <c r="AO176" s="35"/>
      <c r="AP176" s="33"/>
      <c r="AQ176" s="36">
        <f>IF(COUNTIF($L$2:Table20[[#This Row],[ID]],Table20[[#This Row],[ID]])=1,1,0)</f>
        <v>1</v>
      </c>
    </row>
    <row r="177" spans="1:43" x14ac:dyDescent="0.25">
      <c r="A177" s="33" t="s">
        <v>277</v>
      </c>
      <c r="B177" s="33" t="s">
        <v>3953</v>
      </c>
      <c r="C177" s="33" t="s">
        <v>3954</v>
      </c>
      <c r="D177" s="33" t="s">
        <v>280</v>
      </c>
      <c r="E177" s="33" t="s">
        <v>281</v>
      </c>
      <c r="F177" s="34">
        <v>43101</v>
      </c>
      <c r="G177" s="34">
        <v>43465</v>
      </c>
      <c r="H177" s="35" t="s">
        <v>3955</v>
      </c>
      <c r="I177" s="35" t="s">
        <v>3956</v>
      </c>
      <c r="J177" s="35" t="s">
        <v>3957</v>
      </c>
      <c r="K177" s="35" t="s">
        <v>3958</v>
      </c>
      <c r="L177" s="35" t="s">
        <v>5847</v>
      </c>
      <c r="M177" s="35" t="s">
        <v>5848</v>
      </c>
      <c r="N177" s="35" t="s">
        <v>5218</v>
      </c>
      <c r="O177" s="35"/>
      <c r="P177" s="35"/>
      <c r="Q177" s="35"/>
      <c r="R177" s="35" t="s">
        <v>5212</v>
      </c>
      <c r="S177" s="35" t="s">
        <v>5224</v>
      </c>
      <c r="T177" s="35" t="s">
        <v>5230</v>
      </c>
      <c r="U177" s="35" t="s">
        <v>5220</v>
      </c>
      <c r="V177" s="35" t="s">
        <v>5225</v>
      </c>
      <c r="W177" s="36">
        <v>0</v>
      </c>
      <c r="X177" s="36">
        <v>0</v>
      </c>
      <c r="Y177" s="36">
        <v>0</v>
      </c>
      <c r="Z177" s="36">
        <v>0</v>
      </c>
      <c r="AA177" s="36">
        <v>0</v>
      </c>
      <c r="AB177" s="36">
        <v>0</v>
      </c>
      <c r="AC177" s="36">
        <v>0</v>
      </c>
      <c r="AD177" s="36">
        <v>0</v>
      </c>
      <c r="AE177" s="36">
        <v>0</v>
      </c>
      <c r="AF177" s="36">
        <v>0</v>
      </c>
      <c r="AG177" s="36">
        <v>0</v>
      </c>
      <c r="AH177" s="36">
        <v>1</v>
      </c>
      <c r="AI177" s="36">
        <v>0</v>
      </c>
      <c r="AJ177" s="35" t="s">
        <v>5849</v>
      </c>
      <c r="AK177" s="35"/>
      <c r="AL177" s="35" t="s">
        <v>5190</v>
      </c>
      <c r="AO177" s="35"/>
      <c r="AP177" s="33"/>
      <c r="AQ177" s="36">
        <f>IF(COUNTIF($L$2:Table20[[#This Row],[ID]],Table20[[#This Row],[ID]])=1,1,0)</f>
        <v>1</v>
      </c>
    </row>
    <row r="178" spans="1:43" x14ac:dyDescent="0.25">
      <c r="A178" s="33" t="s">
        <v>277</v>
      </c>
      <c r="B178" s="33" t="s">
        <v>3953</v>
      </c>
      <c r="C178" s="33" t="s">
        <v>3954</v>
      </c>
      <c r="D178" s="33" t="s">
        <v>280</v>
      </c>
      <c r="E178" s="33" t="s">
        <v>281</v>
      </c>
      <c r="F178" s="34">
        <v>43101</v>
      </c>
      <c r="G178" s="34">
        <v>43465</v>
      </c>
      <c r="H178" s="35" t="s">
        <v>3955</v>
      </c>
      <c r="I178" s="35" t="s">
        <v>3956</v>
      </c>
      <c r="J178" s="35" t="s">
        <v>3957</v>
      </c>
      <c r="K178" s="35" t="s">
        <v>3958</v>
      </c>
      <c r="L178" s="35" t="s">
        <v>5850</v>
      </c>
      <c r="M178" s="35" t="s">
        <v>5851</v>
      </c>
      <c r="N178" s="35" t="s">
        <v>5218</v>
      </c>
      <c r="O178" s="35"/>
      <c r="P178" s="35"/>
      <c r="Q178" s="35"/>
      <c r="R178" s="35" t="s">
        <v>5202</v>
      </c>
      <c r="S178" s="35" t="s">
        <v>5224</v>
      </c>
      <c r="T178" s="35" t="s">
        <v>5230</v>
      </c>
      <c r="U178" s="35" t="s">
        <v>5220</v>
      </c>
      <c r="V178" s="35" t="s">
        <v>5188</v>
      </c>
      <c r="W178" s="36">
        <v>0</v>
      </c>
      <c r="X178" s="36">
        <v>0</v>
      </c>
      <c r="Y178" s="36">
        <v>0</v>
      </c>
      <c r="Z178" s="36">
        <v>0</v>
      </c>
      <c r="AA178" s="36">
        <v>0</v>
      </c>
      <c r="AB178" s="36">
        <v>0</v>
      </c>
      <c r="AC178" s="36">
        <v>0</v>
      </c>
      <c r="AD178" s="36">
        <v>0</v>
      </c>
      <c r="AE178" s="36">
        <v>0</v>
      </c>
      <c r="AF178" s="36">
        <v>0</v>
      </c>
      <c r="AG178" s="36">
        <v>0</v>
      </c>
      <c r="AH178" s="36">
        <v>0</v>
      </c>
      <c r="AI178" s="36">
        <v>1</v>
      </c>
      <c r="AJ178" s="35" t="s">
        <v>5852</v>
      </c>
      <c r="AK178" s="35"/>
      <c r="AL178" s="35" t="s">
        <v>5471</v>
      </c>
      <c r="AO178" s="35"/>
      <c r="AP178" s="33"/>
      <c r="AQ178" s="36">
        <f>IF(COUNTIF($L$2:Table20[[#This Row],[ID]],Table20[[#This Row],[ID]])=1,1,0)</f>
        <v>1</v>
      </c>
    </row>
    <row r="179" spans="1:43" x14ac:dyDescent="0.25">
      <c r="A179" s="33" t="s">
        <v>277</v>
      </c>
      <c r="B179" s="33" t="s">
        <v>3953</v>
      </c>
      <c r="C179" s="33" t="s">
        <v>3954</v>
      </c>
      <c r="D179" s="33" t="s">
        <v>280</v>
      </c>
      <c r="E179" s="33" t="s">
        <v>281</v>
      </c>
      <c r="F179" s="34">
        <v>43101</v>
      </c>
      <c r="G179" s="34">
        <v>43465</v>
      </c>
      <c r="H179" s="35" t="s">
        <v>3955</v>
      </c>
      <c r="I179" s="35" t="s">
        <v>3956</v>
      </c>
      <c r="J179" s="35" t="s">
        <v>3957</v>
      </c>
      <c r="K179" s="35" t="s">
        <v>3958</v>
      </c>
      <c r="L179" s="35" t="s">
        <v>5853</v>
      </c>
      <c r="M179" s="35" t="s">
        <v>5854</v>
      </c>
      <c r="N179" s="35" t="s">
        <v>5218</v>
      </c>
      <c r="O179" s="35"/>
      <c r="P179" s="35"/>
      <c r="Q179" s="35"/>
      <c r="R179" s="35" t="s">
        <v>5212</v>
      </c>
      <c r="S179" s="35" t="s">
        <v>5224</v>
      </c>
      <c r="T179" s="35" t="s">
        <v>5230</v>
      </c>
      <c r="U179" s="35" t="s">
        <v>5220</v>
      </c>
      <c r="V179" s="35" t="s">
        <v>5188</v>
      </c>
      <c r="W179" s="36">
        <v>0</v>
      </c>
      <c r="X179" s="36">
        <v>0</v>
      </c>
      <c r="Y179" s="36">
        <v>0</v>
      </c>
      <c r="Z179" s="36">
        <v>0</v>
      </c>
      <c r="AA179" s="36">
        <v>0</v>
      </c>
      <c r="AB179" s="36">
        <v>0</v>
      </c>
      <c r="AC179" s="36">
        <v>0</v>
      </c>
      <c r="AD179" s="36">
        <v>0</v>
      </c>
      <c r="AE179" s="36">
        <v>0</v>
      </c>
      <c r="AF179" s="36">
        <v>0</v>
      </c>
      <c r="AG179" s="36">
        <v>0</v>
      </c>
      <c r="AH179" s="36">
        <v>0</v>
      </c>
      <c r="AI179" s="36">
        <v>1</v>
      </c>
      <c r="AJ179" s="35" t="s">
        <v>5855</v>
      </c>
      <c r="AK179" s="35"/>
      <c r="AL179" s="35" t="s">
        <v>5221</v>
      </c>
      <c r="AO179" s="35"/>
      <c r="AP179" s="33"/>
      <c r="AQ179" s="36">
        <f>IF(COUNTIF($L$2:Table20[[#This Row],[ID]],Table20[[#This Row],[ID]])=1,1,0)</f>
        <v>1</v>
      </c>
    </row>
    <row r="180" spans="1:43" x14ac:dyDescent="0.25">
      <c r="A180" s="33" t="s">
        <v>277</v>
      </c>
      <c r="B180" s="33" t="s">
        <v>3953</v>
      </c>
      <c r="C180" s="33" t="s">
        <v>3954</v>
      </c>
      <c r="D180" s="33" t="s">
        <v>280</v>
      </c>
      <c r="E180" s="33" t="s">
        <v>281</v>
      </c>
      <c r="F180" s="34">
        <v>43101</v>
      </c>
      <c r="G180" s="34">
        <v>43465</v>
      </c>
      <c r="H180" s="35" t="s">
        <v>3955</v>
      </c>
      <c r="I180" s="35" t="s">
        <v>3956</v>
      </c>
      <c r="J180" s="35" t="s">
        <v>3957</v>
      </c>
      <c r="K180" s="35" t="s">
        <v>3958</v>
      </c>
      <c r="L180" s="35" t="s">
        <v>5856</v>
      </c>
      <c r="M180" s="35" t="s">
        <v>5857</v>
      </c>
      <c r="N180" s="35" t="s">
        <v>5218</v>
      </c>
      <c r="O180" s="35"/>
      <c r="P180" s="35"/>
      <c r="Q180" s="35"/>
      <c r="R180" s="35" t="s">
        <v>5212</v>
      </c>
      <c r="S180" s="35" t="s">
        <v>5224</v>
      </c>
      <c r="T180" s="35" t="s">
        <v>5230</v>
      </c>
      <c r="U180" s="35" t="s">
        <v>5220</v>
      </c>
      <c r="V180" s="35" t="s">
        <v>5188</v>
      </c>
      <c r="W180" s="36">
        <v>0</v>
      </c>
      <c r="X180" s="36">
        <v>0</v>
      </c>
      <c r="Y180" s="36">
        <v>0</v>
      </c>
      <c r="Z180" s="36">
        <v>0</v>
      </c>
      <c r="AA180" s="36">
        <v>0</v>
      </c>
      <c r="AB180" s="36">
        <v>0</v>
      </c>
      <c r="AC180" s="36">
        <v>0</v>
      </c>
      <c r="AD180" s="36">
        <v>0</v>
      </c>
      <c r="AE180" s="36">
        <v>0</v>
      </c>
      <c r="AF180" s="36">
        <v>0</v>
      </c>
      <c r="AG180" s="36">
        <v>0</v>
      </c>
      <c r="AH180" s="36">
        <v>0</v>
      </c>
      <c r="AI180" s="36">
        <v>1</v>
      </c>
      <c r="AJ180" s="35" t="s">
        <v>5858</v>
      </c>
      <c r="AK180" s="35"/>
      <c r="AL180" s="35" t="s">
        <v>5270</v>
      </c>
      <c r="AO180" s="35"/>
      <c r="AP180" s="33"/>
      <c r="AQ180" s="36">
        <f>IF(COUNTIF($L$2:Table20[[#This Row],[ID]],Table20[[#This Row],[ID]])=1,1,0)</f>
        <v>1</v>
      </c>
    </row>
    <row r="181" spans="1:43" x14ac:dyDescent="0.25">
      <c r="A181" s="33" t="s">
        <v>277</v>
      </c>
      <c r="B181" s="33" t="s">
        <v>3953</v>
      </c>
      <c r="C181" s="33" t="s">
        <v>3954</v>
      </c>
      <c r="D181" s="33" t="s">
        <v>280</v>
      </c>
      <c r="E181" s="33" t="s">
        <v>281</v>
      </c>
      <c r="F181" s="34">
        <v>43101</v>
      </c>
      <c r="G181" s="34">
        <v>43465</v>
      </c>
      <c r="H181" s="35" t="s">
        <v>3955</v>
      </c>
      <c r="I181" s="35" t="s">
        <v>3956</v>
      </c>
      <c r="J181" s="35" t="s">
        <v>3957</v>
      </c>
      <c r="K181" s="35" t="s">
        <v>3958</v>
      </c>
      <c r="L181" s="35" t="s">
        <v>5859</v>
      </c>
      <c r="M181" s="35" t="s">
        <v>5860</v>
      </c>
      <c r="N181" s="35" t="s">
        <v>5218</v>
      </c>
      <c r="O181" s="35"/>
      <c r="P181" s="35"/>
      <c r="Q181" s="35"/>
      <c r="R181" s="35" t="s">
        <v>5202</v>
      </c>
      <c r="S181" s="35" t="s">
        <v>5224</v>
      </c>
      <c r="T181" s="35" t="s">
        <v>5230</v>
      </c>
      <c r="U181" s="35" t="s">
        <v>5220</v>
      </c>
      <c r="V181" s="35" t="s">
        <v>5188</v>
      </c>
      <c r="W181" s="36">
        <v>0</v>
      </c>
      <c r="X181" s="36">
        <v>0</v>
      </c>
      <c r="Y181" s="36">
        <v>0</v>
      </c>
      <c r="Z181" s="36">
        <v>0</v>
      </c>
      <c r="AA181" s="36">
        <v>0</v>
      </c>
      <c r="AB181" s="36">
        <v>0</v>
      </c>
      <c r="AC181" s="36">
        <v>0</v>
      </c>
      <c r="AD181" s="36">
        <v>0</v>
      </c>
      <c r="AE181" s="36">
        <v>0</v>
      </c>
      <c r="AF181" s="36">
        <v>0</v>
      </c>
      <c r="AG181" s="36">
        <v>0</v>
      </c>
      <c r="AH181" s="36">
        <v>0</v>
      </c>
      <c r="AI181" s="36">
        <v>1</v>
      </c>
      <c r="AJ181" s="35" t="s">
        <v>5852</v>
      </c>
      <c r="AK181" s="35"/>
      <c r="AL181" s="35" t="s">
        <v>5471</v>
      </c>
      <c r="AO181" s="35"/>
      <c r="AP181" s="33"/>
      <c r="AQ181" s="36">
        <f>IF(COUNTIF($L$2:Table20[[#This Row],[ID]],Table20[[#This Row],[ID]])=1,1,0)</f>
        <v>1</v>
      </c>
    </row>
    <row r="182" spans="1:43" x14ac:dyDescent="0.25">
      <c r="A182" s="33" t="s">
        <v>277</v>
      </c>
      <c r="B182" s="33" t="s">
        <v>3953</v>
      </c>
      <c r="C182" s="33" t="s">
        <v>3954</v>
      </c>
      <c r="D182" s="33" t="s">
        <v>280</v>
      </c>
      <c r="E182" s="33" t="s">
        <v>281</v>
      </c>
      <c r="F182" s="34">
        <v>43101</v>
      </c>
      <c r="G182" s="34">
        <v>43465</v>
      </c>
      <c r="H182" s="35" t="s">
        <v>3955</v>
      </c>
      <c r="I182" s="35" t="s">
        <v>3956</v>
      </c>
      <c r="J182" s="35" t="s">
        <v>3957</v>
      </c>
      <c r="K182" s="35" t="s">
        <v>3958</v>
      </c>
      <c r="L182" s="35" t="s">
        <v>5861</v>
      </c>
      <c r="M182" s="35" t="s">
        <v>5862</v>
      </c>
      <c r="N182" s="35" t="s">
        <v>5218</v>
      </c>
      <c r="O182" s="35"/>
      <c r="P182" s="35"/>
      <c r="Q182" s="35"/>
      <c r="R182" s="35" t="s">
        <v>5184</v>
      </c>
      <c r="S182" s="35" t="s">
        <v>5224</v>
      </c>
      <c r="T182" s="35" t="s">
        <v>5230</v>
      </c>
      <c r="U182" s="35" t="s">
        <v>5187</v>
      </c>
      <c r="V182" s="35" t="s">
        <v>5188</v>
      </c>
      <c r="W182" s="36">
        <v>0</v>
      </c>
      <c r="X182" s="36">
        <v>0</v>
      </c>
      <c r="Y182" s="36">
        <v>0</v>
      </c>
      <c r="Z182" s="36">
        <v>0</v>
      </c>
      <c r="AA182" s="36">
        <v>0</v>
      </c>
      <c r="AB182" s="36">
        <v>0</v>
      </c>
      <c r="AC182" s="36">
        <v>0</v>
      </c>
      <c r="AD182" s="36">
        <v>0</v>
      </c>
      <c r="AE182" s="36">
        <v>0</v>
      </c>
      <c r="AF182" s="36">
        <v>0</v>
      </c>
      <c r="AG182" s="36">
        <v>0</v>
      </c>
      <c r="AH182" s="36">
        <v>0</v>
      </c>
      <c r="AI182" s="36">
        <v>1</v>
      </c>
      <c r="AJ182" s="35" t="s">
        <v>5863</v>
      </c>
      <c r="AK182" s="35"/>
      <c r="AL182" s="35"/>
      <c r="AO182" s="35"/>
      <c r="AP182" s="33"/>
      <c r="AQ182" s="36">
        <f>IF(COUNTIF($L$2:Table20[[#This Row],[ID]],Table20[[#This Row],[ID]])=1,1,0)</f>
        <v>1</v>
      </c>
    </row>
    <row r="183" spans="1:43" x14ac:dyDescent="0.25">
      <c r="A183" s="33" t="s">
        <v>277</v>
      </c>
      <c r="B183" s="33" t="s">
        <v>3953</v>
      </c>
      <c r="C183" s="33" t="s">
        <v>3954</v>
      </c>
      <c r="D183" s="33" t="s">
        <v>280</v>
      </c>
      <c r="E183" s="33" t="s">
        <v>281</v>
      </c>
      <c r="F183" s="34">
        <v>43101</v>
      </c>
      <c r="G183" s="34">
        <v>43465</v>
      </c>
      <c r="H183" s="35" t="s">
        <v>3955</v>
      </c>
      <c r="I183" s="35" t="s">
        <v>3956</v>
      </c>
      <c r="J183" s="35" t="s">
        <v>3957</v>
      </c>
      <c r="K183" s="35" t="s">
        <v>3958</v>
      </c>
      <c r="L183" s="35" t="s">
        <v>5864</v>
      </c>
      <c r="M183" s="35" t="s">
        <v>5865</v>
      </c>
      <c r="N183" s="35" t="s">
        <v>5218</v>
      </c>
      <c r="O183" s="35"/>
      <c r="P183" s="35"/>
      <c r="Q183" s="35"/>
      <c r="R183" s="35" t="s">
        <v>5184</v>
      </c>
      <c r="S183" s="35" t="s">
        <v>5224</v>
      </c>
      <c r="T183" s="35" t="s">
        <v>5230</v>
      </c>
      <c r="U183" s="35" t="s">
        <v>5204</v>
      </c>
      <c r="V183" s="35" t="s">
        <v>5188</v>
      </c>
      <c r="W183" s="36">
        <v>0</v>
      </c>
      <c r="X183" s="36">
        <v>0</v>
      </c>
      <c r="Y183" s="36">
        <v>0</v>
      </c>
      <c r="Z183" s="36">
        <v>0</v>
      </c>
      <c r="AA183" s="36">
        <v>0</v>
      </c>
      <c r="AB183" s="36">
        <v>0</v>
      </c>
      <c r="AC183" s="36">
        <v>0</v>
      </c>
      <c r="AD183" s="36">
        <v>0</v>
      </c>
      <c r="AE183" s="36">
        <v>0</v>
      </c>
      <c r="AF183" s="36">
        <v>0</v>
      </c>
      <c r="AG183" s="36">
        <v>0</v>
      </c>
      <c r="AH183" s="36">
        <v>0</v>
      </c>
      <c r="AI183" s="36">
        <v>1</v>
      </c>
      <c r="AJ183" s="35" t="s">
        <v>5866</v>
      </c>
      <c r="AK183" s="35"/>
      <c r="AL183" s="35"/>
      <c r="AO183" s="35"/>
      <c r="AP183" s="33"/>
      <c r="AQ183" s="36">
        <f>IF(COUNTIF($L$2:Table20[[#This Row],[ID]],Table20[[#This Row],[ID]])=1,1,0)</f>
        <v>1</v>
      </c>
    </row>
    <row r="184" spans="1:43" x14ac:dyDescent="0.25">
      <c r="A184" s="33" t="s">
        <v>277</v>
      </c>
      <c r="B184" s="33" t="s">
        <v>3953</v>
      </c>
      <c r="C184" s="33" t="s">
        <v>3954</v>
      </c>
      <c r="D184" s="33" t="s">
        <v>280</v>
      </c>
      <c r="E184" s="33" t="s">
        <v>281</v>
      </c>
      <c r="F184" s="34">
        <v>43101</v>
      </c>
      <c r="G184" s="34">
        <v>43465</v>
      </c>
      <c r="H184" s="35" t="s">
        <v>3955</v>
      </c>
      <c r="I184" s="35" t="s">
        <v>3956</v>
      </c>
      <c r="J184" s="35" t="s">
        <v>3957</v>
      </c>
      <c r="K184" s="35" t="s">
        <v>3958</v>
      </c>
      <c r="L184" s="35" t="s">
        <v>5867</v>
      </c>
      <c r="M184" s="35" t="s">
        <v>5868</v>
      </c>
      <c r="N184" s="35" t="s">
        <v>5218</v>
      </c>
      <c r="O184" s="35"/>
      <c r="P184" s="35"/>
      <c r="Q184" s="35"/>
      <c r="R184" s="35" t="s">
        <v>5212</v>
      </c>
      <c r="S184" s="35" t="s">
        <v>5224</v>
      </c>
      <c r="T184" s="35" t="s">
        <v>5230</v>
      </c>
      <c r="U184" s="35" t="s">
        <v>5220</v>
      </c>
      <c r="V184" s="35" t="s">
        <v>5188</v>
      </c>
      <c r="W184" s="36">
        <v>0</v>
      </c>
      <c r="X184" s="36">
        <v>0</v>
      </c>
      <c r="Y184" s="36">
        <v>0</v>
      </c>
      <c r="Z184" s="36">
        <v>0</v>
      </c>
      <c r="AA184" s="36">
        <v>0</v>
      </c>
      <c r="AB184" s="36">
        <v>0</v>
      </c>
      <c r="AC184" s="36">
        <v>0</v>
      </c>
      <c r="AD184" s="36">
        <v>0</v>
      </c>
      <c r="AE184" s="36">
        <v>0</v>
      </c>
      <c r="AF184" s="36">
        <v>0</v>
      </c>
      <c r="AG184" s="36">
        <v>0</v>
      </c>
      <c r="AH184" s="36">
        <v>0</v>
      </c>
      <c r="AI184" s="36">
        <v>1</v>
      </c>
      <c r="AJ184" s="35" t="s">
        <v>5869</v>
      </c>
      <c r="AK184" s="35"/>
      <c r="AL184" s="35"/>
      <c r="AO184" s="35"/>
      <c r="AP184" s="33"/>
      <c r="AQ184" s="36">
        <f>IF(COUNTIF($L$2:Table20[[#This Row],[ID]],Table20[[#This Row],[ID]])=1,1,0)</f>
        <v>1</v>
      </c>
    </row>
    <row r="185" spans="1:43" x14ac:dyDescent="0.25">
      <c r="A185" s="33" t="s">
        <v>277</v>
      </c>
      <c r="B185" s="33" t="s">
        <v>3953</v>
      </c>
      <c r="C185" s="33" t="s">
        <v>3954</v>
      </c>
      <c r="D185" s="33" t="s">
        <v>280</v>
      </c>
      <c r="E185" s="33" t="s">
        <v>281</v>
      </c>
      <c r="F185" s="34">
        <v>43101</v>
      </c>
      <c r="G185" s="34">
        <v>43465</v>
      </c>
      <c r="H185" s="35" t="s">
        <v>3955</v>
      </c>
      <c r="I185" s="35" t="s">
        <v>3956</v>
      </c>
      <c r="J185" s="35" t="s">
        <v>3957</v>
      </c>
      <c r="K185" s="35" t="s">
        <v>3958</v>
      </c>
      <c r="L185" s="35" t="s">
        <v>5870</v>
      </c>
      <c r="M185" s="35" t="s">
        <v>5871</v>
      </c>
      <c r="N185" s="35" t="s">
        <v>5218</v>
      </c>
      <c r="O185" s="35"/>
      <c r="P185" s="35"/>
      <c r="Q185" s="35"/>
      <c r="R185" s="35" t="s">
        <v>5212</v>
      </c>
      <c r="S185" s="35" t="s">
        <v>5249</v>
      </c>
      <c r="T185" s="35" t="s">
        <v>5213</v>
      </c>
      <c r="U185" s="35" t="s">
        <v>5197</v>
      </c>
      <c r="V185" s="35" t="s">
        <v>5188</v>
      </c>
      <c r="W185" s="36">
        <v>0</v>
      </c>
      <c r="X185" s="36">
        <v>0</v>
      </c>
      <c r="Y185" s="36">
        <v>0</v>
      </c>
      <c r="Z185" s="36">
        <v>0</v>
      </c>
      <c r="AA185" s="36">
        <v>0</v>
      </c>
      <c r="AB185" s="36">
        <v>0</v>
      </c>
      <c r="AC185" s="36">
        <v>0</v>
      </c>
      <c r="AD185" s="36">
        <v>0</v>
      </c>
      <c r="AE185" s="36">
        <v>0</v>
      </c>
      <c r="AF185" s="36">
        <v>0</v>
      </c>
      <c r="AG185" s="36">
        <v>0</v>
      </c>
      <c r="AH185" s="36">
        <v>0</v>
      </c>
      <c r="AI185" s="36">
        <v>1</v>
      </c>
      <c r="AJ185" s="35" t="s">
        <v>5872</v>
      </c>
      <c r="AK185" s="35"/>
      <c r="AL185" s="35" t="s">
        <v>5471</v>
      </c>
      <c r="AO185" s="35"/>
      <c r="AP185" s="33"/>
      <c r="AQ185" s="36">
        <f>IF(COUNTIF($L$2:Table20[[#This Row],[ID]],Table20[[#This Row],[ID]])=1,1,0)</f>
        <v>1</v>
      </c>
    </row>
    <row r="186" spans="1:43" x14ac:dyDescent="0.25">
      <c r="A186" s="33" t="s">
        <v>277</v>
      </c>
      <c r="B186" s="33" t="s">
        <v>3953</v>
      </c>
      <c r="C186" s="33" t="s">
        <v>3954</v>
      </c>
      <c r="D186" s="33" t="s">
        <v>280</v>
      </c>
      <c r="E186" s="33" t="s">
        <v>281</v>
      </c>
      <c r="F186" s="34">
        <v>43101</v>
      </c>
      <c r="G186" s="34">
        <v>43465</v>
      </c>
      <c r="H186" s="35" t="s">
        <v>3955</v>
      </c>
      <c r="I186" s="35" t="s">
        <v>3956</v>
      </c>
      <c r="J186" s="35" t="s">
        <v>3957</v>
      </c>
      <c r="K186" s="35" t="s">
        <v>3958</v>
      </c>
      <c r="L186" s="35" t="s">
        <v>5873</v>
      </c>
      <c r="M186" s="35" t="s">
        <v>5874</v>
      </c>
      <c r="N186" s="35" t="s">
        <v>5218</v>
      </c>
      <c r="O186" s="35"/>
      <c r="P186" s="35"/>
      <c r="Q186" s="35"/>
      <c r="R186" s="35" t="s">
        <v>5184</v>
      </c>
      <c r="S186" s="35" t="s">
        <v>5230</v>
      </c>
      <c r="T186" s="35" t="s">
        <v>5410</v>
      </c>
      <c r="U186" s="35" t="s">
        <v>5220</v>
      </c>
      <c r="V186" s="35" t="s">
        <v>5188</v>
      </c>
      <c r="W186" s="36">
        <v>0</v>
      </c>
      <c r="X186" s="36">
        <v>0</v>
      </c>
      <c r="Y186" s="36">
        <v>0</v>
      </c>
      <c r="Z186" s="36">
        <v>0</v>
      </c>
      <c r="AA186" s="36">
        <v>0</v>
      </c>
      <c r="AB186" s="36">
        <v>0</v>
      </c>
      <c r="AC186" s="36">
        <v>0</v>
      </c>
      <c r="AD186" s="36">
        <v>0</v>
      </c>
      <c r="AE186" s="36">
        <v>0</v>
      </c>
      <c r="AF186" s="36">
        <v>0</v>
      </c>
      <c r="AG186" s="36">
        <v>0</v>
      </c>
      <c r="AH186" s="36">
        <v>0</v>
      </c>
      <c r="AI186" s="36">
        <v>1</v>
      </c>
      <c r="AJ186" s="35" t="s">
        <v>5875</v>
      </c>
      <c r="AK186" s="35"/>
      <c r="AL186" s="35" t="s">
        <v>5471</v>
      </c>
      <c r="AO186" s="35"/>
      <c r="AP186" s="33"/>
      <c r="AQ186" s="36">
        <f>IF(COUNTIF($L$2:Table20[[#This Row],[ID]],Table20[[#This Row],[ID]])=1,1,0)</f>
        <v>1</v>
      </c>
    </row>
    <row r="187" spans="1:43" x14ac:dyDescent="0.25">
      <c r="A187" s="33" t="s">
        <v>277</v>
      </c>
      <c r="B187" s="33" t="s">
        <v>3953</v>
      </c>
      <c r="C187" s="33" t="s">
        <v>3954</v>
      </c>
      <c r="D187" s="33" t="s">
        <v>280</v>
      </c>
      <c r="E187" s="33" t="s">
        <v>281</v>
      </c>
      <c r="F187" s="34">
        <v>43101</v>
      </c>
      <c r="G187" s="34">
        <v>43465</v>
      </c>
      <c r="H187" s="35" t="s">
        <v>3955</v>
      </c>
      <c r="I187" s="35" t="s">
        <v>3956</v>
      </c>
      <c r="J187" s="35" t="s">
        <v>3957</v>
      </c>
      <c r="K187" s="35" t="s">
        <v>3958</v>
      </c>
      <c r="L187" s="35" t="s">
        <v>5876</v>
      </c>
      <c r="M187" s="35" t="s">
        <v>5877</v>
      </c>
      <c r="N187" s="35" t="s">
        <v>5218</v>
      </c>
      <c r="O187" s="35"/>
      <c r="P187" s="35"/>
      <c r="Q187" s="35"/>
      <c r="R187" s="35" t="s">
        <v>5202</v>
      </c>
      <c r="S187" s="35" t="s">
        <v>5230</v>
      </c>
      <c r="T187" s="35" t="s">
        <v>5224</v>
      </c>
      <c r="U187" s="35" t="s">
        <v>5220</v>
      </c>
      <c r="V187" s="35" t="s">
        <v>5188</v>
      </c>
      <c r="W187" s="36">
        <v>0</v>
      </c>
      <c r="X187" s="36">
        <v>0</v>
      </c>
      <c r="Y187" s="36">
        <v>0</v>
      </c>
      <c r="Z187" s="36">
        <v>0</v>
      </c>
      <c r="AA187" s="36">
        <v>0</v>
      </c>
      <c r="AB187" s="36">
        <v>0</v>
      </c>
      <c r="AC187" s="36">
        <v>0</v>
      </c>
      <c r="AD187" s="36">
        <v>0</v>
      </c>
      <c r="AE187" s="36">
        <v>0</v>
      </c>
      <c r="AF187" s="36">
        <v>0</v>
      </c>
      <c r="AG187" s="36">
        <v>0</v>
      </c>
      <c r="AH187" s="36">
        <v>0</v>
      </c>
      <c r="AI187" s="36">
        <v>1</v>
      </c>
      <c r="AJ187" s="35" t="s">
        <v>5878</v>
      </c>
      <c r="AK187" s="35"/>
      <c r="AL187" s="35" t="s">
        <v>5471</v>
      </c>
      <c r="AO187" s="35"/>
      <c r="AP187" s="33"/>
      <c r="AQ187" s="36">
        <f>IF(COUNTIF($L$2:Table20[[#This Row],[ID]],Table20[[#This Row],[ID]])=1,1,0)</f>
        <v>1</v>
      </c>
    </row>
    <row r="188" spans="1:43" x14ac:dyDescent="0.25">
      <c r="A188" s="33" t="s">
        <v>277</v>
      </c>
      <c r="B188" s="33" t="s">
        <v>3953</v>
      </c>
      <c r="C188" s="33" t="s">
        <v>3954</v>
      </c>
      <c r="D188" s="33" t="s">
        <v>280</v>
      </c>
      <c r="E188" s="33" t="s">
        <v>281</v>
      </c>
      <c r="F188" s="34">
        <v>43101</v>
      </c>
      <c r="G188" s="34">
        <v>43465</v>
      </c>
      <c r="H188" s="35" t="s">
        <v>3955</v>
      </c>
      <c r="I188" s="35" t="s">
        <v>3956</v>
      </c>
      <c r="J188" s="35" t="s">
        <v>3957</v>
      </c>
      <c r="K188" s="35" t="s">
        <v>3958</v>
      </c>
      <c r="L188" s="35" t="s">
        <v>5879</v>
      </c>
      <c r="M188" s="35" t="s">
        <v>5880</v>
      </c>
      <c r="N188" s="35" t="s">
        <v>5218</v>
      </c>
      <c r="O188" s="35"/>
      <c r="P188" s="35"/>
      <c r="Q188" s="35"/>
      <c r="R188" s="35" t="s">
        <v>5184</v>
      </c>
      <c r="S188" s="35" t="s">
        <v>5230</v>
      </c>
      <c r="T188" s="35" t="s">
        <v>5203</v>
      </c>
      <c r="U188" s="35" t="s">
        <v>5233</v>
      </c>
      <c r="V188" s="35" t="s">
        <v>5188</v>
      </c>
      <c r="W188" s="36">
        <v>0</v>
      </c>
      <c r="X188" s="36">
        <v>0</v>
      </c>
      <c r="Y188" s="36">
        <v>0</v>
      </c>
      <c r="Z188" s="36">
        <v>0</v>
      </c>
      <c r="AA188" s="36">
        <v>0</v>
      </c>
      <c r="AB188" s="36">
        <v>0</v>
      </c>
      <c r="AC188" s="36">
        <v>0</v>
      </c>
      <c r="AD188" s="36">
        <v>0</v>
      </c>
      <c r="AE188" s="36">
        <v>0</v>
      </c>
      <c r="AF188" s="36">
        <v>0</v>
      </c>
      <c r="AG188" s="36">
        <v>0</v>
      </c>
      <c r="AH188" s="36">
        <v>0</v>
      </c>
      <c r="AI188" s="36">
        <v>1</v>
      </c>
      <c r="AJ188" s="35" t="s">
        <v>5881</v>
      </c>
      <c r="AK188" s="35"/>
      <c r="AL188" s="35" t="s">
        <v>5221</v>
      </c>
      <c r="AO188" s="35"/>
      <c r="AP188" s="33"/>
      <c r="AQ188" s="36">
        <f>IF(COUNTIF($L$2:Table20[[#This Row],[ID]],Table20[[#This Row],[ID]])=1,1,0)</f>
        <v>1</v>
      </c>
    </row>
    <row r="189" spans="1:43" x14ac:dyDescent="0.25">
      <c r="A189" s="33" t="s">
        <v>277</v>
      </c>
      <c r="B189" s="33" t="s">
        <v>3953</v>
      </c>
      <c r="C189" s="33" t="s">
        <v>3954</v>
      </c>
      <c r="D189" s="33" t="s">
        <v>280</v>
      </c>
      <c r="E189" s="33" t="s">
        <v>281</v>
      </c>
      <c r="F189" s="34">
        <v>43101</v>
      </c>
      <c r="G189" s="34">
        <v>43465</v>
      </c>
      <c r="H189" s="35" t="s">
        <v>3955</v>
      </c>
      <c r="I189" s="35" t="s">
        <v>3956</v>
      </c>
      <c r="J189" s="35" t="s">
        <v>3957</v>
      </c>
      <c r="K189" s="35" t="s">
        <v>3958</v>
      </c>
      <c r="L189" s="35" t="s">
        <v>5882</v>
      </c>
      <c r="M189" s="35" t="s">
        <v>5883</v>
      </c>
      <c r="N189" s="35" t="s">
        <v>5218</v>
      </c>
      <c r="O189" s="35"/>
      <c r="P189" s="35"/>
      <c r="Q189" s="35"/>
      <c r="R189" s="35" t="s">
        <v>5212</v>
      </c>
      <c r="S189" s="35" t="s">
        <v>5410</v>
      </c>
      <c r="T189" s="35" t="s">
        <v>5224</v>
      </c>
      <c r="U189" s="35" t="s">
        <v>5220</v>
      </c>
      <c r="V189" s="35" t="s">
        <v>5188</v>
      </c>
      <c r="W189" s="36">
        <v>0</v>
      </c>
      <c r="X189" s="36">
        <v>0</v>
      </c>
      <c r="Y189" s="36">
        <v>0</v>
      </c>
      <c r="Z189" s="36">
        <v>0</v>
      </c>
      <c r="AA189" s="36">
        <v>0</v>
      </c>
      <c r="AB189" s="36">
        <v>0</v>
      </c>
      <c r="AC189" s="36">
        <v>0</v>
      </c>
      <c r="AD189" s="36">
        <v>0</v>
      </c>
      <c r="AE189" s="36">
        <v>0</v>
      </c>
      <c r="AF189" s="36">
        <v>0</v>
      </c>
      <c r="AG189" s="36">
        <v>0</v>
      </c>
      <c r="AH189" s="36">
        <v>0</v>
      </c>
      <c r="AI189" s="36">
        <v>1</v>
      </c>
      <c r="AJ189" s="35" t="s">
        <v>5884</v>
      </c>
      <c r="AK189" s="35"/>
      <c r="AL189" s="35" t="s">
        <v>5221</v>
      </c>
      <c r="AO189" s="35"/>
      <c r="AP189" s="33"/>
      <c r="AQ189" s="36">
        <f>IF(COUNTIF($L$2:Table20[[#This Row],[ID]],Table20[[#This Row],[ID]])=1,1,0)</f>
        <v>1</v>
      </c>
    </row>
    <row r="190" spans="1:43" x14ac:dyDescent="0.25">
      <c r="A190" s="33" t="s">
        <v>277</v>
      </c>
      <c r="B190" s="33" t="s">
        <v>3953</v>
      </c>
      <c r="C190" s="33" t="s">
        <v>3954</v>
      </c>
      <c r="D190" s="33" t="s">
        <v>280</v>
      </c>
      <c r="E190" s="33" t="s">
        <v>281</v>
      </c>
      <c r="F190" s="34">
        <v>43101</v>
      </c>
      <c r="G190" s="34">
        <v>43465</v>
      </c>
      <c r="H190" s="35" t="s">
        <v>3955</v>
      </c>
      <c r="I190" s="35" t="s">
        <v>3956</v>
      </c>
      <c r="J190" s="35" t="s">
        <v>3957</v>
      </c>
      <c r="K190" s="35" t="s">
        <v>3958</v>
      </c>
      <c r="L190" s="35" t="s">
        <v>5885</v>
      </c>
      <c r="M190" s="35" t="s">
        <v>5886</v>
      </c>
      <c r="N190" s="35" t="s">
        <v>5218</v>
      </c>
      <c r="O190" s="35"/>
      <c r="P190" s="35"/>
      <c r="Q190" s="35"/>
      <c r="R190" s="35" t="s">
        <v>5202</v>
      </c>
      <c r="S190" s="35" t="s">
        <v>5244</v>
      </c>
      <c r="T190" s="35" t="s">
        <v>5224</v>
      </c>
      <c r="U190" s="35" t="s">
        <v>5220</v>
      </c>
      <c r="V190" s="35" t="s">
        <v>5188</v>
      </c>
      <c r="W190" s="36">
        <v>0</v>
      </c>
      <c r="X190" s="36">
        <v>0</v>
      </c>
      <c r="Y190" s="36">
        <v>0</v>
      </c>
      <c r="Z190" s="36">
        <v>0</v>
      </c>
      <c r="AA190" s="36">
        <v>0</v>
      </c>
      <c r="AB190" s="36">
        <v>0</v>
      </c>
      <c r="AC190" s="36">
        <v>0</v>
      </c>
      <c r="AD190" s="36">
        <v>0</v>
      </c>
      <c r="AE190" s="36">
        <v>0</v>
      </c>
      <c r="AF190" s="36">
        <v>0</v>
      </c>
      <c r="AG190" s="36">
        <v>0</v>
      </c>
      <c r="AH190" s="36">
        <v>0</v>
      </c>
      <c r="AI190" s="36">
        <v>1</v>
      </c>
      <c r="AJ190" s="35" t="s">
        <v>5887</v>
      </c>
      <c r="AK190" s="35"/>
      <c r="AL190" s="35" t="s">
        <v>5221</v>
      </c>
      <c r="AO190" s="35"/>
      <c r="AP190" s="33"/>
      <c r="AQ190" s="36">
        <f>IF(COUNTIF($L$2:Table20[[#This Row],[ID]],Table20[[#This Row],[ID]])=1,1,0)</f>
        <v>1</v>
      </c>
    </row>
    <row r="191" spans="1:43" x14ac:dyDescent="0.25">
      <c r="A191" s="33" t="s">
        <v>277</v>
      </c>
      <c r="B191" s="33" t="s">
        <v>3953</v>
      </c>
      <c r="C191" s="33" t="s">
        <v>3954</v>
      </c>
      <c r="D191" s="33" t="s">
        <v>280</v>
      </c>
      <c r="E191" s="33" t="s">
        <v>281</v>
      </c>
      <c r="F191" s="34">
        <v>43101</v>
      </c>
      <c r="G191" s="34">
        <v>43465</v>
      </c>
      <c r="H191" s="35" t="s">
        <v>3955</v>
      </c>
      <c r="I191" s="35" t="s">
        <v>3956</v>
      </c>
      <c r="J191" s="35" t="s">
        <v>3957</v>
      </c>
      <c r="K191" s="35" t="s">
        <v>3958</v>
      </c>
      <c r="L191" s="35" t="s">
        <v>5888</v>
      </c>
      <c r="M191" s="35" t="s">
        <v>5889</v>
      </c>
      <c r="N191" s="35" t="s">
        <v>5218</v>
      </c>
      <c r="O191" s="35"/>
      <c r="P191" s="35"/>
      <c r="Q191" s="35"/>
      <c r="R191" s="35" t="s">
        <v>5202</v>
      </c>
      <c r="S191" s="35" t="s">
        <v>5230</v>
      </c>
      <c r="T191" s="35" t="s">
        <v>5224</v>
      </c>
      <c r="U191" s="35" t="s">
        <v>5233</v>
      </c>
      <c r="V191" s="35" t="s">
        <v>5188</v>
      </c>
      <c r="W191" s="36">
        <v>0</v>
      </c>
      <c r="X191" s="36">
        <v>0</v>
      </c>
      <c r="Y191" s="36">
        <v>0</v>
      </c>
      <c r="Z191" s="36">
        <v>0</v>
      </c>
      <c r="AA191" s="36">
        <v>0</v>
      </c>
      <c r="AB191" s="36">
        <v>0</v>
      </c>
      <c r="AC191" s="36">
        <v>0</v>
      </c>
      <c r="AD191" s="36">
        <v>0</v>
      </c>
      <c r="AE191" s="36">
        <v>0</v>
      </c>
      <c r="AF191" s="36">
        <v>0</v>
      </c>
      <c r="AG191" s="36">
        <v>0</v>
      </c>
      <c r="AH191" s="36">
        <v>0</v>
      </c>
      <c r="AI191" s="36">
        <v>1</v>
      </c>
      <c r="AJ191" s="35" t="s">
        <v>5890</v>
      </c>
      <c r="AK191" s="35"/>
      <c r="AL191" s="35" t="s">
        <v>5471</v>
      </c>
      <c r="AO191" s="35"/>
      <c r="AP191" s="33"/>
      <c r="AQ191" s="36">
        <f>IF(COUNTIF($L$2:Table20[[#This Row],[ID]],Table20[[#This Row],[ID]])=1,1,0)</f>
        <v>1</v>
      </c>
    </row>
    <row r="192" spans="1:43" x14ac:dyDescent="0.25">
      <c r="A192" s="33" t="s">
        <v>277</v>
      </c>
      <c r="B192" s="33" t="s">
        <v>3953</v>
      </c>
      <c r="C192" s="33" t="s">
        <v>3954</v>
      </c>
      <c r="D192" s="33" t="s">
        <v>280</v>
      </c>
      <c r="E192" s="33" t="s">
        <v>281</v>
      </c>
      <c r="F192" s="34">
        <v>43101</v>
      </c>
      <c r="G192" s="34">
        <v>43465</v>
      </c>
      <c r="H192" s="35" t="s">
        <v>3955</v>
      </c>
      <c r="I192" s="35" t="s">
        <v>3956</v>
      </c>
      <c r="J192" s="35" t="s">
        <v>3957</v>
      </c>
      <c r="K192" s="35" t="s">
        <v>3958</v>
      </c>
      <c r="L192" s="35" t="s">
        <v>5891</v>
      </c>
      <c r="M192" s="35" t="s">
        <v>5892</v>
      </c>
      <c r="N192" s="35" t="s">
        <v>5218</v>
      </c>
      <c r="O192" s="35"/>
      <c r="P192" s="35"/>
      <c r="Q192" s="35"/>
      <c r="R192" s="35" t="s">
        <v>5212</v>
      </c>
      <c r="S192" s="35" t="s">
        <v>5224</v>
      </c>
      <c r="T192" s="35" t="s">
        <v>5203</v>
      </c>
      <c r="U192" s="35" t="s">
        <v>5220</v>
      </c>
      <c r="V192" s="35" t="s">
        <v>5188</v>
      </c>
      <c r="W192" s="36">
        <v>0</v>
      </c>
      <c r="X192" s="36">
        <v>0</v>
      </c>
      <c r="Y192" s="36">
        <v>0</v>
      </c>
      <c r="Z192" s="36">
        <v>0</v>
      </c>
      <c r="AA192" s="36">
        <v>0</v>
      </c>
      <c r="AB192" s="36">
        <v>0</v>
      </c>
      <c r="AC192" s="36">
        <v>0</v>
      </c>
      <c r="AD192" s="36">
        <v>0</v>
      </c>
      <c r="AE192" s="36">
        <v>0</v>
      </c>
      <c r="AF192" s="36">
        <v>0</v>
      </c>
      <c r="AG192" s="36">
        <v>0</v>
      </c>
      <c r="AH192" s="36">
        <v>0</v>
      </c>
      <c r="AI192" s="36">
        <v>1</v>
      </c>
      <c r="AJ192" s="35" t="s">
        <v>5893</v>
      </c>
      <c r="AK192" s="35"/>
      <c r="AL192" s="35" t="s">
        <v>5270</v>
      </c>
      <c r="AO192" s="35"/>
      <c r="AP192" s="33"/>
      <c r="AQ192" s="36">
        <f>IF(COUNTIF($L$2:Table20[[#This Row],[ID]],Table20[[#This Row],[ID]])=1,1,0)</f>
        <v>1</v>
      </c>
    </row>
    <row r="193" spans="1:43" x14ac:dyDescent="0.25">
      <c r="A193" s="33" t="s">
        <v>277</v>
      </c>
      <c r="B193" s="33" t="s">
        <v>3953</v>
      </c>
      <c r="C193" s="33" t="s">
        <v>3954</v>
      </c>
      <c r="D193" s="33" t="s">
        <v>280</v>
      </c>
      <c r="E193" s="33" t="s">
        <v>281</v>
      </c>
      <c r="F193" s="34">
        <v>43101</v>
      </c>
      <c r="G193" s="34">
        <v>43465</v>
      </c>
      <c r="H193" s="35" t="s">
        <v>3955</v>
      </c>
      <c r="I193" s="35" t="s">
        <v>3956</v>
      </c>
      <c r="J193" s="35" t="s">
        <v>3957</v>
      </c>
      <c r="K193" s="35" t="s">
        <v>3958</v>
      </c>
      <c r="L193" s="35" t="s">
        <v>5894</v>
      </c>
      <c r="M193" s="35" t="s">
        <v>5895</v>
      </c>
      <c r="N193" s="35" t="s">
        <v>5218</v>
      </c>
      <c r="O193" s="35"/>
      <c r="P193" s="35"/>
      <c r="Q193" s="35"/>
      <c r="R193" s="35" t="s">
        <v>5202</v>
      </c>
      <c r="S193" s="35" t="s">
        <v>5224</v>
      </c>
      <c r="T193" s="35" t="s">
        <v>5896</v>
      </c>
      <c r="U193" s="35" t="s">
        <v>5220</v>
      </c>
      <c r="V193" s="35" t="s">
        <v>5188</v>
      </c>
      <c r="W193" s="36">
        <v>0</v>
      </c>
      <c r="X193" s="36">
        <v>0</v>
      </c>
      <c r="Y193" s="36">
        <v>0</v>
      </c>
      <c r="Z193" s="36">
        <v>0</v>
      </c>
      <c r="AA193" s="36">
        <v>0</v>
      </c>
      <c r="AB193" s="36">
        <v>0</v>
      </c>
      <c r="AC193" s="36">
        <v>0</v>
      </c>
      <c r="AD193" s="36">
        <v>0</v>
      </c>
      <c r="AE193" s="36">
        <v>0</v>
      </c>
      <c r="AF193" s="36">
        <v>0</v>
      </c>
      <c r="AG193" s="36">
        <v>0</v>
      </c>
      <c r="AH193" s="36">
        <v>0</v>
      </c>
      <c r="AI193" s="36">
        <v>1</v>
      </c>
      <c r="AJ193" s="35" t="s">
        <v>5897</v>
      </c>
      <c r="AK193" s="35"/>
      <c r="AL193" s="35" t="s">
        <v>5221</v>
      </c>
      <c r="AO193" s="35"/>
      <c r="AP193" s="33"/>
      <c r="AQ193" s="36">
        <f>IF(COUNTIF($L$2:Table20[[#This Row],[ID]],Table20[[#This Row],[ID]])=1,1,0)</f>
        <v>1</v>
      </c>
    </row>
    <row r="194" spans="1:43" x14ac:dyDescent="0.25">
      <c r="A194" s="33" t="s">
        <v>277</v>
      </c>
      <c r="B194" s="33" t="s">
        <v>3953</v>
      </c>
      <c r="C194" s="33" t="s">
        <v>3954</v>
      </c>
      <c r="D194" s="33" t="s">
        <v>280</v>
      </c>
      <c r="E194" s="33" t="s">
        <v>281</v>
      </c>
      <c r="F194" s="34">
        <v>43101</v>
      </c>
      <c r="G194" s="34">
        <v>43465</v>
      </c>
      <c r="H194" s="35" t="s">
        <v>3955</v>
      </c>
      <c r="I194" s="35" t="s">
        <v>3956</v>
      </c>
      <c r="J194" s="35" t="s">
        <v>3957</v>
      </c>
      <c r="K194" s="35" t="s">
        <v>3958</v>
      </c>
      <c r="L194" s="35" t="s">
        <v>5898</v>
      </c>
      <c r="M194" s="35" t="s">
        <v>5899</v>
      </c>
      <c r="N194" s="35" t="s">
        <v>5218</v>
      </c>
      <c r="O194" s="35"/>
      <c r="P194" s="35"/>
      <c r="Q194" s="35"/>
      <c r="R194" s="35" t="s">
        <v>5212</v>
      </c>
      <c r="S194" s="35" t="s">
        <v>5410</v>
      </c>
      <c r="T194" s="35" t="s">
        <v>5224</v>
      </c>
      <c r="U194" s="35" t="s">
        <v>5220</v>
      </c>
      <c r="V194" s="35" t="s">
        <v>5188</v>
      </c>
      <c r="W194" s="36">
        <v>0</v>
      </c>
      <c r="X194" s="36">
        <v>0</v>
      </c>
      <c r="Y194" s="36">
        <v>0</v>
      </c>
      <c r="Z194" s="36">
        <v>0</v>
      </c>
      <c r="AA194" s="36">
        <v>0</v>
      </c>
      <c r="AB194" s="36">
        <v>0</v>
      </c>
      <c r="AC194" s="36">
        <v>0</v>
      </c>
      <c r="AD194" s="36">
        <v>0</v>
      </c>
      <c r="AE194" s="36">
        <v>0</v>
      </c>
      <c r="AF194" s="36">
        <v>0</v>
      </c>
      <c r="AG194" s="36">
        <v>0</v>
      </c>
      <c r="AH194" s="36">
        <v>0</v>
      </c>
      <c r="AI194" s="36">
        <v>1</v>
      </c>
      <c r="AJ194" s="35" t="s">
        <v>5900</v>
      </c>
      <c r="AK194" s="35"/>
      <c r="AL194" s="35" t="s">
        <v>5221</v>
      </c>
      <c r="AO194" s="35"/>
      <c r="AP194" s="33"/>
      <c r="AQ194" s="36">
        <f>IF(COUNTIF($L$2:Table20[[#This Row],[ID]],Table20[[#This Row],[ID]])=1,1,0)</f>
        <v>1</v>
      </c>
    </row>
    <row r="195" spans="1:43" x14ac:dyDescent="0.25">
      <c r="A195" s="33" t="s">
        <v>277</v>
      </c>
      <c r="B195" s="33" t="s">
        <v>3953</v>
      </c>
      <c r="C195" s="33" t="s">
        <v>3954</v>
      </c>
      <c r="D195" s="33" t="s">
        <v>280</v>
      </c>
      <c r="E195" s="33" t="s">
        <v>281</v>
      </c>
      <c r="F195" s="34">
        <v>43101</v>
      </c>
      <c r="G195" s="34">
        <v>43465</v>
      </c>
      <c r="H195" s="35" t="s">
        <v>3955</v>
      </c>
      <c r="I195" s="35" t="s">
        <v>3956</v>
      </c>
      <c r="J195" s="35" t="s">
        <v>3957</v>
      </c>
      <c r="K195" s="35" t="s">
        <v>3958</v>
      </c>
      <c r="L195" s="35" t="s">
        <v>5901</v>
      </c>
      <c r="M195" s="35" t="s">
        <v>5902</v>
      </c>
      <c r="N195" s="35" t="s">
        <v>5218</v>
      </c>
      <c r="O195" s="35"/>
      <c r="P195" s="35"/>
      <c r="Q195" s="35"/>
      <c r="R195" s="35" t="s">
        <v>5212</v>
      </c>
      <c r="S195" s="35" t="s">
        <v>5240</v>
      </c>
      <c r="T195" s="35" t="s">
        <v>5224</v>
      </c>
      <c r="U195" s="35" t="s">
        <v>5233</v>
      </c>
      <c r="V195" s="35" t="s">
        <v>5188</v>
      </c>
      <c r="W195" s="36">
        <v>0</v>
      </c>
      <c r="X195" s="36">
        <v>0</v>
      </c>
      <c r="Y195" s="36">
        <v>0</v>
      </c>
      <c r="Z195" s="36">
        <v>0</v>
      </c>
      <c r="AA195" s="36">
        <v>0</v>
      </c>
      <c r="AB195" s="36">
        <v>0</v>
      </c>
      <c r="AC195" s="36">
        <v>0</v>
      </c>
      <c r="AD195" s="36">
        <v>0</v>
      </c>
      <c r="AE195" s="36">
        <v>0</v>
      </c>
      <c r="AF195" s="36">
        <v>0</v>
      </c>
      <c r="AG195" s="36">
        <v>0</v>
      </c>
      <c r="AH195" s="36">
        <v>0</v>
      </c>
      <c r="AI195" s="36">
        <v>1</v>
      </c>
      <c r="AJ195" s="35" t="s">
        <v>5903</v>
      </c>
      <c r="AK195" s="35"/>
      <c r="AL195" s="35" t="s">
        <v>5471</v>
      </c>
      <c r="AO195" s="35"/>
      <c r="AP195" s="33"/>
      <c r="AQ195" s="36">
        <f>IF(COUNTIF($L$2:Table20[[#This Row],[ID]],Table20[[#This Row],[ID]])=1,1,0)</f>
        <v>1</v>
      </c>
    </row>
    <row r="196" spans="1:43" x14ac:dyDescent="0.25">
      <c r="A196" s="33" t="s">
        <v>277</v>
      </c>
      <c r="B196" s="33" t="s">
        <v>3953</v>
      </c>
      <c r="C196" s="33" t="s">
        <v>3954</v>
      </c>
      <c r="D196" s="33" t="s">
        <v>280</v>
      </c>
      <c r="E196" s="33" t="s">
        <v>281</v>
      </c>
      <c r="F196" s="34">
        <v>43101</v>
      </c>
      <c r="G196" s="34">
        <v>43465</v>
      </c>
      <c r="H196" s="35" t="s">
        <v>3955</v>
      </c>
      <c r="I196" s="35" t="s">
        <v>3956</v>
      </c>
      <c r="J196" s="35" t="s">
        <v>3957</v>
      </c>
      <c r="K196" s="35" t="s">
        <v>3958</v>
      </c>
      <c r="L196" s="35" t="s">
        <v>5904</v>
      </c>
      <c r="M196" s="35" t="s">
        <v>5905</v>
      </c>
      <c r="N196" s="35" t="s">
        <v>5218</v>
      </c>
      <c r="O196" s="35"/>
      <c r="P196" s="35"/>
      <c r="Q196" s="35"/>
      <c r="R196" s="35" t="s">
        <v>5184</v>
      </c>
      <c r="S196" s="35" t="s">
        <v>5230</v>
      </c>
      <c r="T196" s="35" t="s">
        <v>5203</v>
      </c>
      <c r="U196" s="35" t="s">
        <v>5220</v>
      </c>
      <c r="V196" s="35" t="s">
        <v>5188</v>
      </c>
      <c r="W196" s="36">
        <v>0</v>
      </c>
      <c r="X196" s="36">
        <v>0</v>
      </c>
      <c r="Y196" s="36">
        <v>0</v>
      </c>
      <c r="Z196" s="36">
        <v>0</v>
      </c>
      <c r="AA196" s="36">
        <v>0</v>
      </c>
      <c r="AB196" s="36">
        <v>0</v>
      </c>
      <c r="AC196" s="36">
        <v>0</v>
      </c>
      <c r="AD196" s="36">
        <v>0</v>
      </c>
      <c r="AE196" s="36">
        <v>0</v>
      </c>
      <c r="AF196" s="36">
        <v>0</v>
      </c>
      <c r="AG196" s="36">
        <v>0</v>
      </c>
      <c r="AH196" s="36">
        <v>0</v>
      </c>
      <c r="AI196" s="36">
        <v>1</v>
      </c>
      <c r="AJ196" s="35" t="s">
        <v>5906</v>
      </c>
      <c r="AK196" s="35"/>
      <c r="AL196" s="35" t="s">
        <v>5278</v>
      </c>
      <c r="AO196" s="35"/>
      <c r="AP196" s="33"/>
      <c r="AQ196" s="36">
        <f>IF(COUNTIF($L$2:Table20[[#This Row],[ID]],Table20[[#This Row],[ID]])=1,1,0)</f>
        <v>1</v>
      </c>
    </row>
    <row r="197" spans="1:43" x14ac:dyDescent="0.25">
      <c r="A197" s="33" t="s">
        <v>277</v>
      </c>
      <c r="B197" s="33" t="s">
        <v>3953</v>
      </c>
      <c r="C197" s="33" t="s">
        <v>3954</v>
      </c>
      <c r="D197" s="33" t="s">
        <v>280</v>
      </c>
      <c r="E197" s="33" t="s">
        <v>281</v>
      </c>
      <c r="F197" s="34">
        <v>43101</v>
      </c>
      <c r="G197" s="34">
        <v>43465</v>
      </c>
      <c r="H197" s="35" t="s">
        <v>3955</v>
      </c>
      <c r="I197" s="35" t="s">
        <v>3956</v>
      </c>
      <c r="J197" s="35" t="s">
        <v>3957</v>
      </c>
      <c r="K197" s="35" t="s">
        <v>3958</v>
      </c>
      <c r="L197" s="35" t="s">
        <v>5907</v>
      </c>
      <c r="M197" s="35" t="s">
        <v>5908</v>
      </c>
      <c r="N197" s="35" t="s">
        <v>5218</v>
      </c>
      <c r="O197" s="35"/>
      <c r="P197" s="35"/>
      <c r="Q197" s="35"/>
      <c r="R197" s="35" t="s">
        <v>5212</v>
      </c>
      <c r="S197" s="35" t="s">
        <v>5410</v>
      </c>
      <c r="T197" s="35" t="s">
        <v>5203</v>
      </c>
      <c r="U197" s="35" t="s">
        <v>5233</v>
      </c>
      <c r="V197" s="35" t="s">
        <v>5188</v>
      </c>
      <c r="W197" s="36">
        <v>0</v>
      </c>
      <c r="X197" s="36">
        <v>0</v>
      </c>
      <c r="Y197" s="36">
        <v>0</v>
      </c>
      <c r="Z197" s="36">
        <v>0</v>
      </c>
      <c r="AA197" s="36">
        <v>0</v>
      </c>
      <c r="AB197" s="36">
        <v>0</v>
      </c>
      <c r="AC197" s="36">
        <v>0</v>
      </c>
      <c r="AD197" s="36">
        <v>0</v>
      </c>
      <c r="AE197" s="36">
        <v>0</v>
      </c>
      <c r="AF197" s="36">
        <v>0</v>
      </c>
      <c r="AG197" s="36">
        <v>0</v>
      </c>
      <c r="AH197" s="36">
        <v>0</v>
      </c>
      <c r="AI197" s="36">
        <v>1</v>
      </c>
      <c r="AJ197" s="35" t="s">
        <v>5909</v>
      </c>
      <c r="AK197" s="35"/>
      <c r="AL197" s="35" t="s">
        <v>5221</v>
      </c>
      <c r="AO197" s="35"/>
      <c r="AP197" s="33"/>
      <c r="AQ197" s="36">
        <f>IF(COUNTIF($L$2:Table20[[#This Row],[ID]],Table20[[#This Row],[ID]])=1,1,0)</f>
        <v>1</v>
      </c>
    </row>
    <row r="198" spans="1:43" x14ac:dyDescent="0.25">
      <c r="A198" s="33" t="s">
        <v>277</v>
      </c>
      <c r="B198" s="33" t="s">
        <v>3953</v>
      </c>
      <c r="C198" s="33" t="s">
        <v>3954</v>
      </c>
      <c r="D198" s="33" t="s">
        <v>280</v>
      </c>
      <c r="E198" s="33" t="s">
        <v>281</v>
      </c>
      <c r="F198" s="34">
        <v>43101</v>
      </c>
      <c r="G198" s="34">
        <v>43465</v>
      </c>
      <c r="H198" s="35" t="s">
        <v>3955</v>
      </c>
      <c r="I198" s="35" t="s">
        <v>3956</v>
      </c>
      <c r="J198" s="35" t="s">
        <v>3957</v>
      </c>
      <c r="K198" s="35" t="s">
        <v>3958</v>
      </c>
      <c r="L198" s="35" t="s">
        <v>5910</v>
      </c>
      <c r="M198" s="35" t="s">
        <v>5911</v>
      </c>
      <c r="N198" s="35" t="s">
        <v>5218</v>
      </c>
      <c r="O198" s="35"/>
      <c r="P198" s="35"/>
      <c r="Q198" s="35"/>
      <c r="R198" s="35" t="s">
        <v>5202</v>
      </c>
      <c r="S198" s="35" t="s">
        <v>5230</v>
      </c>
      <c r="T198" s="35" t="s">
        <v>5224</v>
      </c>
      <c r="U198" s="35" t="s">
        <v>5220</v>
      </c>
      <c r="V198" s="35" t="s">
        <v>5188</v>
      </c>
      <c r="W198" s="36">
        <v>0</v>
      </c>
      <c r="X198" s="36">
        <v>0</v>
      </c>
      <c r="Y198" s="36">
        <v>0</v>
      </c>
      <c r="Z198" s="36">
        <v>0</v>
      </c>
      <c r="AA198" s="36">
        <v>0</v>
      </c>
      <c r="AB198" s="36">
        <v>0</v>
      </c>
      <c r="AC198" s="36">
        <v>0</v>
      </c>
      <c r="AD198" s="36">
        <v>0</v>
      </c>
      <c r="AE198" s="36">
        <v>0</v>
      </c>
      <c r="AF198" s="36">
        <v>0</v>
      </c>
      <c r="AG198" s="36">
        <v>0</v>
      </c>
      <c r="AH198" s="36">
        <v>0</v>
      </c>
      <c r="AI198" s="36">
        <v>1</v>
      </c>
      <c r="AJ198" s="35" t="s">
        <v>5912</v>
      </c>
      <c r="AK198" s="35"/>
      <c r="AL198" s="35" t="s">
        <v>5270</v>
      </c>
      <c r="AO198" s="35"/>
      <c r="AP198" s="33"/>
      <c r="AQ198" s="36">
        <f>IF(COUNTIF($L$2:Table20[[#This Row],[ID]],Table20[[#This Row],[ID]])=1,1,0)</f>
        <v>1</v>
      </c>
    </row>
    <row r="199" spans="1:43" x14ac:dyDescent="0.25">
      <c r="A199" s="33" t="s">
        <v>277</v>
      </c>
      <c r="B199" s="33" t="s">
        <v>3953</v>
      </c>
      <c r="C199" s="33" t="s">
        <v>3954</v>
      </c>
      <c r="D199" s="33" t="s">
        <v>280</v>
      </c>
      <c r="E199" s="33" t="s">
        <v>281</v>
      </c>
      <c r="F199" s="34">
        <v>43101</v>
      </c>
      <c r="G199" s="34">
        <v>43465</v>
      </c>
      <c r="H199" s="35" t="s">
        <v>3955</v>
      </c>
      <c r="I199" s="35" t="s">
        <v>3956</v>
      </c>
      <c r="J199" s="35" t="s">
        <v>3957</v>
      </c>
      <c r="K199" s="35" t="s">
        <v>3958</v>
      </c>
      <c r="L199" s="35" t="s">
        <v>5913</v>
      </c>
      <c r="M199" s="35" t="s">
        <v>5914</v>
      </c>
      <c r="N199" s="35" t="s">
        <v>5218</v>
      </c>
      <c r="O199" s="35"/>
      <c r="P199" s="35"/>
      <c r="Q199" s="35"/>
      <c r="R199" s="35" t="s">
        <v>5212</v>
      </c>
      <c r="S199" s="35" t="s">
        <v>5230</v>
      </c>
      <c r="T199" s="35" t="s">
        <v>5224</v>
      </c>
      <c r="U199" s="35" t="s">
        <v>5220</v>
      </c>
      <c r="V199" s="35" t="s">
        <v>5188</v>
      </c>
      <c r="W199" s="36">
        <v>0</v>
      </c>
      <c r="X199" s="36">
        <v>0</v>
      </c>
      <c r="Y199" s="36">
        <v>0</v>
      </c>
      <c r="Z199" s="36">
        <v>0</v>
      </c>
      <c r="AA199" s="36">
        <v>0</v>
      </c>
      <c r="AB199" s="36">
        <v>0</v>
      </c>
      <c r="AC199" s="36">
        <v>0</v>
      </c>
      <c r="AD199" s="36">
        <v>0</v>
      </c>
      <c r="AE199" s="36">
        <v>0</v>
      </c>
      <c r="AF199" s="36">
        <v>0</v>
      </c>
      <c r="AG199" s="36">
        <v>0</v>
      </c>
      <c r="AH199" s="36">
        <v>0</v>
      </c>
      <c r="AI199" s="36">
        <v>1</v>
      </c>
      <c r="AJ199" s="35" t="s">
        <v>5915</v>
      </c>
      <c r="AK199" s="35"/>
      <c r="AL199" s="35" t="s">
        <v>5270</v>
      </c>
      <c r="AO199" s="35"/>
      <c r="AP199" s="33"/>
      <c r="AQ199" s="36">
        <f>IF(COUNTIF($L$2:Table20[[#This Row],[ID]],Table20[[#This Row],[ID]])=1,1,0)</f>
        <v>1</v>
      </c>
    </row>
    <row r="200" spans="1:43" x14ac:dyDescent="0.25">
      <c r="A200" s="33" t="s">
        <v>277</v>
      </c>
      <c r="B200" s="33" t="s">
        <v>3953</v>
      </c>
      <c r="C200" s="33" t="s">
        <v>3954</v>
      </c>
      <c r="D200" s="33" t="s">
        <v>280</v>
      </c>
      <c r="E200" s="33" t="s">
        <v>281</v>
      </c>
      <c r="F200" s="34">
        <v>43101</v>
      </c>
      <c r="G200" s="34">
        <v>43465</v>
      </c>
      <c r="H200" s="35" t="s">
        <v>3955</v>
      </c>
      <c r="I200" s="35" t="s">
        <v>3956</v>
      </c>
      <c r="J200" s="35" t="s">
        <v>3957</v>
      </c>
      <c r="K200" s="35" t="s">
        <v>3958</v>
      </c>
      <c r="L200" s="35" t="s">
        <v>5916</v>
      </c>
      <c r="M200" s="35" t="s">
        <v>5917</v>
      </c>
      <c r="N200" s="35" t="s">
        <v>5218</v>
      </c>
      <c r="O200" s="35"/>
      <c r="P200" s="35"/>
      <c r="Q200" s="35"/>
      <c r="R200" s="35" t="s">
        <v>5212</v>
      </c>
      <c r="S200" s="35" t="s">
        <v>5230</v>
      </c>
      <c r="T200" s="35" t="s">
        <v>5410</v>
      </c>
      <c r="U200" s="35" t="s">
        <v>5220</v>
      </c>
      <c r="V200" s="35" t="s">
        <v>5188</v>
      </c>
      <c r="W200" s="36">
        <v>0</v>
      </c>
      <c r="X200" s="36">
        <v>0</v>
      </c>
      <c r="Y200" s="36">
        <v>0</v>
      </c>
      <c r="Z200" s="36">
        <v>0</v>
      </c>
      <c r="AA200" s="36">
        <v>0</v>
      </c>
      <c r="AB200" s="36">
        <v>0</v>
      </c>
      <c r="AC200" s="36">
        <v>0</v>
      </c>
      <c r="AD200" s="36">
        <v>0</v>
      </c>
      <c r="AE200" s="36">
        <v>0</v>
      </c>
      <c r="AF200" s="36">
        <v>0</v>
      </c>
      <c r="AG200" s="36">
        <v>0</v>
      </c>
      <c r="AH200" s="36">
        <v>0</v>
      </c>
      <c r="AI200" s="36">
        <v>1</v>
      </c>
      <c r="AJ200" s="35" t="s">
        <v>5918</v>
      </c>
      <c r="AK200" s="35"/>
      <c r="AL200" s="35" t="s">
        <v>5221</v>
      </c>
      <c r="AO200" s="35"/>
      <c r="AP200" s="33"/>
      <c r="AQ200" s="36">
        <f>IF(COUNTIF($L$2:Table20[[#This Row],[ID]],Table20[[#This Row],[ID]])=1,1,0)</f>
        <v>1</v>
      </c>
    </row>
    <row r="201" spans="1:43" x14ac:dyDescent="0.25">
      <c r="A201" s="33" t="s">
        <v>277</v>
      </c>
      <c r="B201" s="33" t="s">
        <v>3953</v>
      </c>
      <c r="C201" s="33" t="s">
        <v>3954</v>
      </c>
      <c r="D201" s="33" t="s">
        <v>280</v>
      </c>
      <c r="E201" s="33" t="s">
        <v>281</v>
      </c>
      <c r="F201" s="34">
        <v>43101</v>
      </c>
      <c r="G201" s="34">
        <v>43465</v>
      </c>
      <c r="H201" s="35" t="s">
        <v>3955</v>
      </c>
      <c r="I201" s="35" t="s">
        <v>3956</v>
      </c>
      <c r="J201" s="35" t="s">
        <v>3957</v>
      </c>
      <c r="K201" s="35" t="s">
        <v>3958</v>
      </c>
      <c r="L201" s="35" t="s">
        <v>5919</v>
      </c>
      <c r="M201" s="35" t="s">
        <v>5920</v>
      </c>
      <c r="N201" s="35" t="s">
        <v>5218</v>
      </c>
      <c r="O201" s="35"/>
      <c r="P201" s="35"/>
      <c r="Q201" s="35"/>
      <c r="R201" s="35" t="s">
        <v>5212</v>
      </c>
      <c r="S201" s="35" t="s">
        <v>5230</v>
      </c>
      <c r="T201" s="35" t="s">
        <v>5224</v>
      </c>
      <c r="U201" s="35" t="s">
        <v>5220</v>
      </c>
      <c r="V201" s="35" t="s">
        <v>5188</v>
      </c>
      <c r="W201" s="36">
        <v>0</v>
      </c>
      <c r="X201" s="36">
        <v>0</v>
      </c>
      <c r="Y201" s="36">
        <v>0</v>
      </c>
      <c r="Z201" s="36">
        <v>0</v>
      </c>
      <c r="AA201" s="36">
        <v>0</v>
      </c>
      <c r="AB201" s="36">
        <v>0</v>
      </c>
      <c r="AC201" s="36">
        <v>0</v>
      </c>
      <c r="AD201" s="36">
        <v>0</v>
      </c>
      <c r="AE201" s="36">
        <v>0</v>
      </c>
      <c r="AF201" s="36">
        <v>0</v>
      </c>
      <c r="AG201" s="36">
        <v>0</v>
      </c>
      <c r="AH201" s="36">
        <v>0</v>
      </c>
      <c r="AI201" s="36">
        <v>1</v>
      </c>
      <c r="AJ201" s="35" t="s">
        <v>5921</v>
      </c>
      <c r="AK201" s="35"/>
      <c r="AL201" s="35" t="s">
        <v>5221</v>
      </c>
      <c r="AO201" s="35"/>
      <c r="AP201" s="33"/>
      <c r="AQ201" s="36">
        <f>IF(COUNTIF($L$2:Table20[[#This Row],[ID]],Table20[[#This Row],[ID]])=1,1,0)</f>
        <v>1</v>
      </c>
    </row>
    <row r="202" spans="1:43" x14ac:dyDescent="0.25">
      <c r="A202" s="33" t="s">
        <v>277</v>
      </c>
      <c r="B202" s="33" t="s">
        <v>3953</v>
      </c>
      <c r="C202" s="33" t="s">
        <v>3954</v>
      </c>
      <c r="D202" s="33" t="s">
        <v>280</v>
      </c>
      <c r="E202" s="33" t="s">
        <v>281</v>
      </c>
      <c r="F202" s="34">
        <v>43101</v>
      </c>
      <c r="G202" s="34">
        <v>43465</v>
      </c>
      <c r="H202" s="35" t="s">
        <v>3955</v>
      </c>
      <c r="I202" s="35" t="s">
        <v>3956</v>
      </c>
      <c r="J202" s="35" t="s">
        <v>3957</v>
      </c>
      <c r="K202" s="35" t="s">
        <v>3958</v>
      </c>
      <c r="L202" s="35" t="s">
        <v>5922</v>
      </c>
      <c r="M202" s="35" t="s">
        <v>5923</v>
      </c>
      <c r="N202" s="35" t="s">
        <v>5218</v>
      </c>
      <c r="O202" s="35"/>
      <c r="P202" s="35"/>
      <c r="Q202" s="35"/>
      <c r="R202" s="35" t="s">
        <v>5202</v>
      </c>
      <c r="S202" s="35" t="s">
        <v>5224</v>
      </c>
      <c r="T202" s="35" t="s">
        <v>5203</v>
      </c>
      <c r="U202" s="35" t="s">
        <v>5233</v>
      </c>
      <c r="V202" s="35" t="s">
        <v>5188</v>
      </c>
      <c r="W202" s="36">
        <v>0</v>
      </c>
      <c r="X202" s="36">
        <v>0</v>
      </c>
      <c r="Y202" s="36">
        <v>0</v>
      </c>
      <c r="Z202" s="36">
        <v>0</v>
      </c>
      <c r="AA202" s="36">
        <v>0</v>
      </c>
      <c r="AB202" s="36">
        <v>0</v>
      </c>
      <c r="AC202" s="36">
        <v>0</v>
      </c>
      <c r="AD202" s="36">
        <v>0</v>
      </c>
      <c r="AE202" s="36">
        <v>0</v>
      </c>
      <c r="AF202" s="36">
        <v>0</v>
      </c>
      <c r="AG202" s="36">
        <v>0</v>
      </c>
      <c r="AH202" s="36">
        <v>0</v>
      </c>
      <c r="AI202" s="36">
        <v>1</v>
      </c>
      <c r="AJ202" s="35" t="s">
        <v>5924</v>
      </c>
      <c r="AK202" s="35"/>
      <c r="AL202" s="35" t="s">
        <v>5221</v>
      </c>
      <c r="AO202" s="35"/>
      <c r="AP202" s="33"/>
      <c r="AQ202" s="36">
        <f>IF(COUNTIF($L$2:Table20[[#This Row],[ID]],Table20[[#This Row],[ID]])=1,1,0)</f>
        <v>1</v>
      </c>
    </row>
    <row r="203" spans="1:43" x14ac:dyDescent="0.25">
      <c r="A203" s="33" t="s">
        <v>277</v>
      </c>
      <c r="B203" s="33" t="s">
        <v>3953</v>
      </c>
      <c r="C203" s="33" t="s">
        <v>3954</v>
      </c>
      <c r="D203" s="33" t="s">
        <v>280</v>
      </c>
      <c r="E203" s="33" t="s">
        <v>281</v>
      </c>
      <c r="F203" s="34">
        <v>43101</v>
      </c>
      <c r="G203" s="34">
        <v>43465</v>
      </c>
      <c r="H203" s="35" t="s">
        <v>3955</v>
      </c>
      <c r="I203" s="35" t="s">
        <v>3956</v>
      </c>
      <c r="J203" s="35" t="s">
        <v>3957</v>
      </c>
      <c r="K203" s="35" t="s">
        <v>3958</v>
      </c>
      <c r="L203" s="35" t="s">
        <v>5925</v>
      </c>
      <c r="M203" s="35" t="s">
        <v>5926</v>
      </c>
      <c r="N203" s="35" t="s">
        <v>5218</v>
      </c>
      <c r="O203" s="35"/>
      <c r="P203" s="35"/>
      <c r="Q203" s="35"/>
      <c r="R203" s="35" t="s">
        <v>5212</v>
      </c>
      <c r="S203" s="35" t="s">
        <v>5410</v>
      </c>
      <c r="T203" s="35" t="s">
        <v>5203</v>
      </c>
      <c r="U203" s="35" t="s">
        <v>5233</v>
      </c>
      <c r="V203" s="35" t="s">
        <v>5188</v>
      </c>
      <c r="W203" s="36">
        <v>0</v>
      </c>
      <c r="X203" s="36">
        <v>0</v>
      </c>
      <c r="Y203" s="36">
        <v>0</v>
      </c>
      <c r="Z203" s="36">
        <v>0</v>
      </c>
      <c r="AA203" s="36">
        <v>0</v>
      </c>
      <c r="AB203" s="36">
        <v>0</v>
      </c>
      <c r="AC203" s="36">
        <v>0</v>
      </c>
      <c r="AD203" s="36">
        <v>0</v>
      </c>
      <c r="AE203" s="36">
        <v>0</v>
      </c>
      <c r="AF203" s="36">
        <v>0</v>
      </c>
      <c r="AG203" s="36">
        <v>0</v>
      </c>
      <c r="AH203" s="36">
        <v>0</v>
      </c>
      <c r="AI203" s="36">
        <v>1</v>
      </c>
      <c r="AJ203" s="35" t="s">
        <v>5927</v>
      </c>
      <c r="AK203" s="35"/>
      <c r="AL203" s="35" t="s">
        <v>5221</v>
      </c>
      <c r="AO203" s="35"/>
      <c r="AP203" s="33"/>
      <c r="AQ203" s="36">
        <f>IF(COUNTIF($L$2:Table20[[#This Row],[ID]],Table20[[#This Row],[ID]])=1,1,0)</f>
        <v>1</v>
      </c>
    </row>
    <row r="204" spans="1:43" x14ac:dyDescent="0.25">
      <c r="A204" s="33" t="s">
        <v>277</v>
      </c>
      <c r="B204" s="33" t="s">
        <v>3953</v>
      </c>
      <c r="C204" s="33" t="s">
        <v>3954</v>
      </c>
      <c r="D204" s="33" t="s">
        <v>280</v>
      </c>
      <c r="E204" s="33" t="s">
        <v>281</v>
      </c>
      <c r="F204" s="34">
        <v>43101</v>
      </c>
      <c r="G204" s="34">
        <v>43465</v>
      </c>
      <c r="H204" s="35" t="s">
        <v>3955</v>
      </c>
      <c r="I204" s="35" t="s">
        <v>3956</v>
      </c>
      <c r="J204" s="35" t="s">
        <v>3957</v>
      </c>
      <c r="K204" s="35" t="s">
        <v>3958</v>
      </c>
      <c r="L204" s="35" t="s">
        <v>5928</v>
      </c>
      <c r="M204" s="35" t="s">
        <v>5929</v>
      </c>
      <c r="N204" s="35" t="s">
        <v>5218</v>
      </c>
      <c r="O204" s="35"/>
      <c r="P204" s="35"/>
      <c r="Q204" s="35"/>
      <c r="R204" s="35" t="s">
        <v>5212</v>
      </c>
      <c r="S204" s="35" t="s">
        <v>5410</v>
      </c>
      <c r="T204" s="35" t="s">
        <v>5224</v>
      </c>
      <c r="U204" s="35" t="s">
        <v>5220</v>
      </c>
      <c r="V204" s="35" t="s">
        <v>5188</v>
      </c>
      <c r="W204" s="36">
        <v>0</v>
      </c>
      <c r="X204" s="36">
        <v>0</v>
      </c>
      <c r="Y204" s="36">
        <v>0</v>
      </c>
      <c r="Z204" s="36">
        <v>0</v>
      </c>
      <c r="AA204" s="36">
        <v>0</v>
      </c>
      <c r="AB204" s="36">
        <v>0</v>
      </c>
      <c r="AC204" s="36">
        <v>0</v>
      </c>
      <c r="AD204" s="36">
        <v>0</v>
      </c>
      <c r="AE204" s="36">
        <v>0</v>
      </c>
      <c r="AF204" s="36">
        <v>0</v>
      </c>
      <c r="AG204" s="36">
        <v>0</v>
      </c>
      <c r="AH204" s="36">
        <v>0</v>
      </c>
      <c r="AI204" s="36">
        <v>1</v>
      </c>
      <c r="AJ204" s="35" t="s">
        <v>5930</v>
      </c>
      <c r="AK204" s="35"/>
      <c r="AL204" s="35" t="s">
        <v>5221</v>
      </c>
      <c r="AO204" s="35"/>
      <c r="AP204" s="33"/>
      <c r="AQ204" s="36">
        <f>IF(COUNTIF($L$2:Table20[[#This Row],[ID]],Table20[[#This Row],[ID]])=1,1,0)</f>
        <v>1</v>
      </c>
    </row>
    <row r="205" spans="1:43" x14ac:dyDescent="0.25">
      <c r="A205" s="33" t="s">
        <v>277</v>
      </c>
      <c r="B205" s="33" t="s">
        <v>3953</v>
      </c>
      <c r="C205" s="33" t="s">
        <v>3954</v>
      </c>
      <c r="D205" s="33" t="s">
        <v>280</v>
      </c>
      <c r="E205" s="33" t="s">
        <v>281</v>
      </c>
      <c r="F205" s="34">
        <v>43101</v>
      </c>
      <c r="G205" s="34">
        <v>43465</v>
      </c>
      <c r="H205" s="35" t="s">
        <v>3955</v>
      </c>
      <c r="I205" s="35" t="s">
        <v>3956</v>
      </c>
      <c r="J205" s="35" t="s">
        <v>3957</v>
      </c>
      <c r="K205" s="35" t="s">
        <v>3958</v>
      </c>
      <c r="L205" s="35" t="s">
        <v>5931</v>
      </c>
      <c r="M205" s="35" t="s">
        <v>5932</v>
      </c>
      <c r="N205" s="35" t="s">
        <v>5218</v>
      </c>
      <c r="O205" s="35"/>
      <c r="P205" s="35"/>
      <c r="Q205" s="35"/>
      <c r="R205" s="35" t="s">
        <v>5212</v>
      </c>
      <c r="S205" s="35" t="s">
        <v>5230</v>
      </c>
      <c r="T205" s="35" t="s">
        <v>5203</v>
      </c>
      <c r="U205" s="35" t="s">
        <v>5220</v>
      </c>
      <c r="V205" s="35" t="s">
        <v>5188</v>
      </c>
      <c r="W205" s="36">
        <v>0</v>
      </c>
      <c r="X205" s="36">
        <v>0</v>
      </c>
      <c r="Y205" s="36">
        <v>0</v>
      </c>
      <c r="Z205" s="36">
        <v>0</v>
      </c>
      <c r="AA205" s="36">
        <v>0</v>
      </c>
      <c r="AB205" s="36">
        <v>0</v>
      </c>
      <c r="AC205" s="36">
        <v>0</v>
      </c>
      <c r="AD205" s="36">
        <v>0</v>
      </c>
      <c r="AE205" s="36">
        <v>0</v>
      </c>
      <c r="AF205" s="36">
        <v>0</v>
      </c>
      <c r="AG205" s="36">
        <v>0</v>
      </c>
      <c r="AH205" s="36">
        <v>0</v>
      </c>
      <c r="AI205" s="36">
        <v>1</v>
      </c>
      <c r="AJ205" s="35" t="s">
        <v>5933</v>
      </c>
      <c r="AK205" s="35"/>
      <c r="AL205" s="35" t="s">
        <v>5471</v>
      </c>
      <c r="AO205" s="35"/>
      <c r="AP205" s="33"/>
      <c r="AQ205" s="36">
        <f>IF(COUNTIF($L$2:Table20[[#This Row],[ID]],Table20[[#This Row],[ID]])=1,1,0)</f>
        <v>1</v>
      </c>
    </row>
    <row r="206" spans="1:43" x14ac:dyDescent="0.25">
      <c r="A206" s="33" t="s">
        <v>277</v>
      </c>
      <c r="B206" s="33" t="s">
        <v>3953</v>
      </c>
      <c r="C206" s="33" t="s">
        <v>3954</v>
      </c>
      <c r="D206" s="33" t="s">
        <v>280</v>
      </c>
      <c r="E206" s="33" t="s">
        <v>281</v>
      </c>
      <c r="F206" s="34">
        <v>43101</v>
      </c>
      <c r="G206" s="34">
        <v>43465</v>
      </c>
      <c r="H206" s="35" t="s">
        <v>3955</v>
      </c>
      <c r="I206" s="35" t="s">
        <v>3956</v>
      </c>
      <c r="J206" s="35" t="s">
        <v>3957</v>
      </c>
      <c r="K206" s="35" t="s">
        <v>3958</v>
      </c>
      <c r="L206" s="35" t="s">
        <v>5934</v>
      </c>
      <c r="M206" s="35" t="s">
        <v>5935</v>
      </c>
      <c r="N206" s="35" t="s">
        <v>5218</v>
      </c>
      <c r="O206" s="35"/>
      <c r="P206" s="35"/>
      <c r="Q206" s="35"/>
      <c r="R206" s="35" t="s">
        <v>5212</v>
      </c>
      <c r="S206" s="35" t="s">
        <v>5410</v>
      </c>
      <c r="T206" s="35" t="s">
        <v>5203</v>
      </c>
      <c r="U206" s="35" t="s">
        <v>5233</v>
      </c>
      <c r="V206" s="35" t="s">
        <v>5188</v>
      </c>
      <c r="W206" s="36">
        <v>0</v>
      </c>
      <c r="X206" s="36">
        <v>0</v>
      </c>
      <c r="Y206" s="36">
        <v>0</v>
      </c>
      <c r="Z206" s="36">
        <v>0</v>
      </c>
      <c r="AA206" s="36">
        <v>0</v>
      </c>
      <c r="AB206" s="36">
        <v>0</v>
      </c>
      <c r="AC206" s="36">
        <v>0</v>
      </c>
      <c r="AD206" s="36">
        <v>0</v>
      </c>
      <c r="AE206" s="36">
        <v>0</v>
      </c>
      <c r="AF206" s="36">
        <v>0</v>
      </c>
      <c r="AG206" s="36">
        <v>0</v>
      </c>
      <c r="AH206" s="36">
        <v>0</v>
      </c>
      <c r="AI206" s="36">
        <v>1</v>
      </c>
      <c r="AJ206" s="35" t="s">
        <v>5936</v>
      </c>
      <c r="AK206" s="35"/>
      <c r="AL206" s="35" t="s">
        <v>5221</v>
      </c>
      <c r="AO206" s="35"/>
      <c r="AP206" s="33"/>
      <c r="AQ206" s="36">
        <f>IF(COUNTIF($L$2:Table20[[#This Row],[ID]],Table20[[#This Row],[ID]])=1,1,0)</f>
        <v>1</v>
      </c>
    </row>
    <row r="207" spans="1:43" x14ac:dyDescent="0.25">
      <c r="A207" s="33" t="s">
        <v>277</v>
      </c>
      <c r="B207" s="33" t="s">
        <v>3953</v>
      </c>
      <c r="C207" s="33" t="s">
        <v>3954</v>
      </c>
      <c r="D207" s="33" t="s">
        <v>280</v>
      </c>
      <c r="E207" s="33" t="s">
        <v>281</v>
      </c>
      <c r="F207" s="34">
        <v>43101</v>
      </c>
      <c r="G207" s="34">
        <v>43465</v>
      </c>
      <c r="H207" s="35" t="s">
        <v>3955</v>
      </c>
      <c r="I207" s="35" t="s">
        <v>3956</v>
      </c>
      <c r="J207" s="35" t="s">
        <v>3957</v>
      </c>
      <c r="K207" s="35" t="s">
        <v>3958</v>
      </c>
      <c r="L207" s="35" t="s">
        <v>5937</v>
      </c>
      <c r="M207" s="35" t="s">
        <v>5938</v>
      </c>
      <c r="N207" s="35" t="s">
        <v>5218</v>
      </c>
      <c r="O207" s="35"/>
      <c r="P207" s="35"/>
      <c r="Q207" s="35"/>
      <c r="R207" s="35" t="s">
        <v>5184</v>
      </c>
      <c r="S207" s="35" t="s">
        <v>5230</v>
      </c>
      <c r="T207" s="35" t="s">
        <v>5203</v>
      </c>
      <c r="U207" s="35" t="s">
        <v>5220</v>
      </c>
      <c r="V207" s="35" t="s">
        <v>5188</v>
      </c>
      <c r="W207" s="36">
        <v>0</v>
      </c>
      <c r="X207" s="36">
        <v>0</v>
      </c>
      <c r="Y207" s="36">
        <v>0</v>
      </c>
      <c r="Z207" s="36">
        <v>0</v>
      </c>
      <c r="AA207" s="36">
        <v>0</v>
      </c>
      <c r="AB207" s="36">
        <v>0</v>
      </c>
      <c r="AC207" s="36">
        <v>0</v>
      </c>
      <c r="AD207" s="36">
        <v>0</v>
      </c>
      <c r="AE207" s="36">
        <v>0</v>
      </c>
      <c r="AF207" s="36">
        <v>0</v>
      </c>
      <c r="AG207" s="36">
        <v>0</v>
      </c>
      <c r="AH207" s="36">
        <v>0</v>
      </c>
      <c r="AI207" s="36">
        <v>1</v>
      </c>
      <c r="AJ207" s="35" t="s">
        <v>5939</v>
      </c>
      <c r="AK207" s="35"/>
      <c r="AL207" s="35" t="s">
        <v>5270</v>
      </c>
      <c r="AO207" s="35"/>
      <c r="AP207" s="33"/>
      <c r="AQ207" s="36">
        <f>IF(COUNTIF($L$2:Table20[[#This Row],[ID]],Table20[[#This Row],[ID]])=1,1,0)</f>
        <v>1</v>
      </c>
    </row>
    <row r="208" spans="1:43" x14ac:dyDescent="0.25">
      <c r="A208" s="33" t="s">
        <v>277</v>
      </c>
      <c r="B208" s="33" t="s">
        <v>3953</v>
      </c>
      <c r="C208" s="33" t="s">
        <v>3954</v>
      </c>
      <c r="D208" s="33" t="s">
        <v>280</v>
      </c>
      <c r="E208" s="33" t="s">
        <v>281</v>
      </c>
      <c r="F208" s="34">
        <v>43101</v>
      </c>
      <c r="G208" s="34">
        <v>43465</v>
      </c>
      <c r="H208" s="35" t="s">
        <v>3955</v>
      </c>
      <c r="I208" s="35" t="s">
        <v>3956</v>
      </c>
      <c r="J208" s="35" t="s">
        <v>3957</v>
      </c>
      <c r="K208" s="35" t="s">
        <v>3958</v>
      </c>
      <c r="L208" s="35" t="s">
        <v>5940</v>
      </c>
      <c r="M208" s="35" t="s">
        <v>5941</v>
      </c>
      <c r="N208" s="35" t="s">
        <v>5218</v>
      </c>
      <c r="O208" s="35"/>
      <c r="P208" s="35"/>
      <c r="Q208" s="35"/>
      <c r="R208" s="35" t="s">
        <v>5202</v>
      </c>
      <c r="S208" s="35" t="s">
        <v>5224</v>
      </c>
      <c r="T208" s="35" t="s">
        <v>5203</v>
      </c>
      <c r="U208" s="35" t="s">
        <v>5233</v>
      </c>
      <c r="V208" s="35" t="s">
        <v>5188</v>
      </c>
      <c r="W208" s="36">
        <v>0</v>
      </c>
      <c r="X208" s="36">
        <v>0</v>
      </c>
      <c r="Y208" s="36">
        <v>0</v>
      </c>
      <c r="Z208" s="36">
        <v>0</v>
      </c>
      <c r="AA208" s="36">
        <v>0</v>
      </c>
      <c r="AB208" s="36">
        <v>0</v>
      </c>
      <c r="AC208" s="36">
        <v>0</v>
      </c>
      <c r="AD208" s="36">
        <v>0</v>
      </c>
      <c r="AE208" s="36">
        <v>0</v>
      </c>
      <c r="AF208" s="36">
        <v>0</v>
      </c>
      <c r="AG208" s="36">
        <v>0</v>
      </c>
      <c r="AH208" s="36">
        <v>0</v>
      </c>
      <c r="AI208" s="36">
        <v>1</v>
      </c>
      <c r="AJ208" s="35" t="s">
        <v>5942</v>
      </c>
      <c r="AK208" s="35"/>
      <c r="AL208" s="35" t="s">
        <v>5221</v>
      </c>
      <c r="AO208" s="35"/>
      <c r="AP208" s="33"/>
      <c r="AQ208" s="36">
        <f>IF(COUNTIF($L$2:Table20[[#This Row],[ID]],Table20[[#This Row],[ID]])=1,1,0)</f>
        <v>1</v>
      </c>
    </row>
    <row r="209" spans="1:43" x14ac:dyDescent="0.25">
      <c r="A209" s="33" t="s">
        <v>277</v>
      </c>
      <c r="B209" s="33" t="s">
        <v>3953</v>
      </c>
      <c r="C209" s="33" t="s">
        <v>3954</v>
      </c>
      <c r="D209" s="33" t="s">
        <v>280</v>
      </c>
      <c r="E209" s="33" t="s">
        <v>281</v>
      </c>
      <c r="F209" s="34">
        <v>43101</v>
      </c>
      <c r="G209" s="34">
        <v>43465</v>
      </c>
      <c r="H209" s="35" t="s">
        <v>3955</v>
      </c>
      <c r="I209" s="35" t="s">
        <v>3956</v>
      </c>
      <c r="J209" s="35" t="s">
        <v>3957</v>
      </c>
      <c r="K209" s="35" t="s">
        <v>3958</v>
      </c>
      <c r="L209" s="35" t="s">
        <v>5943</v>
      </c>
      <c r="M209" s="35" t="s">
        <v>5944</v>
      </c>
      <c r="N209" s="35" t="s">
        <v>5194</v>
      </c>
      <c r="O209" s="35"/>
      <c r="P209" s="35"/>
      <c r="Q209" s="35"/>
      <c r="R209" s="35" t="s">
        <v>5212</v>
      </c>
      <c r="S209" s="35" t="s">
        <v>5213</v>
      </c>
      <c r="T209" s="35" t="s">
        <v>5203</v>
      </c>
      <c r="U209" s="35" t="s">
        <v>5233</v>
      </c>
      <c r="V209" s="35" t="s">
        <v>5188</v>
      </c>
      <c r="W209" s="36">
        <v>0</v>
      </c>
      <c r="X209" s="36">
        <v>0</v>
      </c>
      <c r="Y209" s="36">
        <v>0</v>
      </c>
      <c r="Z209" s="36">
        <v>0</v>
      </c>
      <c r="AA209" s="36">
        <v>0</v>
      </c>
      <c r="AB209" s="36">
        <v>0</v>
      </c>
      <c r="AC209" s="36">
        <v>0</v>
      </c>
      <c r="AD209" s="36">
        <v>0</v>
      </c>
      <c r="AE209" s="36">
        <v>0</v>
      </c>
      <c r="AF209" s="36">
        <v>0</v>
      </c>
      <c r="AG209" s="36">
        <v>0</v>
      </c>
      <c r="AH209" s="36">
        <v>0</v>
      </c>
      <c r="AI209" s="36">
        <v>1</v>
      </c>
      <c r="AJ209" s="35" t="s">
        <v>5945</v>
      </c>
      <c r="AK209" s="35"/>
      <c r="AL209" s="35" t="s">
        <v>5227</v>
      </c>
      <c r="AO209" s="35"/>
      <c r="AP209" s="33"/>
      <c r="AQ209" s="36">
        <f>IF(COUNTIF($L$2:Table20[[#This Row],[ID]],Table20[[#This Row],[ID]])=1,1,0)</f>
        <v>1</v>
      </c>
    </row>
    <row r="210" spans="1:43" x14ac:dyDescent="0.25">
      <c r="A210" s="33" t="s">
        <v>277</v>
      </c>
      <c r="B210" s="33" t="s">
        <v>3953</v>
      </c>
      <c r="C210" s="33" t="s">
        <v>3954</v>
      </c>
      <c r="D210" s="33" t="s">
        <v>280</v>
      </c>
      <c r="E210" s="33" t="s">
        <v>281</v>
      </c>
      <c r="F210" s="34">
        <v>43101</v>
      </c>
      <c r="G210" s="34">
        <v>43465</v>
      </c>
      <c r="H210" s="35" t="s">
        <v>3955</v>
      </c>
      <c r="I210" s="35" t="s">
        <v>3956</v>
      </c>
      <c r="J210" s="35" t="s">
        <v>3957</v>
      </c>
      <c r="K210" s="35" 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210" s="36">
        <v>0</v>
      </c>
      <c r="Z210" s="36">
        <v>0</v>
      </c>
      <c r="AA210" s="36">
        <v>0</v>
      </c>
      <c r="AB210" s="36">
        <v>0</v>
      </c>
      <c r="AC210" s="36">
        <v>0</v>
      </c>
      <c r="AD210" s="36">
        <v>0</v>
      </c>
      <c r="AE210" s="36">
        <v>0</v>
      </c>
      <c r="AF210" s="36">
        <v>0</v>
      </c>
      <c r="AG210" s="36">
        <v>0</v>
      </c>
      <c r="AH210" s="36">
        <v>0</v>
      </c>
      <c r="AI210" s="36">
        <v>1</v>
      </c>
      <c r="AJ210" s="35" t="s">
        <v>5948</v>
      </c>
      <c r="AK210" s="35"/>
      <c r="AL210" s="35" t="s">
        <v>5227</v>
      </c>
      <c r="AO210" s="35"/>
      <c r="AP210" s="33"/>
      <c r="AQ210" s="36">
        <f>IF(COUNTIF($L$2:Table20[[#This Row],[ID]],Table20[[#This Row],[ID]])=1,1,0)</f>
        <v>1</v>
      </c>
    </row>
    <row r="211" spans="1:43" x14ac:dyDescent="0.25">
      <c r="A211" s="33" t="s">
        <v>277</v>
      </c>
      <c r="B211" s="33" t="s">
        <v>3953</v>
      </c>
      <c r="C211" s="33" t="s">
        <v>3954</v>
      </c>
      <c r="D211" s="33" t="s">
        <v>280</v>
      </c>
      <c r="E211" s="33" t="s">
        <v>281</v>
      </c>
      <c r="F211" s="34">
        <v>43101</v>
      </c>
      <c r="G211" s="34">
        <v>43465</v>
      </c>
      <c r="H211" s="35" t="s">
        <v>3955</v>
      </c>
      <c r="I211" s="35" t="s">
        <v>3956</v>
      </c>
      <c r="J211" s="35" t="s">
        <v>3957</v>
      </c>
      <c r="K211" s="35" t="s">
        <v>3958</v>
      </c>
      <c r="L211" s="35" t="s">
        <v>5949</v>
      </c>
      <c r="M211" s="35" t="s">
        <v>5950</v>
      </c>
      <c r="N211" s="35" t="s">
        <v>5194</v>
      </c>
      <c r="O211" s="35"/>
      <c r="P211" s="35"/>
      <c r="Q211" s="35"/>
      <c r="R211" s="35" t="s">
        <v>5184</v>
      </c>
      <c r="S211" s="35" t="s">
        <v>5410</v>
      </c>
      <c r="T211" s="35" t="s">
        <v>5230</v>
      </c>
      <c r="U211" s="35" t="s">
        <v>5220</v>
      </c>
      <c r="V211" s="35" t="s">
        <v>5188</v>
      </c>
      <c r="W211" s="36">
        <v>0</v>
      </c>
      <c r="X211" s="36">
        <v>0</v>
      </c>
      <c r="Y211" s="36">
        <v>0</v>
      </c>
      <c r="Z211" s="36">
        <v>0</v>
      </c>
      <c r="AA211" s="36">
        <v>0</v>
      </c>
      <c r="AB211" s="36">
        <v>0</v>
      </c>
      <c r="AC211" s="36">
        <v>0</v>
      </c>
      <c r="AD211" s="36">
        <v>0</v>
      </c>
      <c r="AE211" s="36">
        <v>0</v>
      </c>
      <c r="AF211" s="36">
        <v>0</v>
      </c>
      <c r="AG211" s="36">
        <v>0</v>
      </c>
      <c r="AH211" s="36">
        <v>0</v>
      </c>
      <c r="AI211" s="36">
        <v>1</v>
      </c>
      <c r="AJ211" s="35" t="s">
        <v>5951</v>
      </c>
      <c r="AK211" s="35"/>
      <c r="AL211" s="35" t="s">
        <v>5471</v>
      </c>
      <c r="AO211" s="35"/>
      <c r="AP211" s="33"/>
      <c r="AQ211" s="36">
        <f>IF(COUNTIF($L$2:Table20[[#This Row],[ID]],Table20[[#This Row],[ID]])=1,1,0)</f>
        <v>1</v>
      </c>
    </row>
    <row r="212" spans="1:43" x14ac:dyDescent="0.25">
      <c r="A212" s="33" t="s">
        <v>277</v>
      </c>
      <c r="B212" s="33" t="s">
        <v>3953</v>
      </c>
      <c r="C212" s="33" t="s">
        <v>3954</v>
      </c>
      <c r="D212" s="33" t="s">
        <v>280</v>
      </c>
      <c r="E212" s="33" t="s">
        <v>281</v>
      </c>
      <c r="F212" s="34">
        <v>43101</v>
      </c>
      <c r="G212" s="34">
        <v>43465</v>
      </c>
      <c r="H212" s="35" t="s">
        <v>3955</v>
      </c>
      <c r="I212" s="35" t="s">
        <v>3956</v>
      </c>
      <c r="J212" s="35" t="s">
        <v>3957</v>
      </c>
      <c r="K212" s="35" t="s">
        <v>3958</v>
      </c>
      <c r="L212" s="35" t="s">
        <v>5952</v>
      </c>
      <c r="M212" s="35" t="s">
        <v>5953</v>
      </c>
      <c r="N212" s="35" t="s">
        <v>5194</v>
      </c>
      <c r="O212" s="35"/>
      <c r="P212" s="35"/>
      <c r="Q212" s="35"/>
      <c r="R212" s="35" t="s">
        <v>5202</v>
      </c>
      <c r="S212" s="35" t="s">
        <v>5224</v>
      </c>
      <c r="T212" s="35" t="s">
        <v>5203</v>
      </c>
      <c r="U212" s="35" t="s">
        <v>5220</v>
      </c>
      <c r="V212" s="35" t="s">
        <v>5188</v>
      </c>
      <c r="W212" s="36">
        <v>0</v>
      </c>
      <c r="X212" s="36">
        <v>0</v>
      </c>
      <c r="Y212" s="36">
        <v>0</v>
      </c>
      <c r="Z212" s="36">
        <v>0</v>
      </c>
      <c r="AA212" s="36">
        <v>0</v>
      </c>
      <c r="AB212" s="36">
        <v>0</v>
      </c>
      <c r="AC212" s="36">
        <v>0</v>
      </c>
      <c r="AD212" s="36">
        <v>0</v>
      </c>
      <c r="AE212" s="36">
        <v>0</v>
      </c>
      <c r="AF212" s="36">
        <v>0</v>
      </c>
      <c r="AG212" s="36">
        <v>0</v>
      </c>
      <c r="AH212" s="36">
        <v>0</v>
      </c>
      <c r="AI212" s="36">
        <v>1</v>
      </c>
      <c r="AJ212" s="35" t="s">
        <v>5954</v>
      </c>
      <c r="AK212" s="35"/>
      <c r="AL212" s="35" t="s">
        <v>5227</v>
      </c>
      <c r="AO212" s="35"/>
      <c r="AP212" s="33"/>
      <c r="AQ212" s="36">
        <f>IF(COUNTIF($L$2:Table20[[#This Row],[ID]],Table20[[#This Row],[ID]])=1,1,0)</f>
        <v>1</v>
      </c>
    </row>
    <row r="213" spans="1:43" x14ac:dyDescent="0.25">
      <c r="A213" s="33" t="s">
        <v>277</v>
      </c>
      <c r="B213" s="33" t="s">
        <v>3953</v>
      </c>
      <c r="C213" s="33" t="s">
        <v>3954</v>
      </c>
      <c r="D213" s="33" t="s">
        <v>280</v>
      </c>
      <c r="E213" s="33" t="s">
        <v>281</v>
      </c>
      <c r="F213" s="34">
        <v>43101</v>
      </c>
      <c r="G213" s="34">
        <v>43465</v>
      </c>
      <c r="H213" s="35" t="s">
        <v>3955</v>
      </c>
      <c r="I213" s="35" t="s">
        <v>3956</v>
      </c>
      <c r="J213" s="35" t="s">
        <v>3957</v>
      </c>
      <c r="K213" s="35" t="s">
        <v>3958</v>
      </c>
      <c r="L213" s="35" t="s">
        <v>5955</v>
      </c>
      <c r="M213" s="35" t="s">
        <v>5956</v>
      </c>
      <c r="N213" s="35" t="s">
        <v>5194</v>
      </c>
      <c r="O213" s="35"/>
      <c r="P213" s="35"/>
      <c r="Q213" s="35"/>
      <c r="R213" s="35" t="s">
        <v>5184</v>
      </c>
      <c r="S213" s="35" t="s">
        <v>5224</v>
      </c>
      <c r="T213" s="35" t="s">
        <v>5230</v>
      </c>
      <c r="U213" s="35" t="s">
        <v>5204</v>
      </c>
      <c r="V213" s="35" t="s">
        <v>5188</v>
      </c>
      <c r="W213" s="36">
        <v>0</v>
      </c>
      <c r="X213" s="36">
        <v>0</v>
      </c>
      <c r="Y213" s="36">
        <v>0</v>
      </c>
      <c r="Z213" s="36">
        <v>0</v>
      </c>
      <c r="AA213" s="36">
        <v>0</v>
      </c>
      <c r="AB213" s="36">
        <v>0</v>
      </c>
      <c r="AC213" s="36">
        <v>0</v>
      </c>
      <c r="AD213" s="36">
        <v>0</v>
      </c>
      <c r="AE213" s="36">
        <v>0</v>
      </c>
      <c r="AF213" s="36">
        <v>0</v>
      </c>
      <c r="AG213" s="36">
        <v>0</v>
      </c>
      <c r="AH213" s="36">
        <v>0</v>
      </c>
      <c r="AI213" s="36">
        <v>1</v>
      </c>
      <c r="AJ213" s="35" t="s">
        <v>5957</v>
      </c>
      <c r="AK213" s="35"/>
      <c r="AL213" s="35" t="s">
        <v>5190</v>
      </c>
      <c r="AO213" s="35"/>
      <c r="AP213" s="33"/>
      <c r="AQ213" s="36">
        <f>IF(COUNTIF($L$2:Table20[[#This Row],[ID]],Table20[[#This Row],[ID]])=1,1,0)</f>
        <v>1</v>
      </c>
    </row>
    <row r="214" spans="1:43" x14ac:dyDescent="0.25">
      <c r="A214" s="33" t="s">
        <v>277</v>
      </c>
      <c r="B214" s="33" t="s">
        <v>3953</v>
      </c>
      <c r="C214" s="33" t="s">
        <v>3954</v>
      </c>
      <c r="D214" s="33" t="s">
        <v>280</v>
      </c>
      <c r="E214" s="33" t="s">
        <v>281</v>
      </c>
      <c r="F214" s="34">
        <v>43101</v>
      </c>
      <c r="G214" s="34">
        <v>43465</v>
      </c>
      <c r="H214" s="35" t="s">
        <v>3955</v>
      </c>
      <c r="I214" s="35" t="s">
        <v>3956</v>
      </c>
      <c r="J214" s="35" t="s">
        <v>3957</v>
      </c>
      <c r="K214" s="35" t="s">
        <v>3958</v>
      </c>
      <c r="L214" s="35" t="s">
        <v>5958</v>
      </c>
      <c r="M214" s="35" t="s">
        <v>5959</v>
      </c>
      <c r="N214" s="35" t="s">
        <v>5194</v>
      </c>
      <c r="O214" s="35"/>
      <c r="P214" s="35"/>
      <c r="Q214" s="35"/>
      <c r="R214" s="35" t="s">
        <v>5184</v>
      </c>
      <c r="S214" s="35" t="s">
        <v>5230</v>
      </c>
      <c r="T214" s="35" t="s">
        <v>5213</v>
      </c>
      <c r="U214" s="35" t="s">
        <v>5187</v>
      </c>
      <c r="V214" s="35" t="s">
        <v>5188</v>
      </c>
      <c r="W214" s="36">
        <v>0</v>
      </c>
      <c r="X214" s="36">
        <v>0</v>
      </c>
      <c r="Y214" s="36">
        <v>0</v>
      </c>
      <c r="Z214" s="36">
        <v>0</v>
      </c>
      <c r="AA214" s="36">
        <v>0</v>
      </c>
      <c r="AB214" s="36">
        <v>0</v>
      </c>
      <c r="AC214" s="36">
        <v>0</v>
      </c>
      <c r="AD214" s="36">
        <v>0</v>
      </c>
      <c r="AE214" s="36">
        <v>0</v>
      </c>
      <c r="AF214" s="36">
        <v>0</v>
      </c>
      <c r="AG214" s="36">
        <v>0</v>
      </c>
      <c r="AH214" s="36">
        <v>0</v>
      </c>
      <c r="AI214" s="36">
        <v>1</v>
      </c>
      <c r="AJ214" s="35" t="s">
        <v>5960</v>
      </c>
      <c r="AK214" s="35"/>
      <c r="AL214" s="35" t="s">
        <v>5278</v>
      </c>
      <c r="AO214" s="35"/>
      <c r="AP214" s="33"/>
      <c r="AQ214" s="36">
        <f>IF(COUNTIF($L$2:Table20[[#This Row],[ID]],Table20[[#This Row],[ID]])=1,1,0)</f>
        <v>1</v>
      </c>
    </row>
    <row r="215" spans="1:43" x14ac:dyDescent="0.25">
      <c r="A215" s="33" t="s">
        <v>277</v>
      </c>
      <c r="B215" s="33" t="s">
        <v>3953</v>
      </c>
      <c r="C215" s="33" t="s">
        <v>3954</v>
      </c>
      <c r="D215" s="33" t="s">
        <v>280</v>
      </c>
      <c r="E215" s="33" t="s">
        <v>281</v>
      </c>
      <c r="F215" s="34">
        <v>43101</v>
      </c>
      <c r="G215" s="34">
        <v>43465</v>
      </c>
      <c r="H215" s="35" t="s">
        <v>3955</v>
      </c>
      <c r="I215" s="35" t="s">
        <v>3956</v>
      </c>
      <c r="J215" s="35" t="s">
        <v>3957</v>
      </c>
      <c r="K215" s="35" t="s">
        <v>3958</v>
      </c>
      <c r="L215" s="35" t="s">
        <v>5961</v>
      </c>
      <c r="M215" s="35" t="s">
        <v>5962</v>
      </c>
      <c r="N215" s="35" t="s">
        <v>5194</v>
      </c>
      <c r="O215" s="35"/>
      <c r="P215" s="35"/>
      <c r="Q215" s="35"/>
      <c r="R215" s="35" t="s">
        <v>5184</v>
      </c>
      <c r="S215" s="35" t="s">
        <v>5230</v>
      </c>
      <c r="T215" s="35" t="s">
        <v>5224</v>
      </c>
      <c r="U215" s="35" t="s">
        <v>5204</v>
      </c>
      <c r="V215" s="35" t="s">
        <v>5188</v>
      </c>
      <c r="W215" s="36">
        <v>0</v>
      </c>
      <c r="X215" s="36">
        <v>0</v>
      </c>
      <c r="Y215" s="36">
        <v>0</v>
      </c>
      <c r="Z215" s="36">
        <v>0</v>
      </c>
      <c r="AA215" s="36">
        <v>0</v>
      </c>
      <c r="AB215" s="36">
        <v>0</v>
      </c>
      <c r="AC215" s="36">
        <v>0</v>
      </c>
      <c r="AD215" s="36">
        <v>0</v>
      </c>
      <c r="AE215" s="36">
        <v>0</v>
      </c>
      <c r="AF215" s="36">
        <v>0</v>
      </c>
      <c r="AG215" s="36">
        <v>0</v>
      </c>
      <c r="AH215" s="36">
        <v>0</v>
      </c>
      <c r="AI215" s="36">
        <v>1</v>
      </c>
      <c r="AJ215" s="35" t="s">
        <v>5963</v>
      </c>
      <c r="AK215" s="35"/>
      <c r="AL215" s="35" t="s">
        <v>5278</v>
      </c>
      <c r="AO215" s="35"/>
      <c r="AP215" s="33"/>
      <c r="AQ215" s="36">
        <f>IF(COUNTIF($L$2:Table20[[#This Row],[ID]],Table20[[#This Row],[ID]])=1,1,0)</f>
        <v>1</v>
      </c>
    </row>
    <row r="216" spans="1:43" x14ac:dyDescent="0.25">
      <c r="A216" s="33" t="s">
        <v>277</v>
      </c>
      <c r="B216" s="33" t="s">
        <v>3953</v>
      </c>
      <c r="C216" s="33" t="s">
        <v>3954</v>
      </c>
      <c r="D216" s="33" t="s">
        <v>280</v>
      </c>
      <c r="E216" s="33" t="s">
        <v>281</v>
      </c>
      <c r="F216" s="34">
        <v>43101</v>
      </c>
      <c r="G216" s="34">
        <v>43465</v>
      </c>
      <c r="H216" s="35" t="s">
        <v>3955</v>
      </c>
      <c r="I216" s="35" t="s">
        <v>3956</v>
      </c>
      <c r="J216" s="35" t="s">
        <v>3957</v>
      </c>
      <c r="K216" s="35" t="s">
        <v>3958</v>
      </c>
      <c r="L216" s="35" t="s">
        <v>5964</v>
      </c>
      <c r="M216" s="35" t="s">
        <v>5965</v>
      </c>
      <c r="N216" s="35" t="s">
        <v>5194</v>
      </c>
      <c r="O216" s="35"/>
      <c r="P216" s="35"/>
      <c r="Q216" s="35"/>
      <c r="R216" s="35" t="s">
        <v>5184</v>
      </c>
      <c r="S216" s="35" t="s">
        <v>5224</v>
      </c>
      <c r="T216" s="35" t="s">
        <v>5203</v>
      </c>
      <c r="U216" s="35" t="s">
        <v>5220</v>
      </c>
      <c r="V216" s="35" t="s">
        <v>5188</v>
      </c>
      <c r="W216" s="36">
        <v>0</v>
      </c>
      <c r="X216" s="36">
        <v>0</v>
      </c>
      <c r="Y216" s="36">
        <v>0</v>
      </c>
      <c r="Z216" s="36">
        <v>0</v>
      </c>
      <c r="AA216" s="36">
        <v>0</v>
      </c>
      <c r="AB216" s="36">
        <v>0</v>
      </c>
      <c r="AC216" s="36">
        <v>0</v>
      </c>
      <c r="AD216" s="36">
        <v>0</v>
      </c>
      <c r="AE216" s="36">
        <v>0</v>
      </c>
      <c r="AF216" s="36">
        <v>0</v>
      </c>
      <c r="AG216" s="36">
        <v>0</v>
      </c>
      <c r="AH216" s="36">
        <v>0</v>
      </c>
      <c r="AI216" s="36">
        <v>1</v>
      </c>
      <c r="AJ216" s="35" t="s">
        <v>5966</v>
      </c>
      <c r="AK216" s="35"/>
      <c r="AL216" s="35" t="s">
        <v>5270</v>
      </c>
      <c r="AO216" s="35"/>
      <c r="AP216" s="33"/>
      <c r="AQ216" s="36">
        <f>IF(COUNTIF($L$2:Table20[[#This Row],[ID]],Table20[[#This Row],[ID]])=1,1,0)</f>
        <v>1</v>
      </c>
    </row>
    <row r="217" spans="1:43" x14ac:dyDescent="0.25">
      <c r="A217" s="33" t="s">
        <v>277</v>
      </c>
      <c r="B217" s="33" t="s">
        <v>3953</v>
      </c>
      <c r="C217" s="33" t="s">
        <v>3954</v>
      </c>
      <c r="D217" s="33" t="s">
        <v>280</v>
      </c>
      <c r="E217" s="33" t="s">
        <v>281</v>
      </c>
      <c r="F217" s="34">
        <v>43101</v>
      </c>
      <c r="G217" s="34">
        <v>43465</v>
      </c>
      <c r="H217" s="35" t="s">
        <v>3955</v>
      </c>
      <c r="I217" s="35" t="s">
        <v>3956</v>
      </c>
      <c r="J217" s="35" t="s">
        <v>3957</v>
      </c>
      <c r="K217" s="35" t="s">
        <v>3958</v>
      </c>
      <c r="L217" s="35" t="s">
        <v>5967</v>
      </c>
      <c r="M217" s="35" t="s">
        <v>5968</v>
      </c>
      <c r="N217" s="35" t="s">
        <v>5194</v>
      </c>
      <c r="O217" s="35"/>
      <c r="P217" s="35"/>
      <c r="Q217" s="35"/>
      <c r="R217" s="35" t="s">
        <v>5184</v>
      </c>
      <c r="S217" s="35" t="s">
        <v>5230</v>
      </c>
      <c r="T217" s="35" t="s">
        <v>5224</v>
      </c>
      <c r="U217" s="35" t="s">
        <v>5204</v>
      </c>
      <c r="V217" s="35" t="s">
        <v>5188</v>
      </c>
      <c r="W217" s="36">
        <v>0</v>
      </c>
      <c r="X217" s="36">
        <v>0</v>
      </c>
      <c r="Y217" s="36">
        <v>0</v>
      </c>
      <c r="Z217" s="36">
        <v>0</v>
      </c>
      <c r="AA217" s="36">
        <v>0</v>
      </c>
      <c r="AB217" s="36">
        <v>0</v>
      </c>
      <c r="AC217" s="36">
        <v>0</v>
      </c>
      <c r="AD217" s="36">
        <v>0</v>
      </c>
      <c r="AE217" s="36">
        <v>0</v>
      </c>
      <c r="AF217" s="36">
        <v>0</v>
      </c>
      <c r="AG217" s="36">
        <v>0</v>
      </c>
      <c r="AH217" s="36">
        <v>0</v>
      </c>
      <c r="AI217" s="36">
        <v>1</v>
      </c>
      <c r="AJ217" s="35" t="s">
        <v>5969</v>
      </c>
      <c r="AK217" s="35"/>
      <c r="AL217" s="35" t="s">
        <v>5270</v>
      </c>
      <c r="AO217" s="35"/>
      <c r="AP217" s="33"/>
      <c r="AQ217" s="36">
        <f>IF(COUNTIF($L$2:Table20[[#This Row],[ID]],Table20[[#This Row],[ID]])=1,1,0)</f>
        <v>1</v>
      </c>
    </row>
    <row r="218" spans="1:43" x14ac:dyDescent="0.25">
      <c r="A218" s="33" t="s">
        <v>277</v>
      </c>
      <c r="B218" s="33" t="s">
        <v>3953</v>
      </c>
      <c r="C218" s="33" t="s">
        <v>3954</v>
      </c>
      <c r="D218" s="33" t="s">
        <v>280</v>
      </c>
      <c r="E218" s="33" t="s">
        <v>281</v>
      </c>
      <c r="F218" s="34">
        <v>43101</v>
      </c>
      <c r="G218" s="34">
        <v>43465</v>
      </c>
      <c r="H218" s="35" t="s">
        <v>3955</v>
      </c>
      <c r="I218" s="35" t="s">
        <v>3956</v>
      </c>
      <c r="J218" s="35" t="s">
        <v>3957</v>
      </c>
      <c r="K218" s="35" t="s">
        <v>3958</v>
      </c>
      <c r="L218" s="35" t="s">
        <v>5970</v>
      </c>
      <c r="M218" s="35" t="s">
        <v>5971</v>
      </c>
      <c r="N218" s="35" t="s">
        <v>5194</v>
      </c>
      <c r="O218" s="35"/>
      <c r="P218" s="35"/>
      <c r="Q218" s="35"/>
      <c r="R218" s="35" t="s">
        <v>5212</v>
      </c>
      <c r="S218" s="35" t="s">
        <v>5230</v>
      </c>
      <c r="T218" s="35" t="s">
        <v>5224</v>
      </c>
      <c r="U218" s="35" t="s">
        <v>5220</v>
      </c>
      <c r="V218" s="35" t="s">
        <v>5188</v>
      </c>
      <c r="W218" s="36">
        <v>0</v>
      </c>
      <c r="X218" s="36">
        <v>0</v>
      </c>
      <c r="Y218" s="36">
        <v>0</v>
      </c>
      <c r="Z218" s="36">
        <v>0</v>
      </c>
      <c r="AA218" s="36">
        <v>0</v>
      </c>
      <c r="AB218" s="36">
        <v>0</v>
      </c>
      <c r="AC218" s="36">
        <v>0</v>
      </c>
      <c r="AD218" s="36">
        <v>0</v>
      </c>
      <c r="AE218" s="36">
        <v>0</v>
      </c>
      <c r="AF218" s="36">
        <v>0</v>
      </c>
      <c r="AG218" s="36">
        <v>0</v>
      </c>
      <c r="AH218" s="36">
        <v>0</v>
      </c>
      <c r="AI218" s="36">
        <v>1</v>
      </c>
      <c r="AJ218" s="35" t="s">
        <v>5972</v>
      </c>
      <c r="AK218" s="35"/>
      <c r="AL218" s="35"/>
      <c r="AO218" s="35"/>
      <c r="AP218" s="33"/>
      <c r="AQ218" s="36">
        <f>IF(COUNTIF($L$2:Table20[[#This Row],[ID]],Table20[[#This Row],[ID]])=1,1,0)</f>
        <v>1</v>
      </c>
    </row>
    <row r="219" spans="1:43" x14ac:dyDescent="0.25">
      <c r="A219" s="33" t="s">
        <v>277</v>
      </c>
      <c r="B219" s="33" t="s">
        <v>3953</v>
      </c>
      <c r="C219" s="33" t="s">
        <v>3954</v>
      </c>
      <c r="D219" s="33" t="s">
        <v>280</v>
      </c>
      <c r="E219" s="33" t="s">
        <v>281</v>
      </c>
      <c r="F219" s="34">
        <v>43101</v>
      </c>
      <c r="G219" s="34">
        <v>43465</v>
      </c>
      <c r="H219" s="35" t="s">
        <v>3955</v>
      </c>
      <c r="I219" s="35" t="s">
        <v>3956</v>
      </c>
      <c r="J219" s="35" t="s">
        <v>3957</v>
      </c>
      <c r="K219" s="35" t="s">
        <v>3958</v>
      </c>
      <c r="L219" s="35" t="s">
        <v>5973</v>
      </c>
      <c r="M219" s="35" t="s">
        <v>5974</v>
      </c>
      <c r="N219" s="35" t="s">
        <v>5194</v>
      </c>
      <c r="O219" s="35"/>
      <c r="P219" s="35"/>
      <c r="Q219" s="35"/>
      <c r="R219" s="35" t="s">
        <v>5212</v>
      </c>
      <c r="S219" s="35" t="s">
        <v>5249</v>
      </c>
      <c r="T219" s="35" t="s">
        <v>5230</v>
      </c>
      <c r="U219" s="35" t="s">
        <v>5220</v>
      </c>
      <c r="V219" s="35" t="s">
        <v>5188</v>
      </c>
      <c r="W219" s="36">
        <v>0</v>
      </c>
      <c r="X219" s="36">
        <v>0</v>
      </c>
      <c r="Y219" s="36">
        <v>0</v>
      </c>
      <c r="Z219" s="36">
        <v>0</v>
      </c>
      <c r="AA219" s="36">
        <v>0</v>
      </c>
      <c r="AB219" s="36">
        <v>0</v>
      </c>
      <c r="AC219" s="36">
        <v>0</v>
      </c>
      <c r="AD219" s="36">
        <v>0</v>
      </c>
      <c r="AE219" s="36">
        <v>0</v>
      </c>
      <c r="AF219" s="36">
        <v>0</v>
      </c>
      <c r="AG219" s="36">
        <v>0</v>
      </c>
      <c r="AH219" s="36">
        <v>0</v>
      </c>
      <c r="AI219" s="36">
        <v>1</v>
      </c>
      <c r="AJ219" s="35" t="s">
        <v>5975</v>
      </c>
      <c r="AK219" s="35"/>
      <c r="AL219" s="35" t="s">
        <v>5270</v>
      </c>
      <c r="AO219" s="35"/>
      <c r="AP219" s="33"/>
      <c r="AQ219" s="36">
        <f>IF(COUNTIF($L$2:Table20[[#This Row],[ID]],Table20[[#This Row],[ID]])=1,1,0)</f>
        <v>1</v>
      </c>
    </row>
    <row r="220" spans="1:43" x14ac:dyDescent="0.25">
      <c r="A220" s="33" t="s">
        <v>277</v>
      </c>
      <c r="B220" s="33" t="s">
        <v>3953</v>
      </c>
      <c r="C220" s="33" t="s">
        <v>3954</v>
      </c>
      <c r="D220" s="33" t="s">
        <v>280</v>
      </c>
      <c r="E220" s="33" t="s">
        <v>281</v>
      </c>
      <c r="F220" s="34">
        <v>43101</v>
      </c>
      <c r="G220" s="34">
        <v>43465</v>
      </c>
      <c r="H220" s="35" t="s">
        <v>3955</v>
      </c>
      <c r="I220" s="35" t="s">
        <v>3956</v>
      </c>
      <c r="J220" s="35" t="s">
        <v>3957</v>
      </c>
      <c r="K220" s="35" t="s">
        <v>3958</v>
      </c>
      <c r="L220" s="35" t="s">
        <v>5976</v>
      </c>
      <c r="M220" s="35" t="s">
        <v>5977</v>
      </c>
      <c r="N220" s="35" t="s">
        <v>5194</v>
      </c>
      <c r="O220" s="35"/>
      <c r="P220" s="35"/>
      <c r="Q220" s="35"/>
      <c r="R220" s="35" t="s">
        <v>5212</v>
      </c>
      <c r="S220" s="35" t="s">
        <v>5410</v>
      </c>
      <c r="T220" s="35" t="s">
        <v>5230</v>
      </c>
      <c r="U220" s="35" t="s">
        <v>5220</v>
      </c>
      <c r="V220" s="35" t="s">
        <v>5188</v>
      </c>
      <c r="W220" s="36">
        <v>0</v>
      </c>
      <c r="X220" s="36">
        <v>0</v>
      </c>
      <c r="Y220" s="36">
        <v>0</v>
      </c>
      <c r="Z220" s="36">
        <v>0</v>
      </c>
      <c r="AA220" s="36">
        <v>0</v>
      </c>
      <c r="AB220" s="36">
        <v>0</v>
      </c>
      <c r="AC220" s="36">
        <v>0</v>
      </c>
      <c r="AD220" s="36">
        <v>0</v>
      </c>
      <c r="AE220" s="36">
        <v>0</v>
      </c>
      <c r="AF220" s="36">
        <v>0</v>
      </c>
      <c r="AG220" s="36">
        <v>0</v>
      </c>
      <c r="AH220" s="36">
        <v>0</v>
      </c>
      <c r="AI220" s="36">
        <v>1</v>
      </c>
      <c r="AJ220" s="35" t="s">
        <v>5978</v>
      </c>
      <c r="AK220" s="35"/>
      <c r="AL220" s="35" t="s">
        <v>5227</v>
      </c>
      <c r="AO220" s="35"/>
      <c r="AP220" s="33"/>
      <c r="AQ220" s="36">
        <f>IF(COUNTIF($L$2:Table20[[#This Row],[ID]],Table20[[#This Row],[ID]])=1,1,0)</f>
        <v>1</v>
      </c>
    </row>
    <row r="221" spans="1:43" x14ac:dyDescent="0.25">
      <c r="A221" s="33" t="s">
        <v>277</v>
      </c>
      <c r="B221" s="33" t="s">
        <v>3953</v>
      </c>
      <c r="C221" s="33" t="s">
        <v>3954</v>
      </c>
      <c r="D221" s="33" t="s">
        <v>280</v>
      </c>
      <c r="E221" s="33" t="s">
        <v>281</v>
      </c>
      <c r="F221" s="34">
        <v>43101</v>
      </c>
      <c r="G221" s="34">
        <v>43465</v>
      </c>
      <c r="H221" s="35" t="s">
        <v>3955</v>
      </c>
      <c r="I221" s="35" t="s">
        <v>3956</v>
      </c>
      <c r="J221" s="35" t="s">
        <v>3957</v>
      </c>
      <c r="K221" s="35" t="s">
        <v>3958</v>
      </c>
      <c r="L221" s="35" t="s">
        <v>5979</v>
      </c>
      <c r="M221" s="35" t="s">
        <v>5980</v>
      </c>
      <c r="N221" s="35" t="s">
        <v>5194</v>
      </c>
      <c r="O221" s="35"/>
      <c r="P221" s="35"/>
      <c r="Q221" s="35"/>
      <c r="R221" s="35" t="s">
        <v>5212</v>
      </c>
      <c r="S221" s="35" t="s">
        <v>5410</v>
      </c>
      <c r="T221" s="35" t="s">
        <v>5185</v>
      </c>
      <c r="U221" s="35" t="s">
        <v>5220</v>
      </c>
      <c r="V221" s="35" t="s">
        <v>5188</v>
      </c>
      <c r="W221" s="36">
        <v>0</v>
      </c>
      <c r="X221" s="36">
        <v>0</v>
      </c>
      <c r="Y221" s="36">
        <v>0</v>
      </c>
      <c r="Z221" s="36">
        <v>0</v>
      </c>
      <c r="AA221" s="36">
        <v>0</v>
      </c>
      <c r="AB221" s="36">
        <v>0</v>
      </c>
      <c r="AC221" s="36">
        <v>0</v>
      </c>
      <c r="AD221" s="36">
        <v>0</v>
      </c>
      <c r="AE221" s="36">
        <v>0</v>
      </c>
      <c r="AF221" s="36">
        <v>0</v>
      </c>
      <c r="AG221" s="36">
        <v>0</v>
      </c>
      <c r="AH221" s="36">
        <v>0</v>
      </c>
      <c r="AI221" s="36">
        <v>1</v>
      </c>
      <c r="AJ221" s="35" t="s">
        <v>5981</v>
      </c>
      <c r="AK221" s="35"/>
      <c r="AL221" s="35" t="s">
        <v>5190</v>
      </c>
      <c r="AO221" s="35"/>
      <c r="AP221" s="33"/>
      <c r="AQ221" s="36">
        <f>IF(COUNTIF($L$2:Table20[[#This Row],[ID]],Table20[[#This Row],[ID]])=1,1,0)</f>
        <v>1</v>
      </c>
    </row>
    <row r="222" spans="1:43" x14ac:dyDescent="0.25">
      <c r="A222" s="33" t="s">
        <v>277</v>
      </c>
      <c r="B222" s="33" t="s">
        <v>3953</v>
      </c>
      <c r="C222" s="33" t="s">
        <v>3954</v>
      </c>
      <c r="D222" s="33" t="s">
        <v>280</v>
      </c>
      <c r="E222" s="33" t="s">
        <v>281</v>
      </c>
      <c r="F222" s="34">
        <v>43101</v>
      </c>
      <c r="G222" s="34">
        <v>43465</v>
      </c>
      <c r="H222" s="35" t="s">
        <v>3955</v>
      </c>
      <c r="I222" s="35" t="s">
        <v>3956</v>
      </c>
      <c r="J222" s="35" t="s">
        <v>3957</v>
      </c>
      <c r="K222" s="35" t="s">
        <v>3958</v>
      </c>
      <c r="L222" s="35" t="s">
        <v>5982</v>
      </c>
      <c r="M222" s="35" t="s">
        <v>5983</v>
      </c>
      <c r="N222" s="35" t="s">
        <v>5194</v>
      </c>
      <c r="O222" s="35"/>
      <c r="P222" s="35"/>
      <c r="Q222" s="35"/>
      <c r="R222" s="35" t="s">
        <v>5202</v>
      </c>
      <c r="S222" s="35" t="s">
        <v>5224</v>
      </c>
      <c r="T222" s="35" t="s">
        <v>5230</v>
      </c>
      <c r="U222" s="35" t="s">
        <v>5220</v>
      </c>
      <c r="V222" s="35" t="s">
        <v>5188</v>
      </c>
      <c r="W222" s="36">
        <v>0</v>
      </c>
      <c r="X222" s="36">
        <v>0</v>
      </c>
      <c r="Y222" s="36">
        <v>0</v>
      </c>
      <c r="Z222" s="36">
        <v>0</v>
      </c>
      <c r="AA222" s="36">
        <v>0</v>
      </c>
      <c r="AB222" s="36">
        <v>0</v>
      </c>
      <c r="AC222" s="36">
        <v>0</v>
      </c>
      <c r="AD222" s="36">
        <v>0</v>
      </c>
      <c r="AE222" s="36">
        <v>0</v>
      </c>
      <c r="AF222" s="36">
        <v>0</v>
      </c>
      <c r="AG222" s="36">
        <v>0</v>
      </c>
      <c r="AH222" s="36">
        <v>0</v>
      </c>
      <c r="AI222" s="36">
        <v>1</v>
      </c>
      <c r="AJ222" s="35" t="s">
        <v>5984</v>
      </c>
      <c r="AK222" s="35"/>
      <c r="AL222" s="35" t="s">
        <v>5221</v>
      </c>
      <c r="AO222" s="35"/>
      <c r="AP222" s="33"/>
      <c r="AQ222" s="36">
        <f>IF(COUNTIF($L$2:Table20[[#This Row],[ID]],Table20[[#This Row],[ID]])=1,1,0)</f>
        <v>1</v>
      </c>
    </row>
    <row r="223" spans="1:43" x14ac:dyDescent="0.25">
      <c r="A223" s="33" t="s">
        <v>277</v>
      </c>
      <c r="B223" s="33" t="s">
        <v>3953</v>
      </c>
      <c r="C223" s="33" t="s">
        <v>3954</v>
      </c>
      <c r="D223" s="33" t="s">
        <v>280</v>
      </c>
      <c r="E223" s="33" t="s">
        <v>281</v>
      </c>
      <c r="F223" s="34">
        <v>43101</v>
      </c>
      <c r="G223" s="34">
        <v>43465</v>
      </c>
      <c r="H223" s="35" t="s">
        <v>3955</v>
      </c>
      <c r="I223" s="35" t="s">
        <v>3956</v>
      </c>
      <c r="J223" s="35" t="s">
        <v>3957</v>
      </c>
      <c r="K223" s="35" t="s">
        <v>3958</v>
      </c>
      <c r="L223" s="35" t="s">
        <v>5985</v>
      </c>
      <c r="M223" s="35" t="s">
        <v>5986</v>
      </c>
      <c r="N223" s="35" t="s">
        <v>5194</v>
      </c>
      <c r="O223" s="35"/>
      <c r="P223" s="35"/>
      <c r="Q223" s="35"/>
      <c r="R223" s="35" t="s">
        <v>5212</v>
      </c>
      <c r="S223" s="35" t="s">
        <v>5230</v>
      </c>
      <c r="T223" s="35" t="s">
        <v>5224</v>
      </c>
      <c r="U223" s="35" t="s">
        <v>5197</v>
      </c>
      <c r="V223" s="35" t="s">
        <v>5188</v>
      </c>
      <c r="W223" s="36">
        <v>0</v>
      </c>
      <c r="X223" s="36">
        <v>0</v>
      </c>
      <c r="Y223" s="36">
        <v>0</v>
      </c>
      <c r="Z223" s="36">
        <v>0</v>
      </c>
      <c r="AA223" s="36">
        <v>0</v>
      </c>
      <c r="AB223" s="36">
        <v>0</v>
      </c>
      <c r="AC223" s="36">
        <v>0</v>
      </c>
      <c r="AD223" s="36">
        <v>0</v>
      </c>
      <c r="AE223" s="36">
        <v>0</v>
      </c>
      <c r="AF223" s="36">
        <v>0</v>
      </c>
      <c r="AG223" s="36">
        <v>0</v>
      </c>
      <c r="AH223" s="36">
        <v>0</v>
      </c>
      <c r="AI223" s="36">
        <v>1</v>
      </c>
      <c r="AJ223" s="35" t="s">
        <v>5987</v>
      </c>
      <c r="AK223" s="35"/>
      <c r="AL223" s="35" t="s">
        <v>5221</v>
      </c>
      <c r="AO223" s="35"/>
      <c r="AP223" s="33"/>
      <c r="AQ223" s="36">
        <f>IF(COUNTIF($L$2:Table20[[#This Row],[ID]],Table20[[#This Row],[ID]])=1,1,0)</f>
        <v>1</v>
      </c>
    </row>
    <row r="224" spans="1:43" x14ac:dyDescent="0.25">
      <c r="A224" s="33" t="s">
        <v>277</v>
      </c>
      <c r="B224" s="33" t="s">
        <v>3953</v>
      </c>
      <c r="C224" s="33" t="s">
        <v>3954</v>
      </c>
      <c r="D224" s="33" t="s">
        <v>280</v>
      </c>
      <c r="E224" s="33" t="s">
        <v>281</v>
      </c>
      <c r="F224" s="34">
        <v>43101</v>
      </c>
      <c r="G224" s="34">
        <v>43465</v>
      </c>
      <c r="H224" s="35" t="s">
        <v>3955</v>
      </c>
      <c r="I224" s="35" t="s">
        <v>3956</v>
      </c>
      <c r="J224" s="35" t="s">
        <v>3957</v>
      </c>
      <c r="K224" s="35" t="s">
        <v>3958</v>
      </c>
      <c r="L224" s="35" t="s">
        <v>5988</v>
      </c>
      <c r="M224" s="35" t="s">
        <v>5989</v>
      </c>
      <c r="N224" s="35" t="s">
        <v>5194</v>
      </c>
      <c r="O224" s="35"/>
      <c r="P224" s="35"/>
      <c r="Q224" s="35"/>
      <c r="R224" s="35" t="s">
        <v>5184</v>
      </c>
      <c r="S224" s="35" t="s">
        <v>5224</v>
      </c>
      <c r="T224" s="35" t="s">
        <v>5230</v>
      </c>
      <c r="U224" s="35" t="s">
        <v>5220</v>
      </c>
      <c r="V224" s="35" t="s">
        <v>5188</v>
      </c>
      <c r="W224" s="36">
        <v>0</v>
      </c>
      <c r="X224" s="36">
        <v>0</v>
      </c>
      <c r="Y224" s="36">
        <v>0</v>
      </c>
      <c r="Z224" s="36">
        <v>0</v>
      </c>
      <c r="AA224" s="36">
        <v>0</v>
      </c>
      <c r="AB224" s="36">
        <v>0</v>
      </c>
      <c r="AC224" s="36">
        <v>0</v>
      </c>
      <c r="AD224" s="36">
        <v>0</v>
      </c>
      <c r="AE224" s="36">
        <v>0</v>
      </c>
      <c r="AF224" s="36">
        <v>0</v>
      </c>
      <c r="AG224" s="36">
        <v>0</v>
      </c>
      <c r="AH224" s="36">
        <v>0</v>
      </c>
      <c r="AI224" s="36">
        <v>1</v>
      </c>
      <c r="AJ224" s="35" t="s">
        <v>5990</v>
      </c>
      <c r="AK224" s="35"/>
      <c r="AL224" s="35" t="s">
        <v>5270</v>
      </c>
      <c r="AO224" s="35"/>
      <c r="AP224" s="33"/>
      <c r="AQ224" s="36">
        <f>IF(COUNTIF($L$2:Table20[[#This Row],[ID]],Table20[[#This Row],[ID]])=1,1,0)</f>
        <v>1</v>
      </c>
    </row>
    <row r="225" spans="1:43" x14ac:dyDescent="0.25">
      <c r="A225" s="33" t="s">
        <v>277</v>
      </c>
      <c r="B225" s="33" t="s">
        <v>3953</v>
      </c>
      <c r="C225" s="33" t="s">
        <v>3954</v>
      </c>
      <c r="D225" s="33" t="s">
        <v>280</v>
      </c>
      <c r="E225" s="33" t="s">
        <v>281</v>
      </c>
      <c r="F225" s="34">
        <v>43101</v>
      </c>
      <c r="G225" s="34">
        <v>43465</v>
      </c>
      <c r="H225" s="35" t="s">
        <v>3955</v>
      </c>
      <c r="I225" s="35" t="s">
        <v>3956</v>
      </c>
      <c r="J225" s="35" t="s">
        <v>3957</v>
      </c>
      <c r="K225" s="35" t="s">
        <v>3958</v>
      </c>
      <c r="L225" s="35" t="s">
        <v>5991</v>
      </c>
      <c r="M225" s="35" t="s">
        <v>5992</v>
      </c>
      <c r="N225" s="35" t="s">
        <v>5194</v>
      </c>
      <c r="O225" s="35"/>
      <c r="P225" s="35"/>
      <c r="Q225" s="35"/>
      <c r="R225" s="35" t="s">
        <v>5212</v>
      </c>
      <c r="S225" s="35" t="s">
        <v>5230</v>
      </c>
      <c r="T225" s="35" t="s">
        <v>5203</v>
      </c>
      <c r="U225" s="35" t="s">
        <v>5233</v>
      </c>
      <c r="V225" s="35" t="s">
        <v>5188</v>
      </c>
      <c r="W225" s="36">
        <v>0</v>
      </c>
      <c r="X225" s="36">
        <v>0</v>
      </c>
      <c r="Y225" s="36">
        <v>0</v>
      </c>
      <c r="Z225" s="36">
        <v>0</v>
      </c>
      <c r="AA225" s="36">
        <v>0</v>
      </c>
      <c r="AB225" s="36">
        <v>0</v>
      </c>
      <c r="AC225" s="36">
        <v>0</v>
      </c>
      <c r="AD225" s="36">
        <v>0</v>
      </c>
      <c r="AE225" s="36">
        <v>0</v>
      </c>
      <c r="AF225" s="36">
        <v>0</v>
      </c>
      <c r="AG225" s="36">
        <v>0</v>
      </c>
      <c r="AH225" s="36">
        <v>0</v>
      </c>
      <c r="AI225" s="36">
        <v>1</v>
      </c>
      <c r="AJ225" s="35" t="s">
        <v>5993</v>
      </c>
      <c r="AK225" s="35"/>
      <c r="AL225" s="35" t="s">
        <v>5227</v>
      </c>
      <c r="AO225" s="35"/>
      <c r="AP225" s="33"/>
      <c r="AQ225" s="36">
        <f>IF(COUNTIF($L$2:Table20[[#This Row],[ID]],Table20[[#This Row],[ID]])=1,1,0)</f>
        <v>1</v>
      </c>
    </row>
    <row r="226" spans="1:43" x14ac:dyDescent="0.25">
      <c r="A226" s="33" t="s">
        <v>277</v>
      </c>
      <c r="B226" s="33" t="s">
        <v>3953</v>
      </c>
      <c r="C226" s="33" t="s">
        <v>3954</v>
      </c>
      <c r="D226" s="33" t="s">
        <v>280</v>
      </c>
      <c r="E226" s="33" t="s">
        <v>281</v>
      </c>
      <c r="F226" s="34">
        <v>43101</v>
      </c>
      <c r="G226" s="34">
        <v>43465</v>
      </c>
      <c r="H226" s="35" t="s">
        <v>3955</v>
      </c>
      <c r="I226" s="35" t="s">
        <v>3956</v>
      </c>
      <c r="J226" s="35" t="s">
        <v>3957</v>
      </c>
      <c r="K226" s="35" t="s">
        <v>3958</v>
      </c>
      <c r="L226" s="35" t="s">
        <v>5994</v>
      </c>
      <c r="M226" s="35" t="s">
        <v>5995</v>
      </c>
      <c r="N226" s="35" t="s">
        <v>5194</v>
      </c>
      <c r="O226" s="35"/>
      <c r="P226" s="35"/>
      <c r="Q226" s="35"/>
      <c r="R226" s="35" t="s">
        <v>5184</v>
      </c>
      <c r="S226" s="35" t="s">
        <v>5224</v>
      </c>
      <c r="T226" s="35" t="s">
        <v>5230</v>
      </c>
      <c r="U226" s="35" t="s">
        <v>5197</v>
      </c>
      <c r="V226" s="35" t="s">
        <v>5188</v>
      </c>
      <c r="W226" s="36">
        <v>0</v>
      </c>
      <c r="X226" s="36">
        <v>0</v>
      </c>
      <c r="Y226" s="36">
        <v>0</v>
      </c>
      <c r="Z226" s="36">
        <v>0</v>
      </c>
      <c r="AA226" s="36">
        <v>0</v>
      </c>
      <c r="AB226" s="36">
        <v>0</v>
      </c>
      <c r="AC226" s="36">
        <v>0</v>
      </c>
      <c r="AD226" s="36">
        <v>0</v>
      </c>
      <c r="AE226" s="36">
        <v>0</v>
      </c>
      <c r="AF226" s="36">
        <v>0</v>
      </c>
      <c r="AG226" s="36">
        <v>0</v>
      </c>
      <c r="AH226" s="36">
        <v>0</v>
      </c>
      <c r="AI226" s="36">
        <v>1</v>
      </c>
      <c r="AJ226" s="35" t="s">
        <v>5996</v>
      </c>
      <c r="AK226" s="35"/>
      <c r="AL226" s="35" t="s">
        <v>5270</v>
      </c>
      <c r="AO226" s="35"/>
      <c r="AP226" s="33"/>
      <c r="AQ226" s="36">
        <f>IF(COUNTIF($L$2:Table20[[#This Row],[ID]],Table20[[#This Row],[ID]])=1,1,0)</f>
        <v>1</v>
      </c>
    </row>
    <row r="227" spans="1:43" x14ac:dyDescent="0.25">
      <c r="A227" s="33" t="s">
        <v>277</v>
      </c>
      <c r="B227" s="33" t="s">
        <v>3953</v>
      </c>
      <c r="C227" s="33" t="s">
        <v>3954</v>
      </c>
      <c r="D227" s="33" t="s">
        <v>280</v>
      </c>
      <c r="E227" s="33" t="s">
        <v>281</v>
      </c>
      <c r="F227" s="34">
        <v>43101</v>
      </c>
      <c r="G227" s="34">
        <v>43465</v>
      </c>
      <c r="H227" s="35" t="s">
        <v>3955</v>
      </c>
      <c r="I227" s="35" t="s">
        <v>3956</v>
      </c>
      <c r="J227" s="35" t="s">
        <v>3957</v>
      </c>
      <c r="K227" s="35" t="s">
        <v>3958</v>
      </c>
      <c r="L227" s="35" t="s">
        <v>5997</v>
      </c>
      <c r="M227" s="35" t="s">
        <v>5998</v>
      </c>
      <c r="N227" s="35" t="s">
        <v>5194</v>
      </c>
      <c r="O227" s="35"/>
      <c r="P227" s="35"/>
      <c r="Q227" s="35"/>
      <c r="R227" s="35" t="s">
        <v>5212</v>
      </c>
      <c r="S227" s="35" t="s">
        <v>5410</v>
      </c>
      <c r="T227" s="35" t="s">
        <v>5224</v>
      </c>
      <c r="U227" s="35" t="s">
        <v>5204</v>
      </c>
      <c r="V227" s="35" t="s">
        <v>5188</v>
      </c>
      <c r="W227" s="36">
        <v>0</v>
      </c>
      <c r="X227" s="36">
        <v>0</v>
      </c>
      <c r="Y227" s="36">
        <v>0</v>
      </c>
      <c r="Z227" s="36">
        <v>0</v>
      </c>
      <c r="AA227" s="36">
        <v>0</v>
      </c>
      <c r="AB227" s="36">
        <v>0</v>
      </c>
      <c r="AC227" s="36">
        <v>0</v>
      </c>
      <c r="AD227" s="36">
        <v>0</v>
      </c>
      <c r="AE227" s="36">
        <v>0</v>
      </c>
      <c r="AF227" s="36">
        <v>0</v>
      </c>
      <c r="AG227" s="36">
        <v>0</v>
      </c>
      <c r="AH227" s="36">
        <v>0</v>
      </c>
      <c r="AI227" s="36">
        <v>1</v>
      </c>
      <c r="AJ227" s="35" t="s">
        <v>5999</v>
      </c>
      <c r="AK227" s="35"/>
      <c r="AL227" s="35" t="s">
        <v>5227</v>
      </c>
      <c r="AO227" s="35"/>
      <c r="AP227" s="33"/>
      <c r="AQ227" s="36">
        <f>IF(COUNTIF($L$2:Table20[[#This Row],[ID]],Table20[[#This Row],[ID]])=1,1,0)</f>
        <v>1</v>
      </c>
    </row>
    <row r="228" spans="1:43" x14ac:dyDescent="0.25">
      <c r="A228" s="33" t="s">
        <v>277</v>
      </c>
      <c r="B228" s="33" t="s">
        <v>3953</v>
      </c>
      <c r="C228" s="33" t="s">
        <v>3954</v>
      </c>
      <c r="D228" s="33" t="s">
        <v>280</v>
      </c>
      <c r="E228" s="33" t="s">
        <v>281</v>
      </c>
      <c r="F228" s="34">
        <v>43101</v>
      </c>
      <c r="G228" s="34">
        <v>43465</v>
      </c>
      <c r="H228" s="35" t="s">
        <v>3955</v>
      </c>
      <c r="I228" s="35" t="s">
        <v>3956</v>
      </c>
      <c r="J228" s="35" t="s">
        <v>3957</v>
      </c>
      <c r="K228" s="35" t="s">
        <v>3958</v>
      </c>
      <c r="L228" s="35" t="s">
        <v>6000</v>
      </c>
      <c r="M228" s="35" t="s">
        <v>6001</v>
      </c>
      <c r="N228" s="35" t="s">
        <v>5194</v>
      </c>
      <c r="O228" s="35"/>
      <c r="P228" s="35"/>
      <c r="Q228" s="35"/>
      <c r="R228" s="35" t="s">
        <v>5184</v>
      </c>
      <c r="S228" s="35" t="s">
        <v>5230</v>
      </c>
      <c r="T228" s="35" t="s">
        <v>6002</v>
      </c>
      <c r="U228" s="35" t="s">
        <v>5187</v>
      </c>
      <c r="V228" s="35" t="s">
        <v>5188</v>
      </c>
      <c r="W228" s="36">
        <v>0</v>
      </c>
      <c r="X228" s="36">
        <v>0</v>
      </c>
      <c r="Y228" s="36">
        <v>0</v>
      </c>
      <c r="Z228" s="36">
        <v>0</v>
      </c>
      <c r="AA228" s="36">
        <v>0</v>
      </c>
      <c r="AB228" s="36">
        <v>0</v>
      </c>
      <c r="AC228" s="36">
        <v>0</v>
      </c>
      <c r="AD228" s="36">
        <v>0</v>
      </c>
      <c r="AE228" s="36">
        <v>0</v>
      </c>
      <c r="AF228" s="36">
        <v>0</v>
      </c>
      <c r="AG228" s="36">
        <v>0</v>
      </c>
      <c r="AH228" s="36">
        <v>0</v>
      </c>
      <c r="AI228" s="36">
        <v>1</v>
      </c>
      <c r="AJ228" s="35" t="s">
        <v>6003</v>
      </c>
      <c r="AK228" s="35"/>
      <c r="AL228" s="35"/>
      <c r="AO228" s="35"/>
      <c r="AP228" s="33"/>
      <c r="AQ228" s="36">
        <f>IF(COUNTIF($L$2:Table20[[#This Row],[ID]],Table20[[#This Row],[ID]])=1,1,0)</f>
        <v>1</v>
      </c>
    </row>
    <row r="229" spans="1:43" x14ac:dyDescent="0.25">
      <c r="A229" s="33" t="s">
        <v>277</v>
      </c>
      <c r="B229" s="33" t="s">
        <v>3953</v>
      </c>
      <c r="C229" s="33" t="s">
        <v>3954</v>
      </c>
      <c r="D229" s="33" t="s">
        <v>280</v>
      </c>
      <c r="E229" s="33" t="s">
        <v>281</v>
      </c>
      <c r="F229" s="34">
        <v>43101</v>
      </c>
      <c r="G229" s="34">
        <v>43465</v>
      </c>
      <c r="H229" s="35" t="s">
        <v>3955</v>
      </c>
      <c r="I229" s="35" t="s">
        <v>3956</v>
      </c>
      <c r="J229" s="35" t="s">
        <v>3957</v>
      </c>
      <c r="K229" s="35" t="s">
        <v>3958</v>
      </c>
      <c r="L229" s="35" t="s">
        <v>6004</v>
      </c>
      <c r="M229" s="35" t="s">
        <v>6005</v>
      </c>
      <c r="N229" s="35" t="s">
        <v>5194</v>
      </c>
      <c r="O229" s="35"/>
      <c r="P229" s="35"/>
      <c r="Q229" s="35"/>
      <c r="R229" s="35" t="s">
        <v>5212</v>
      </c>
      <c r="S229" s="35" t="s">
        <v>5230</v>
      </c>
      <c r="T229" s="35" t="s">
        <v>5214</v>
      </c>
      <c r="U229" s="35" t="s">
        <v>5197</v>
      </c>
      <c r="V229" s="35" t="s">
        <v>5188</v>
      </c>
      <c r="W229" s="36">
        <v>0</v>
      </c>
      <c r="X229" s="36">
        <v>0</v>
      </c>
      <c r="Y229" s="36">
        <v>0</v>
      </c>
      <c r="Z229" s="36">
        <v>0</v>
      </c>
      <c r="AA229" s="36">
        <v>0</v>
      </c>
      <c r="AB229" s="36">
        <v>0</v>
      </c>
      <c r="AC229" s="36">
        <v>0</v>
      </c>
      <c r="AD229" s="36">
        <v>0</v>
      </c>
      <c r="AE229" s="36">
        <v>0</v>
      </c>
      <c r="AF229" s="36">
        <v>0</v>
      </c>
      <c r="AG229" s="36">
        <v>0</v>
      </c>
      <c r="AH229" s="36">
        <v>0</v>
      </c>
      <c r="AI229" s="36">
        <v>1</v>
      </c>
      <c r="AJ229" s="35" t="s">
        <v>6006</v>
      </c>
      <c r="AK229" s="35"/>
      <c r="AL229" s="35"/>
      <c r="AO229" s="35"/>
      <c r="AP229" s="33"/>
      <c r="AQ229" s="36">
        <f>IF(COUNTIF($L$2:Table20[[#This Row],[ID]],Table20[[#This Row],[ID]])=1,1,0)</f>
        <v>1</v>
      </c>
    </row>
    <row r="230" spans="1:43" x14ac:dyDescent="0.25">
      <c r="A230" s="33" t="s">
        <v>277</v>
      </c>
      <c r="B230" s="33" t="s">
        <v>3953</v>
      </c>
      <c r="C230" s="33" t="s">
        <v>3954</v>
      </c>
      <c r="D230" s="33" t="s">
        <v>280</v>
      </c>
      <c r="E230" s="33" t="s">
        <v>281</v>
      </c>
      <c r="F230" s="34">
        <v>43101</v>
      </c>
      <c r="G230" s="34">
        <v>43465</v>
      </c>
      <c r="H230" s="35" t="s">
        <v>3955</v>
      </c>
      <c r="I230" s="35" t="s">
        <v>3956</v>
      </c>
      <c r="J230" s="35" t="s">
        <v>3957</v>
      </c>
      <c r="K230" s="35" t="s">
        <v>3958</v>
      </c>
      <c r="L230" s="35" t="s">
        <v>6007</v>
      </c>
      <c r="M230" s="35" t="s">
        <v>6008</v>
      </c>
      <c r="N230" s="35" t="s">
        <v>5194</v>
      </c>
      <c r="O230" s="35"/>
      <c r="P230" s="35"/>
      <c r="Q230" s="35"/>
      <c r="R230" s="35" t="s">
        <v>5212</v>
      </c>
      <c r="S230" s="35" t="s">
        <v>5230</v>
      </c>
      <c r="T230" s="35" t="s">
        <v>5224</v>
      </c>
      <c r="U230" s="35" t="s">
        <v>5197</v>
      </c>
      <c r="V230" s="35" t="s">
        <v>5188</v>
      </c>
      <c r="W230" s="36">
        <v>0</v>
      </c>
      <c r="X230" s="36">
        <v>0</v>
      </c>
      <c r="Y230" s="36">
        <v>0</v>
      </c>
      <c r="Z230" s="36">
        <v>0</v>
      </c>
      <c r="AA230" s="36">
        <v>0</v>
      </c>
      <c r="AB230" s="36">
        <v>0</v>
      </c>
      <c r="AC230" s="36">
        <v>0</v>
      </c>
      <c r="AD230" s="36">
        <v>0</v>
      </c>
      <c r="AE230" s="36">
        <v>0</v>
      </c>
      <c r="AF230" s="36">
        <v>0</v>
      </c>
      <c r="AG230" s="36">
        <v>0</v>
      </c>
      <c r="AH230" s="36">
        <v>0</v>
      </c>
      <c r="AI230" s="36">
        <v>1</v>
      </c>
      <c r="AJ230" s="35" t="s">
        <v>6009</v>
      </c>
      <c r="AK230" s="35"/>
      <c r="AL230" s="35"/>
      <c r="AO230" s="35"/>
      <c r="AP230" s="33"/>
      <c r="AQ230" s="36">
        <f>IF(COUNTIF($L$2:Table20[[#This Row],[ID]],Table20[[#This Row],[ID]])=1,1,0)</f>
        <v>1</v>
      </c>
    </row>
    <row r="231" spans="1:43" x14ac:dyDescent="0.25">
      <c r="A231" s="33" t="s">
        <v>277</v>
      </c>
      <c r="B231" s="33" t="s">
        <v>3953</v>
      </c>
      <c r="C231" s="33" t="s">
        <v>3954</v>
      </c>
      <c r="D231" s="33" t="s">
        <v>280</v>
      </c>
      <c r="E231" s="33" t="s">
        <v>281</v>
      </c>
      <c r="F231" s="34">
        <v>43101</v>
      </c>
      <c r="G231" s="34">
        <v>43465</v>
      </c>
      <c r="H231" s="35" t="s">
        <v>3955</v>
      </c>
      <c r="I231" s="35" t="s">
        <v>3956</v>
      </c>
      <c r="J231" s="35" t="s">
        <v>3957</v>
      </c>
      <c r="K231" s="35" t="s">
        <v>3958</v>
      </c>
      <c r="L231" s="35" t="s">
        <v>6010</v>
      </c>
      <c r="M231" s="35" t="s">
        <v>6011</v>
      </c>
      <c r="N231" s="35" t="s">
        <v>5211</v>
      </c>
      <c r="O231" s="35"/>
      <c r="P231" s="35"/>
      <c r="Q231" s="35"/>
      <c r="R231" s="35" t="s">
        <v>5212</v>
      </c>
      <c r="S231" s="35" t="s">
        <v>5213</v>
      </c>
      <c r="T231" s="35" t="s">
        <v>5230</v>
      </c>
      <c r="U231" s="35" t="s">
        <v>5220</v>
      </c>
      <c r="V231" s="35" t="s">
        <v>5188</v>
      </c>
      <c r="W231" s="36">
        <v>0</v>
      </c>
      <c r="X231" s="36">
        <v>0</v>
      </c>
      <c r="Y231" s="36">
        <v>0</v>
      </c>
      <c r="Z231" s="36">
        <v>0</v>
      </c>
      <c r="AA231" s="36">
        <v>0</v>
      </c>
      <c r="AB231" s="36">
        <v>0</v>
      </c>
      <c r="AC231" s="36">
        <v>0</v>
      </c>
      <c r="AD231" s="36">
        <v>0</v>
      </c>
      <c r="AE231" s="36">
        <v>0</v>
      </c>
      <c r="AF231" s="36">
        <v>0</v>
      </c>
      <c r="AG231" s="36">
        <v>0</v>
      </c>
      <c r="AH231" s="36">
        <v>0</v>
      </c>
      <c r="AI231" s="36">
        <v>1</v>
      </c>
      <c r="AJ231" s="35" t="s">
        <v>6012</v>
      </c>
      <c r="AK231" s="35"/>
      <c r="AL231" s="35" t="s">
        <v>5471</v>
      </c>
      <c r="AO231" s="35"/>
      <c r="AP231" s="33"/>
      <c r="AQ231" s="36">
        <f>IF(COUNTIF($L$2:Table20[[#This Row],[ID]],Table20[[#This Row],[ID]])=1,1,0)</f>
        <v>1</v>
      </c>
    </row>
    <row r="232" spans="1:43" x14ac:dyDescent="0.25">
      <c r="A232" s="33" t="s">
        <v>277</v>
      </c>
      <c r="B232" s="33" t="s">
        <v>3953</v>
      </c>
      <c r="C232" s="33" t="s">
        <v>3954</v>
      </c>
      <c r="D232" s="33" t="s">
        <v>280</v>
      </c>
      <c r="E232" s="33" t="s">
        <v>281</v>
      </c>
      <c r="F232" s="34">
        <v>43101</v>
      </c>
      <c r="G232" s="34">
        <v>43465</v>
      </c>
      <c r="H232" s="35" t="s">
        <v>3955</v>
      </c>
      <c r="I232" s="35" t="s">
        <v>3956</v>
      </c>
      <c r="J232" s="35" t="s">
        <v>3957</v>
      </c>
      <c r="K232" s="35" t="s">
        <v>3958</v>
      </c>
      <c r="L232" s="35" t="s">
        <v>6013</v>
      </c>
      <c r="M232" s="35" t="s">
        <v>6014</v>
      </c>
      <c r="N232" s="35" t="s">
        <v>5211</v>
      </c>
      <c r="O232" s="35"/>
      <c r="P232" s="35"/>
      <c r="Q232" s="35"/>
      <c r="R232" s="35" t="s">
        <v>5202</v>
      </c>
      <c r="S232" s="35" t="s">
        <v>5230</v>
      </c>
      <c r="T232" s="35" t="s">
        <v>5224</v>
      </c>
      <c r="U232" s="35" t="s">
        <v>5233</v>
      </c>
      <c r="V232" s="35" t="s">
        <v>5188</v>
      </c>
      <c r="W232" s="36">
        <v>0</v>
      </c>
      <c r="X232" s="36">
        <v>0</v>
      </c>
      <c r="Y232" s="36">
        <v>0</v>
      </c>
      <c r="Z232" s="36">
        <v>0</v>
      </c>
      <c r="AA232" s="36">
        <v>0</v>
      </c>
      <c r="AB232" s="36">
        <v>0</v>
      </c>
      <c r="AC232" s="36">
        <v>0</v>
      </c>
      <c r="AD232" s="36">
        <v>0</v>
      </c>
      <c r="AE232" s="36">
        <v>0</v>
      </c>
      <c r="AF232" s="36">
        <v>0</v>
      </c>
      <c r="AG232" s="36">
        <v>0</v>
      </c>
      <c r="AH232" s="36">
        <v>0</v>
      </c>
      <c r="AI232" s="36">
        <v>1</v>
      </c>
      <c r="AJ232" s="35" t="s">
        <v>6015</v>
      </c>
      <c r="AK232" s="35"/>
      <c r="AL232" s="35" t="s">
        <v>5221</v>
      </c>
      <c r="AO232" s="35"/>
      <c r="AP232" s="33"/>
      <c r="AQ232" s="36">
        <f>IF(COUNTIF($L$2:Table20[[#This Row],[ID]],Table20[[#This Row],[ID]])=1,1,0)</f>
        <v>1</v>
      </c>
    </row>
    <row r="233" spans="1:43" x14ac:dyDescent="0.25">
      <c r="A233" s="33" t="s">
        <v>277</v>
      </c>
      <c r="B233" s="33" t="s">
        <v>3953</v>
      </c>
      <c r="C233" s="33" t="s">
        <v>3954</v>
      </c>
      <c r="D233" s="33" t="s">
        <v>280</v>
      </c>
      <c r="E233" s="33" t="s">
        <v>281</v>
      </c>
      <c r="F233" s="34">
        <v>43101</v>
      </c>
      <c r="G233" s="34">
        <v>43465</v>
      </c>
      <c r="H233" s="35" t="s">
        <v>3955</v>
      </c>
      <c r="I233" s="35" t="s">
        <v>3956</v>
      </c>
      <c r="J233" s="35" t="s">
        <v>3957</v>
      </c>
      <c r="K233" s="35" t="s">
        <v>3958</v>
      </c>
      <c r="L233" s="35" t="s">
        <v>6016</v>
      </c>
      <c r="M233" s="35" t="s">
        <v>6017</v>
      </c>
      <c r="N233" s="35" t="s">
        <v>5211</v>
      </c>
      <c r="O233" s="35"/>
      <c r="P233" s="35"/>
      <c r="Q233" s="35"/>
      <c r="R233" s="35" t="s">
        <v>5202</v>
      </c>
      <c r="S233" s="35" t="s">
        <v>5230</v>
      </c>
      <c r="T233" s="35" t="s">
        <v>5224</v>
      </c>
      <c r="U233" s="35" t="s">
        <v>5233</v>
      </c>
      <c r="V233" s="35" t="s">
        <v>5188</v>
      </c>
      <c r="W233" s="36">
        <v>0</v>
      </c>
      <c r="X233" s="36">
        <v>0</v>
      </c>
      <c r="Y233" s="36">
        <v>0</v>
      </c>
      <c r="Z233" s="36">
        <v>0</v>
      </c>
      <c r="AA233" s="36">
        <v>0</v>
      </c>
      <c r="AB233" s="36">
        <v>0</v>
      </c>
      <c r="AC233" s="36">
        <v>0</v>
      </c>
      <c r="AD233" s="36">
        <v>0</v>
      </c>
      <c r="AE233" s="36">
        <v>0</v>
      </c>
      <c r="AF233" s="36">
        <v>0</v>
      </c>
      <c r="AG233" s="36">
        <v>0</v>
      </c>
      <c r="AH233" s="36">
        <v>0</v>
      </c>
      <c r="AI233" s="36">
        <v>1</v>
      </c>
      <c r="AJ233" s="35" t="s">
        <v>6018</v>
      </c>
      <c r="AK233" s="35"/>
      <c r="AL233" s="35" t="s">
        <v>5221</v>
      </c>
      <c r="AO233" s="35"/>
      <c r="AP233" s="33"/>
      <c r="AQ233" s="36">
        <f>IF(COUNTIF($L$2:Table20[[#This Row],[ID]],Table20[[#This Row],[ID]])=1,1,0)</f>
        <v>1</v>
      </c>
    </row>
    <row r="234" spans="1:43" x14ac:dyDescent="0.25">
      <c r="A234" s="33" t="s">
        <v>277</v>
      </c>
      <c r="B234" s="33" t="s">
        <v>3953</v>
      </c>
      <c r="C234" s="33" t="s">
        <v>3954</v>
      </c>
      <c r="D234" s="33" t="s">
        <v>280</v>
      </c>
      <c r="E234" s="33" t="s">
        <v>281</v>
      </c>
      <c r="F234" s="34">
        <v>43101</v>
      </c>
      <c r="G234" s="34">
        <v>43465</v>
      </c>
      <c r="H234" s="35" t="s">
        <v>3955</v>
      </c>
      <c r="I234" s="35" t="s">
        <v>3956</v>
      </c>
      <c r="J234" s="35" t="s">
        <v>3957</v>
      </c>
      <c r="K234" s="35" t="s">
        <v>3958</v>
      </c>
      <c r="L234" s="35" t="s">
        <v>6019</v>
      </c>
      <c r="M234" s="35" t="s">
        <v>6020</v>
      </c>
      <c r="N234" s="35" t="s">
        <v>5211</v>
      </c>
      <c r="O234" s="35"/>
      <c r="P234" s="35"/>
      <c r="Q234" s="35"/>
      <c r="R234" s="35" t="s">
        <v>5212</v>
      </c>
      <c r="S234" s="35" t="s">
        <v>5224</v>
      </c>
      <c r="T234" s="35" t="s">
        <v>5230</v>
      </c>
      <c r="U234" s="35" t="s">
        <v>5197</v>
      </c>
      <c r="V234" s="35" t="s">
        <v>5188</v>
      </c>
      <c r="W234" s="36">
        <v>0</v>
      </c>
      <c r="X234" s="36">
        <v>0</v>
      </c>
      <c r="Y234" s="36">
        <v>0</v>
      </c>
      <c r="Z234" s="36">
        <v>0</v>
      </c>
      <c r="AA234" s="36">
        <v>0</v>
      </c>
      <c r="AB234" s="36">
        <v>0</v>
      </c>
      <c r="AC234" s="36">
        <v>0</v>
      </c>
      <c r="AD234" s="36">
        <v>0</v>
      </c>
      <c r="AE234" s="36">
        <v>0</v>
      </c>
      <c r="AF234" s="36">
        <v>0</v>
      </c>
      <c r="AG234" s="36">
        <v>0</v>
      </c>
      <c r="AH234" s="36">
        <v>0</v>
      </c>
      <c r="AI234" s="36">
        <v>1</v>
      </c>
      <c r="AJ234" s="35" t="s">
        <v>6021</v>
      </c>
      <c r="AK234" s="35"/>
      <c r="AL234" s="35" t="s">
        <v>5221</v>
      </c>
      <c r="AO234" s="35"/>
      <c r="AP234" s="33"/>
      <c r="AQ234" s="36">
        <f>IF(COUNTIF($L$2:Table20[[#This Row],[ID]],Table20[[#This Row],[ID]])=1,1,0)</f>
        <v>1</v>
      </c>
    </row>
    <row r="235" spans="1:43" x14ac:dyDescent="0.25">
      <c r="A235" s="33" t="s">
        <v>277</v>
      </c>
      <c r="B235" s="33" t="s">
        <v>3953</v>
      </c>
      <c r="C235" s="33" t="s">
        <v>3954</v>
      </c>
      <c r="D235" s="33" t="s">
        <v>280</v>
      </c>
      <c r="E235" s="33" t="s">
        <v>281</v>
      </c>
      <c r="F235" s="34">
        <v>43101</v>
      </c>
      <c r="G235" s="34">
        <v>43465</v>
      </c>
      <c r="H235" s="35" t="s">
        <v>3955</v>
      </c>
      <c r="I235" s="35" t="s">
        <v>3956</v>
      </c>
      <c r="J235" s="35" t="s">
        <v>3957</v>
      </c>
      <c r="K235" s="35" t="s">
        <v>3958</v>
      </c>
      <c r="L235" s="35" t="s">
        <v>6022</v>
      </c>
      <c r="M235" s="35" t="s">
        <v>6023</v>
      </c>
      <c r="N235" s="35" t="s">
        <v>5211</v>
      </c>
      <c r="O235" s="35"/>
      <c r="P235" s="35"/>
      <c r="Q235" s="35"/>
      <c r="R235" s="35" t="s">
        <v>5202</v>
      </c>
      <c r="S235" s="35" t="s">
        <v>5224</v>
      </c>
      <c r="T235" s="35" t="s">
        <v>5230</v>
      </c>
      <c r="U235" s="35" t="s">
        <v>5220</v>
      </c>
      <c r="V235" s="35" t="s">
        <v>5188</v>
      </c>
      <c r="W235" s="36">
        <v>0</v>
      </c>
      <c r="X235" s="36">
        <v>0</v>
      </c>
      <c r="Y235" s="36">
        <v>0</v>
      </c>
      <c r="Z235" s="36">
        <v>0</v>
      </c>
      <c r="AA235" s="36">
        <v>0</v>
      </c>
      <c r="AB235" s="36">
        <v>0</v>
      </c>
      <c r="AC235" s="36">
        <v>0</v>
      </c>
      <c r="AD235" s="36">
        <v>0</v>
      </c>
      <c r="AE235" s="36">
        <v>0</v>
      </c>
      <c r="AF235" s="36">
        <v>0</v>
      </c>
      <c r="AG235" s="36">
        <v>0</v>
      </c>
      <c r="AH235" s="36">
        <v>0</v>
      </c>
      <c r="AI235" s="36">
        <v>1</v>
      </c>
      <c r="AJ235" s="35" t="s">
        <v>6024</v>
      </c>
      <c r="AK235" s="35"/>
      <c r="AL235" s="35" t="s">
        <v>5227</v>
      </c>
      <c r="AO235" s="35"/>
      <c r="AP235" s="33"/>
      <c r="AQ235" s="36">
        <f>IF(COUNTIF($L$2:Table20[[#This Row],[ID]],Table20[[#This Row],[ID]])=1,1,0)</f>
        <v>1</v>
      </c>
    </row>
    <row r="236" spans="1:43" x14ac:dyDescent="0.25">
      <c r="A236" s="33" t="s">
        <v>277</v>
      </c>
      <c r="B236" s="33" t="s">
        <v>3953</v>
      </c>
      <c r="C236" s="33" t="s">
        <v>3954</v>
      </c>
      <c r="D236" s="33" t="s">
        <v>280</v>
      </c>
      <c r="E236" s="33" t="s">
        <v>281</v>
      </c>
      <c r="F236" s="34">
        <v>43101</v>
      </c>
      <c r="G236" s="34">
        <v>43465</v>
      </c>
      <c r="H236" s="35" t="s">
        <v>3955</v>
      </c>
      <c r="I236" s="35" t="s">
        <v>3956</v>
      </c>
      <c r="J236" s="35" t="s">
        <v>3957</v>
      </c>
      <c r="K236" s="35" t="s">
        <v>3958</v>
      </c>
      <c r="L236" s="35" t="s">
        <v>6025</v>
      </c>
      <c r="M236" s="35" t="s">
        <v>6026</v>
      </c>
      <c r="N236" s="35" t="s">
        <v>5211</v>
      </c>
      <c r="O236" s="35"/>
      <c r="P236" s="35"/>
      <c r="Q236" s="35"/>
      <c r="R236" s="35" t="s">
        <v>5202</v>
      </c>
      <c r="S236" s="35" t="s">
        <v>5230</v>
      </c>
      <c r="T236" s="35" t="s">
        <v>5185</v>
      </c>
      <c r="U236" s="35" t="s">
        <v>5220</v>
      </c>
      <c r="V236" s="35" t="s">
        <v>5188</v>
      </c>
      <c r="W236" s="36">
        <v>0</v>
      </c>
      <c r="X236" s="36">
        <v>0</v>
      </c>
      <c r="Y236" s="36">
        <v>0</v>
      </c>
      <c r="Z236" s="36">
        <v>0</v>
      </c>
      <c r="AA236" s="36">
        <v>0</v>
      </c>
      <c r="AB236" s="36">
        <v>0</v>
      </c>
      <c r="AC236" s="36">
        <v>0</v>
      </c>
      <c r="AD236" s="36">
        <v>0</v>
      </c>
      <c r="AE236" s="36">
        <v>0</v>
      </c>
      <c r="AF236" s="36">
        <v>0</v>
      </c>
      <c r="AG236" s="36">
        <v>0</v>
      </c>
      <c r="AH236" s="36">
        <v>0</v>
      </c>
      <c r="AI236" s="36">
        <v>1</v>
      </c>
      <c r="AJ236" s="35" t="s">
        <v>6027</v>
      </c>
      <c r="AK236" s="35"/>
      <c r="AL236" s="35" t="s">
        <v>5471</v>
      </c>
      <c r="AO236" s="35"/>
      <c r="AP236" s="33"/>
      <c r="AQ236" s="36">
        <f>IF(COUNTIF($L$2:Table20[[#This Row],[ID]],Table20[[#This Row],[ID]])=1,1,0)</f>
        <v>1</v>
      </c>
    </row>
    <row r="237" spans="1:43" x14ac:dyDescent="0.25">
      <c r="A237" s="33" t="s">
        <v>277</v>
      </c>
      <c r="B237" s="33" t="s">
        <v>3953</v>
      </c>
      <c r="C237" s="33" t="s">
        <v>3954</v>
      </c>
      <c r="D237" s="33" t="s">
        <v>280</v>
      </c>
      <c r="E237" s="33" t="s">
        <v>281</v>
      </c>
      <c r="F237" s="34">
        <v>43101</v>
      </c>
      <c r="G237" s="34">
        <v>43465</v>
      </c>
      <c r="H237" s="35" t="s">
        <v>3955</v>
      </c>
      <c r="I237" s="35" t="s">
        <v>3956</v>
      </c>
      <c r="J237" s="35" t="s">
        <v>3957</v>
      </c>
      <c r="K237" s="35" t="s">
        <v>3958</v>
      </c>
      <c r="L237" s="35" t="s">
        <v>6028</v>
      </c>
      <c r="M237" s="35" t="s">
        <v>6029</v>
      </c>
      <c r="N237" s="35" t="s">
        <v>5211</v>
      </c>
      <c r="O237" s="35"/>
      <c r="P237" s="35"/>
      <c r="Q237" s="35"/>
      <c r="R237" s="35" t="s">
        <v>5212</v>
      </c>
      <c r="S237" s="35" t="s">
        <v>5230</v>
      </c>
      <c r="T237" s="35" t="s">
        <v>5224</v>
      </c>
      <c r="U237" s="35" t="s">
        <v>5220</v>
      </c>
      <c r="V237" s="35" t="s">
        <v>5188</v>
      </c>
      <c r="W237" s="36">
        <v>0</v>
      </c>
      <c r="X237" s="36">
        <v>0</v>
      </c>
      <c r="Y237" s="36">
        <v>0</v>
      </c>
      <c r="Z237" s="36">
        <v>0</v>
      </c>
      <c r="AA237" s="36">
        <v>0</v>
      </c>
      <c r="AB237" s="36">
        <v>0</v>
      </c>
      <c r="AC237" s="36">
        <v>0</v>
      </c>
      <c r="AD237" s="36">
        <v>0</v>
      </c>
      <c r="AE237" s="36">
        <v>0</v>
      </c>
      <c r="AF237" s="36">
        <v>0</v>
      </c>
      <c r="AG237" s="36">
        <v>0</v>
      </c>
      <c r="AH237" s="36">
        <v>0</v>
      </c>
      <c r="AI237" s="36">
        <v>1</v>
      </c>
      <c r="AJ237" s="35" t="s">
        <v>6030</v>
      </c>
      <c r="AK237" s="35"/>
      <c r="AL237" s="35" t="s">
        <v>5471</v>
      </c>
      <c r="AO237" s="35"/>
      <c r="AP237" s="33"/>
      <c r="AQ237" s="36">
        <f>IF(COUNTIF($L$2:Table20[[#This Row],[ID]],Table20[[#This Row],[ID]])=1,1,0)</f>
        <v>1</v>
      </c>
    </row>
    <row r="238" spans="1:43" x14ac:dyDescent="0.25">
      <c r="A238" s="33" t="s">
        <v>277</v>
      </c>
      <c r="B238" s="33" t="s">
        <v>3953</v>
      </c>
      <c r="C238" s="33" t="s">
        <v>3954</v>
      </c>
      <c r="D238" s="33" t="s">
        <v>280</v>
      </c>
      <c r="E238" s="33" t="s">
        <v>281</v>
      </c>
      <c r="F238" s="34">
        <v>43101</v>
      </c>
      <c r="G238" s="34">
        <v>43465</v>
      </c>
      <c r="H238" s="35" t="s">
        <v>3955</v>
      </c>
      <c r="I238" s="35" t="s">
        <v>3956</v>
      </c>
      <c r="J238" s="35" t="s">
        <v>3957</v>
      </c>
      <c r="K238" s="35" t="s">
        <v>3958</v>
      </c>
      <c r="L238" s="35" t="s">
        <v>6031</v>
      </c>
      <c r="M238" s="35" t="s">
        <v>6032</v>
      </c>
      <c r="N238" s="35" t="s">
        <v>5211</v>
      </c>
      <c r="O238" s="35"/>
      <c r="P238" s="35"/>
      <c r="Q238" s="35"/>
      <c r="R238" s="35" t="s">
        <v>5212</v>
      </c>
      <c r="S238" s="35" t="s">
        <v>5230</v>
      </c>
      <c r="T238" s="35" t="s">
        <v>5410</v>
      </c>
      <c r="U238" s="35" t="s">
        <v>5197</v>
      </c>
      <c r="V238" s="35" t="s">
        <v>5188</v>
      </c>
      <c r="W238" s="36">
        <v>0</v>
      </c>
      <c r="X238" s="36">
        <v>0</v>
      </c>
      <c r="Y238" s="36">
        <v>0</v>
      </c>
      <c r="Z238" s="36">
        <v>0</v>
      </c>
      <c r="AA238" s="36">
        <v>0</v>
      </c>
      <c r="AB238" s="36">
        <v>0</v>
      </c>
      <c r="AC238" s="36">
        <v>0</v>
      </c>
      <c r="AD238" s="36">
        <v>0</v>
      </c>
      <c r="AE238" s="36">
        <v>0</v>
      </c>
      <c r="AF238" s="36">
        <v>0</v>
      </c>
      <c r="AG238" s="36">
        <v>0</v>
      </c>
      <c r="AH238" s="36">
        <v>0</v>
      </c>
      <c r="AI238" s="36">
        <v>1</v>
      </c>
      <c r="AJ238" s="35" t="s">
        <v>6033</v>
      </c>
      <c r="AK238" s="35"/>
      <c r="AL238" s="35" t="s">
        <v>5278</v>
      </c>
      <c r="AO238" s="35"/>
      <c r="AP238" s="33"/>
      <c r="AQ238" s="36">
        <f>IF(COUNTIF($L$2:Table20[[#This Row],[ID]],Table20[[#This Row],[ID]])=1,1,0)</f>
        <v>1</v>
      </c>
    </row>
    <row r="239" spans="1:43" x14ac:dyDescent="0.25">
      <c r="A239" s="33" t="s">
        <v>277</v>
      </c>
      <c r="B239" s="33" t="s">
        <v>3953</v>
      </c>
      <c r="C239" s="33" t="s">
        <v>3954</v>
      </c>
      <c r="D239" s="33" t="s">
        <v>280</v>
      </c>
      <c r="E239" s="33" t="s">
        <v>281</v>
      </c>
      <c r="F239" s="34">
        <v>43101</v>
      </c>
      <c r="G239" s="34">
        <v>43465</v>
      </c>
      <c r="H239" s="35" t="s">
        <v>3955</v>
      </c>
      <c r="I239" s="35" t="s">
        <v>3956</v>
      </c>
      <c r="J239" s="35" t="s">
        <v>3957</v>
      </c>
      <c r="K239" s="35" t="s">
        <v>3958</v>
      </c>
      <c r="L239" s="35" t="s">
        <v>6034</v>
      </c>
      <c r="M239" s="35" t="s">
        <v>6035</v>
      </c>
      <c r="N239" s="35" t="s">
        <v>5211</v>
      </c>
      <c r="O239" s="35"/>
      <c r="P239" s="35"/>
      <c r="Q239" s="35"/>
      <c r="R239" s="35" t="s">
        <v>5184</v>
      </c>
      <c r="S239" s="35" t="s">
        <v>5230</v>
      </c>
      <c r="T239" s="35" t="s">
        <v>5203</v>
      </c>
      <c r="U239" s="35" t="s">
        <v>5220</v>
      </c>
      <c r="V239" s="35" t="s">
        <v>5188</v>
      </c>
      <c r="W239" s="36">
        <v>0</v>
      </c>
      <c r="X239" s="36">
        <v>0</v>
      </c>
      <c r="Y239" s="36">
        <v>0</v>
      </c>
      <c r="Z239" s="36">
        <v>0</v>
      </c>
      <c r="AA239" s="36">
        <v>0</v>
      </c>
      <c r="AB239" s="36">
        <v>0</v>
      </c>
      <c r="AC239" s="36">
        <v>0</v>
      </c>
      <c r="AD239" s="36">
        <v>0</v>
      </c>
      <c r="AE239" s="36">
        <v>0</v>
      </c>
      <c r="AF239" s="36">
        <v>0</v>
      </c>
      <c r="AG239" s="36">
        <v>0</v>
      </c>
      <c r="AH239" s="36">
        <v>0</v>
      </c>
      <c r="AI239" s="36">
        <v>1</v>
      </c>
      <c r="AJ239" s="35" t="s">
        <v>6036</v>
      </c>
      <c r="AK239" s="35"/>
      <c r="AL239" s="35" t="s">
        <v>5221</v>
      </c>
      <c r="AO239" s="35"/>
      <c r="AP239" s="33"/>
      <c r="AQ239" s="36">
        <f>IF(COUNTIF($L$2:Table20[[#This Row],[ID]],Table20[[#This Row],[ID]])=1,1,0)</f>
        <v>1</v>
      </c>
    </row>
    <row r="240" spans="1:43" x14ac:dyDescent="0.25">
      <c r="A240" s="33" t="s">
        <v>277</v>
      </c>
      <c r="B240" s="33" t="s">
        <v>3953</v>
      </c>
      <c r="C240" s="33" t="s">
        <v>3954</v>
      </c>
      <c r="D240" s="33" t="s">
        <v>280</v>
      </c>
      <c r="E240" s="33" t="s">
        <v>281</v>
      </c>
      <c r="F240" s="34">
        <v>43101</v>
      </c>
      <c r="G240" s="34">
        <v>43465</v>
      </c>
      <c r="H240" s="35" t="s">
        <v>3955</v>
      </c>
      <c r="I240" s="35" t="s">
        <v>3956</v>
      </c>
      <c r="J240" s="35" t="s">
        <v>3957</v>
      </c>
      <c r="K240" s="35" t="s">
        <v>3958</v>
      </c>
      <c r="L240" s="35" t="s">
        <v>6037</v>
      </c>
      <c r="M240" s="35" t="s">
        <v>6038</v>
      </c>
      <c r="N240" s="35" t="s">
        <v>5211</v>
      </c>
      <c r="O240" s="35"/>
      <c r="P240" s="35"/>
      <c r="Q240" s="35"/>
      <c r="R240" s="35" t="s">
        <v>5212</v>
      </c>
      <c r="S240" s="35" t="s">
        <v>5224</v>
      </c>
      <c r="T240" s="35" t="s">
        <v>5230</v>
      </c>
      <c r="U240" s="35" t="s">
        <v>5197</v>
      </c>
      <c r="V240" s="35" t="s">
        <v>5188</v>
      </c>
      <c r="W240" s="36">
        <v>0</v>
      </c>
      <c r="X240" s="36">
        <v>0</v>
      </c>
      <c r="Y240" s="36">
        <v>0</v>
      </c>
      <c r="Z240" s="36">
        <v>0</v>
      </c>
      <c r="AA240" s="36">
        <v>0</v>
      </c>
      <c r="AB240" s="36">
        <v>0</v>
      </c>
      <c r="AC240" s="36">
        <v>0</v>
      </c>
      <c r="AD240" s="36">
        <v>0</v>
      </c>
      <c r="AE240" s="36">
        <v>0</v>
      </c>
      <c r="AF240" s="36">
        <v>0</v>
      </c>
      <c r="AG240" s="36">
        <v>0</v>
      </c>
      <c r="AH240" s="36">
        <v>0</v>
      </c>
      <c r="AI240" s="36">
        <v>1</v>
      </c>
      <c r="AJ240" s="35" t="s">
        <v>6039</v>
      </c>
      <c r="AK240" s="35"/>
      <c r="AL240" s="35" t="s">
        <v>5471</v>
      </c>
      <c r="AO240" s="35"/>
      <c r="AP240" s="33"/>
      <c r="AQ240" s="36">
        <f>IF(COUNTIF($L$2:Table20[[#This Row],[ID]],Table20[[#This Row],[ID]])=1,1,0)</f>
        <v>1</v>
      </c>
    </row>
    <row r="241" spans="1:43" x14ac:dyDescent="0.25">
      <c r="A241" s="33" t="s">
        <v>277</v>
      </c>
      <c r="B241" s="33" t="s">
        <v>3953</v>
      </c>
      <c r="C241" s="33" t="s">
        <v>3954</v>
      </c>
      <c r="D241" s="33" t="s">
        <v>280</v>
      </c>
      <c r="E241" s="33" t="s">
        <v>281</v>
      </c>
      <c r="F241" s="34">
        <v>43101</v>
      </c>
      <c r="G241" s="34">
        <v>43465</v>
      </c>
      <c r="H241" s="35" t="s">
        <v>3955</v>
      </c>
      <c r="I241" s="35" t="s">
        <v>3956</v>
      </c>
      <c r="J241" s="35" t="s">
        <v>3957</v>
      </c>
      <c r="K241" s="35" t="s">
        <v>3958</v>
      </c>
      <c r="L241" s="35" t="s">
        <v>6040</v>
      </c>
      <c r="M241" s="35" t="s">
        <v>6041</v>
      </c>
      <c r="N241" s="35" t="s">
        <v>5211</v>
      </c>
      <c r="O241" s="35"/>
      <c r="P241" s="35"/>
      <c r="Q241" s="35"/>
      <c r="R241" s="35" t="s">
        <v>5184</v>
      </c>
      <c r="S241" s="35" t="s">
        <v>5224</v>
      </c>
      <c r="T241" s="35" t="s">
        <v>5203</v>
      </c>
      <c r="U241" s="35" t="s">
        <v>5220</v>
      </c>
      <c r="V241" s="35" t="s">
        <v>5188</v>
      </c>
      <c r="W241" s="36">
        <v>0</v>
      </c>
      <c r="X241" s="36">
        <v>0</v>
      </c>
      <c r="Y241" s="36">
        <v>0</v>
      </c>
      <c r="Z241" s="36">
        <v>0</v>
      </c>
      <c r="AA241" s="36">
        <v>0</v>
      </c>
      <c r="AB241" s="36">
        <v>0</v>
      </c>
      <c r="AC241" s="36">
        <v>0</v>
      </c>
      <c r="AD241" s="36">
        <v>0</v>
      </c>
      <c r="AE241" s="36">
        <v>0</v>
      </c>
      <c r="AF241" s="36">
        <v>0</v>
      </c>
      <c r="AG241" s="36">
        <v>0</v>
      </c>
      <c r="AH241" s="36">
        <v>0</v>
      </c>
      <c r="AI241" s="36">
        <v>1</v>
      </c>
      <c r="AJ241" s="35" t="s">
        <v>6042</v>
      </c>
      <c r="AK241" s="35"/>
      <c r="AL241" s="35" t="s">
        <v>5221</v>
      </c>
      <c r="AO241" s="35"/>
      <c r="AP241" s="33"/>
      <c r="AQ241" s="36">
        <f>IF(COUNTIF($L$2:Table20[[#This Row],[ID]],Table20[[#This Row],[ID]])=1,1,0)</f>
        <v>1</v>
      </c>
    </row>
    <row r="242" spans="1:43" x14ac:dyDescent="0.25">
      <c r="A242" s="33" t="s">
        <v>277</v>
      </c>
      <c r="B242" s="33" t="s">
        <v>3953</v>
      </c>
      <c r="C242" s="33" t="s">
        <v>3954</v>
      </c>
      <c r="D242" s="33" t="s">
        <v>280</v>
      </c>
      <c r="E242" s="33" t="s">
        <v>281</v>
      </c>
      <c r="F242" s="34">
        <v>43101</v>
      </c>
      <c r="G242" s="34">
        <v>43465</v>
      </c>
      <c r="H242" s="35" t="s">
        <v>3955</v>
      </c>
      <c r="I242" s="35" t="s">
        <v>3956</v>
      </c>
      <c r="J242" s="35" t="s">
        <v>3957</v>
      </c>
      <c r="K242" s="35" t="s">
        <v>3958</v>
      </c>
      <c r="L242" s="35" t="s">
        <v>6043</v>
      </c>
      <c r="M242" s="35" t="s">
        <v>6044</v>
      </c>
      <c r="N242" s="35" t="s">
        <v>5211</v>
      </c>
      <c r="O242" s="35"/>
      <c r="P242" s="35"/>
      <c r="Q242" s="35"/>
      <c r="R242" s="35" t="s">
        <v>5202</v>
      </c>
      <c r="S242" s="35" t="s">
        <v>5244</v>
      </c>
      <c r="T242" s="35" t="s">
        <v>6045</v>
      </c>
      <c r="U242" s="35" t="s">
        <v>5220</v>
      </c>
      <c r="V242" s="35" t="s">
        <v>5188</v>
      </c>
      <c r="W242" s="36">
        <v>0</v>
      </c>
      <c r="X242" s="36">
        <v>0</v>
      </c>
      <c r="Y242" s="36">
        <v>0</v>
      </c>
      <c r="Z242" s="36">
        <v>0</v>
      </c>
      <c r="AA242" s="36">
        <v>0</v>
      </c>
      <c r="AB242" s="36">
        <v>0</v>
      </c>
      <c r="AC242" s="36">
        <v>0</v>
      </c>
      <c r="AD242" s="36">
        <v>0</v>
      </c>
      <c r="AE242" s="36">
        <v>0</v>
      </c>
      <c r="AF242" s="36">
        <v>0</v>
      </c>
      <c r="AG242" s="36">
        <v>0</v>
      </c>
      <c r="AH242" s="36">
        <v>0</v>
      </c>
      <c r="AI242" s="36">
        <v>1</v>
      </c>
      <c r="AJ242" s="35" t="s">
        <v>6046</v>
      </c>
      <c r="AK242" s="35"/>
      <c r="AL242" s="35" t="s">
        <v>5278</v>
      </c>
      <c r="AO242" s="35"/>
      <c r="AP242" s="33"/>
      <c r="AQ242" s="36">
        <f>IF(COUNTIF($L$2:Table20[[#This Row],[ID]],Table20[[#This Row],[ID]])=1,1,0)</f>
        <v>1</v>
      </c>
    </row>
    <row r="243" spans="1:43" x14ac:dyDescent="0.25">
      <c r="A243" s="33" t="s">
        <v>277</v>
      </c>
      <c r="B243" s="33" t="s">
        <v>3953</v>
      </c>
      <c r="C243" s="33" t="s">
        <v>3954</v>
      </c>
      <c r="D243" s="33" t="s">
        <v>280</v>
      </c>
      <c r="E243" s="33" t="s">
        <v>281</v>
      </c>
      <c r="F243" s="34">
        <v>43101</v>
      </c>
      <c r="G243" s="34">
        <v>43465</v>
      </c>
      <c r="H243" s="35" t="s">
        <v>3955</v>
      </c>
      <c r="I243" s="35" t="s">
        <v>3956</v>
      </c>
      <c r="J243" s="35" t="s">
        <v>3957</v>
      </c>
      <c r="K243" s="35" t="s">
        <v>3958</v>
      </c>
      <c r="L243" s="35" t="s">
        <v>6047</v>
      </c>
      <c r="M243" s="35" t="s">
        <v>6048</v>
      </c>
      <c r="N243" s="35" t="s">
        <v>5211</v>
      </c>
      <c r="O243" s="35"/>
      <c r="P243" s="35"/>
      <c r="Q243" s="35"/>
      <c r="R243" s="35" t="s">
        <v>5212</v>
      </c>
      <c r="S243" s="35" t="s">
        <v>5230</v>
      </c>
      <c r="T243" s="35" t="s">
        <v>5214</v>
      </c>
      <c r="U243" s="35" t="s">
        <v>5220</v>
      </c>
      <c r="V243" s="35" t="s">
        <v>5188</v>
      </c>
      <c r="W243" s="36">
        <v>0</v>
      </c>
      <c r="X243" s="36">
        <v>0</v>
      </c>
      <c r="Y243" s="36">
        <v>0</v>
      </c>
      <c r="Z243" s="36">
        <v>0</v>
      </c>
      <c r="AA243" s="36">
        <v>0</v>
      </c>
      <c r="AB243" s="36">
        <v>0</v>
      </c>
      <c r="AC243" s="36">
        <v>0</v>
      </c>
      <c r="AD243" s="36">
        <v>0</v>
      </c>
      <c r="AE243" s="36">
        <v>0</v>
      </c>
      <c r="AF243" s="36">
        <v>0</v>
      </c>
      <c r="AG243" s="36">
        <v>0</v>
      </c>
      <c r="AH243" s="36">
        <v>0</v>
      </c>
      <c r="AI243" s="36">
        <v>1</v>
      </c>
      <c r="AJ243" s="35" t="s">
        <v>6049</v>
      </c>
      <c r="AK243" s="35"/>
      <c r="AL243" s="35"/>
      <c r="AO243" s="35"/>
      <c r="AP243" s="33"/>
      <c r="AQ243" s="36">
        <f>IF(COUNTIF($L$2:Table20[[#This Row],[ID]],Table20[[#This Row],[ID]])=1,1,0)</f>
        <v>1</v>
      </c>
    </row>
    <row r="244" spans="1:43" x14ac:dyDescent="0.25">
      <c r="A244" s="33" t="s">
        <v>277</v>
      </c>
      <c r="B244" s="33" t="s">
        <v>3953</v>
      </c>
      <c r="C244" s="33" t="s">
        <v>3954</v>
      </c>
      <c r="D244" s="33" t="s">
        <v>280</v>
      </c>
      <c r="E244" s="33" t="s">
        <v>281</v>
      </c>
      <c r="F244" s="34">
        <v>43101</v>
      </c>
      <c r="G244" s="34">
        <v>43465</v>
      </c>
      <c r="H244" s="35" t="s">
        <v>3955</v>
      </c>
      <c r="I244" s="35" t="s">
        <v>3956</v>
      </c>
      <c r="J244" s="35" t="s">
        <v>3957</v>
      </c>
      <c r="K244" s="35" t="s">
        <v>3958</v>
      </c>
      <c r="L244" s="35" t="s">
        <v>6050</v>
      </c>
      <c r="M244" s="35" t="s">
        <v>6051</v>
      </c>
      <c r="N244" s="35" t="s">
        <v>5211</v>
      </c>
      <c r="O244" s="35"/>
      <c r="P244" s="35"/>
      <c r="Q244" s="35"/>
      <c r="R244" s="35" t="s">
        <v>5202</v>
      </c>
      <c r="S244" s="35" t="s">
        <v>5224</v>
      </c>
      <c r="T244" s="35" t="s">
        <v>5230</v>
      </c>
      <c r="U244" s="35" t="s">
        <v>5220</v>
      </c>
      <c r="V244" s="35" t="s">
        <v>5188</v>
      </c>
      <c r="W244" s="36">
        <v>0</v>
      </c>
      <c r="X244" s="36">
        <v>0</v>
      </c>
      <c r="Y244" s="36">
        <v>0</v>
      </c>
      <c r="Z244" s="36">
        <v>0</v>
      </c>
      <c r="AA244" s="36">
        <v>0</v>
      </c>
      <c r="AB244" s="36">
        <v>0</v>
      </c>
      <c r="AC244" s="36">
        <v>0</v>
      </c>
      <c r="AD244" s="36">
        <v>0</v>
      </c>
      <c r="AE244" s="36">
        <v>0</v>
      </c>
      <c r="AF244" s="36">
        <v>0</v>
      </c>
      <c r="AG244" s="36">
        <v>0</v>
      </c>
      <c r="AH244" s="36">
        <v>0</v>
      </c>
      <c r="AI244" s="36">
        <v>1</v>
      </c>
      <c r="AJ244" s="35" t="s">
        <v>6052</v>
      </c>
      <c r="AK244" s="35"/>
      <c r="AL244" s="35"/>
      <c r="AO244" s="35"/>
      <c r="AP244" s="33"/>
      <c r="AQ244" s="36">
        <f>IF(COUNTIF($L$2:Table20[[#This Row],[ID]],Table20[[#This Row],[ID]])=1,1,0)</f>
        <v>1</v>
      </c>
    </row>
    <row r="245" spans="1:43" x14ac:dyDescent="0.25">
      <c r="A245" s="33" t="s">
        <v>277</v>
      </c>
      <c r="B245" s="33" t="s">
        <v>3953</v>
      </c>
      <c r="C245" s="33" t="s">
        <v>3954</v>
      </c>
      <c r="D245" s="33" t="s">
        <v>280</v>
      </c>
      <c r="E245" s="33" t="s">
        <v>281</v>
      </c>
      <c r="F245" s="34">
        <v>43101</v>
      </c>
      <c r="G245" s="34">
        <v>43465</v>
      </c>
      <c r="H245" s="35" t="s">
        <v>3955</v>
      </c>
      <c r="I245" s="35" t="s">
        <v>3956</v>
      </c>
      <c r="J245" s="35" t="s">
        <v>3957</v>
      </c>
      <c r="K245" s="35" t="s">
        <v>3958</v>
      </c>
      <c r="L245" s="35" t="s">
        <v>6053</v>
      </c>
      <c r="M245" s="35" t="s">
        <v>6054</v>
      </c>
      <c r="N245" s="35" t="s">
        <v>5211</v>
      </c>
      <c r="O245" s="35"/>
      <c r="P245" s="35"/>
      <c r="Q245" s="35"/>
      <c r="R245" s="35" t="s">
        <v>5184</v>
      </c>
      <c r="S245" s="35" t="s">
        <v>5224</v>
      </c>
      <c r="T245" s="35" t="s">
        <v>5230</v>
      </c>
      <c r="U245" s="35" t="s">
        <v>5204</v>
      </c>
      <c r="V245" s="35" t="s">
        <v>5188</v>
      </c>
      <c r="W245" s="36">
        <v>0</v>
      </c>
      <c r="X245" s="36">
        <v>0</v>
      </c>
      <c r="Y245" s="36">
        <v>0</v>
      </c>
      <c r="Z245" s="36">
        <v>0</v>
      </c>
      <c r="AA245" s="36">
        <v>0</v>
      </c>
      <c r="AB245" s="36">
        <v>0</v>
      </c>
      <c r="AC245" s="36">
        <v>0</v>
      </c>
      <c r="AD245" s="36">
        <v>0</v>
      </c>
      <c r="AE245" s="36">
        <v>0</v>
      </c>
      <c r="AF245" s="36">
        <v>0</v>
      </c>
      <c r="AG245" s="36">
        <v>0</v>
      </c>
      <c r="AH245" s="36">
        <v>0</v>
      </c>
      <c r="AI245" s="36">
        <v>1</v>
      </c>
      <c r="AJ245" s="35" t="s">
        <v>6055</v>
      </c>
      <c r="AK245" s="35"/>
      <c r="AL245" s="35"/>
      <c r="AO245" s="35"/>
      <c r="AP245" s="33"/>
      <c r="AQ245" s="36">
        <f>IF(COUNTIF($L$2:Table20[[#This Row],[ID]],Table20[[#This Row],[ID]])=1,1,0)</f>
        <v>1</v>
      </c>
    </row>
    <row r="246" spans="1:43" x14ac:dyDescent="0.25">
      <c r="A246" s="33" t="s">
        <v>277</v>
      </c>
      <c r="B246" s="33" t="s">
        <v>3953</v>
      </c>
      <c r="C246" s="33" t="s">
        <v>3954</v>
      </c>
      <c r="D246" s="33" t="s">
        <v>280</v>
      </c>
      <c r="E246" s="33" t="s">
        <v>281</v>
      </c>
      <c r="F246" s="34">
        <v>43101</v>
      </c>
      <c r="G246" s="34">
        <v>43465</v>
      </c>
      <c r="H246" s="35" t="s">
        <v>3955</v>
      </c>
      <c r="I246" s="35" t="s">
        <v>3956</v>
      </c>
      <c r="J246" s="35" t="s">
        <v>3957</v>
      </c>
      <c r="K246" s="35" t="s">
        <v>3958</v>
      </c>
      <c r="L246" s="35" t="s">
        <v>6056</v>
      </c>
      <c r="M246" s="35" t="s">
        <v>6057</v>
      </c>
      <c r="N246" s="35" t="s">
        <v>5211</v>
      </c>
      <c r="O246" s="35"/>
      <c r="P246" s="35"/>
      <c r="Q246" s="35"/>
      <c r="R246" s="35" t="s">
        <v>5202</v>
      </c>
      <c r="S246" s="35" t="s">
        <v>5224</v>
      </c>
      <c r="T246" s="35" t="s">
        <v>5230</v>
      </c>
      <c r="U246" s="35" t="s">
        <v>5220</v>
      </c>
      <c r="V246" s="35" t="s">
        <v>5188</v>
      </c>
      <c r="W246" s="36">
        <v>0</v>
      </c>
      <c r="X246" s="36">
        <v>0</v>
      </c>
      <c r="Y246" s="36">
        <v>0</v>
      </c>
      <c r="Z246" s="36">
        <v>0</v>
      </c>
      <c r="AA246" s="36">
        <v>0</v>
      </c>
      <c r="AB246" s="36">
        <v>0</v>
      </c>
      <c r="AC246" s="36">
        <v>0</v>
      </c>
      <c r="AD246" s="36">
        <v>0</v>
      </c>
      <c r="AE246" s="36">
        <v>0</v>
      </c>
      <c r="AF246" s="36">
        <v>0</v>
      </c>
      <c r="AG246" s="36">
        <v>0</v>
      </c>
      <c r="AH246" s="36">
        <v>0</v>
      </c>
      <c r="AI246" s="36">
        <v>1</v>
      </c>
      <c r="AJ246" s="35" t="s">
        <v>6058</v>
      </c>
      <c r="AK246" s="35"/>
      <c r="AL246" s="35" t="s">
        <v>5471</v>
      </c>
      <c r="AO246" s="35"/>
      <c r="AP246" s="33"/>
      <c r="AQ246" s="36">
        <f>IF(COUNTIF($L$2:Table20[[#This Row],[ID]],Table20[[#This Row],[ID]])=1,1,0)</f>
        <v>1</v>
      </c>
    </row>
    <row r="247" spans="1:43" x14ac:dyDescent="0.25">
      <c r="A247" s="33" t="s">
        <v>277</v>
      </c>
      <c r="B247" s="33" t="s">
        <v>3953</v>
      </c>
      <c r="C247" s="33" t="s">
        <v>3954</v>
      </c>
      <c r="D247" s="33" t="s">
        <v>280</v>
      </c>
      <c r="E247" s="33" t="s">
        <v>281</v>
      </c>
      <c r="F247" s="34">
        <v>43101</v>
      </c>
      <c r="G247" s="34">
        <v>43465</v>
      </c>
      <c r="H247" s="35" t="s">
        <v>3955</v>
      </c>
      <c r="I247" s="35" t="s">
        <v>3956</v>
      </c>
      <c r="J247" s="35" t="s">
        <v>3957</v>
      </c>
      <c r="K247" s="35" t="s">
        <v>3958</v>
      </c>
      <c r="L247" s="35" t="s">
        <v>6059</v>
      </c>
      <c r="M247" s="35" t="s">
        <v>6060</v>
      </c>
      <c r="N247" s="35" t="s">
        <v>5211</v>
      </c>
      <c r="O247" s="35"/>
      <c r="P247" s="35"/>
      <c r="Q247" s="35"/>
      <c r="R247" s="35" t="s">
        <v>5212</v>
      </c>
      <c r="S247" s="35" t="s">
        <v>5240</v>
      </c>
      <c r="T247" s="35" t="s">
        <v>5230</v>
      </c>
      <c r="U247" s="35" t="s">
        <v>5233</v>
      </c>
      <c r="V247" s="35" t="s">
        <v>5188</v>
      </c>
      <c r="W247" s="36">
        <v>0</v>
      </c>
      <c r="X247" s="36">
        <v>0</v>
      </c>
      <c r="Y247" s="36">
        <v>0</v>
      </c>
      <c r="Z247" s="36">
        <v>0</v>
      </c>
      <c r="AA247" s="36">
        <v>0</v>
      </c>
      <c r="AB247" s="36">
        <v>0</v>
      </c>
      <c r="AC247" s="36">
        <v>0</v>
      </c>
      <c r="AD247" s="36">
        <v>0</v>
      </c>
      <c r="AE247" s="36">
        <v>0</v>
      </c>
      <c r="AF247" s="36">
        <v>0</v>
      </c>
      <c r="AG247" s="36">
        <v>0</v>
      </c>
      <c r="AH247" s="36">
        <v>0</v>
      </c>
      <c r="AI247" s="36">
        <v>1</v>
      </c>
      <c r="AJ247" s="35" t="s">
        <v>6061</v>
      </c>
      <c r="AK247" s="35"/>
      <c r="AL247" s="35" t="s">
        <v>5221</v>
      </c>
      <c r="AO247" s="35"/>
      <c r="AP247" s="33"/>
      <c r="AQ247" s="36">
        <f>IF(COUNTIF($L$2:Table20[[#This Row],[ID]],Table20[[#This Row],[ID]])=1,1,0)</f>
        <v>1</v>
      </c>
    </row>
    <row r="248" spans="1:43" x14ac:dyDescent="0.25">
      <c r="A248" s="33" t="s">
        <v>277</v>
      </c>
      <c r="B248" s="33" t="s">
        <v>3953</v>
      </c>
      <c r="C248" s="33" t="s">
        <v>3954</v>
      </c>
      <c r="D248" s="33" t="s">
        <v>280</v>
      </c>
      <c r="E248" s="33" t="s">
        <v>281</v>
      </c>
      <c r="F248" s="34">
        <v>43101</v>
      </c>
      <c r="G248" s="34">
        <v>43465</v>
      </c>
      <c r="H248" s="35" t="s">
        <v>3955</v>
      </c>
      <c r="I248" s="35" t="s">
        <v>3956</v>
      </c>
      <c r="J248" s="35" t="s">
        <v>3957</v>
      </c>
      <c r="K248" s="35" t="s">
        <v>3958</v>
      </c>
      <c r="L248" s="35" t="s">
        <v>6062</v>
      </c>
      <c r="M248" s="35" t="s">
        <v>6063</v>
      </c>
      <c r="N248" s="35" t="s">
        <v>5211</v>
      </c>
      <c r="O248" s="35"/>
      <c r="P248" s="35"/>
      <c r="Q248" s="35"/>
      <c r="R248" s="35" t="s">
        <v>5202</v>
      </c>
      <c r="S248" s="35" t="s">
        <v>5224</v>
      </c>
      <c r="T248" s="35" t="s">
        <v>5230</v>
      </c>
      <c r="U248" s="35" t="s">
        <v>5220</v>
      </c>
      <c r="V248" s="35" t="s">
        <v>5188</v>
      </c>
      <c r="W248" s="36">
        <v>0</v>
      </c>
      <c r="X248" s="36">
        <v>0</v>
      </c>
      <c r="Y248" s="36">
        <v>0</v>
      </c>
      <c r="Z248" s="36">
        <v>0</v>
      </c>
      <c r="AA248" s="36">
        <v>0</v>
      </c>
      <c r="AB248" s="36">
        <v>0</v>
      </c>
      <c r="AC248" s="36">
        <v>0</v>
      </c>
      <c r="AD248" s="36">
        <v>0</v>
      </c>
      <c r="AE248" s="36">
        <v>0</v>
      </c>
      <c r="AF248" s="36">
        <v>0</v>
      </c>
      <c r="AG248" s="36">
        <v>0</v>
      </c>
      <c r="AH248" s="36">
        <v>0</v>
      </c>
      <c r="AI248" s="36">
        <v>1</v>
      </c>
      <c r="AJ248" s="35" t="s">
        <v>6058</v>
      </c>
      <c r="AK248" s="35"/>
      <c r="AL248" s="35" t="s">
        <v>5471</v>
      </c>
      <c r="AO248" s="35"/>
      <c r="AP248" s="33"/>
      <c r="AQ248" s="36">
        <f>IF(COUNTIF($L$2:Table20[[#This Row],[ID]],Table20[[#This Row],[ID]])=1,1,0)</f>
        <v>1</v>
      </c>
    </row>
    <row r="249" spans="1:43" x14ac:dyDescent="0.25">
      <c r="A249" s="33" t="s">
        <v>277</v>
      </c>
      <c r="B249" s="33" t="s">
        <v>3953</v>
      </c>
      <c r="C249" s="33" t="s">
        <v>3954</v>
      </c>
      <c r="D249" s="33" t="s">
        <v>280</v>
      </c>
      <c r="E249" s="33" t="s">
        <v>281</v>
      </c>
      <c r="F249" s="34">
        <v>43101</v>
      </c>
      <c r="G249" s="34">
        <v>43465</v>
      </c>
      <c r="H249" s="35" t="s">
        <v>3955</v>
      </c>
      <c r="I249" s="35" t="s">
        <v>3956</v>
      </c>
      <c r="J249" s="35" t="s">
        <v>3957</v>
      </c>
      <c r="K249" s="35" t="s">
        <v>3958</v>
      </c>
      <c r="L249" s="35" t="s">
        <v>6064</v>
      </c>
      <c r="M249" s="35" t="s">
        <v>6065</v>
      </c>
      <c r="N249" s="35" t="s">
        <v>5211</v>
      </c>
      <c r="O249" s="35"/>
      <c r="P249" s="35"/>
      <c r="Q249" s="35"/>
      <c r="R249" s="35" t="s">
        <v>5212</v>
      </c>
      <c r="S249" s="35" t="s">
        <v>5230</v>
      </c>
      <c r="T249" s="35" t="s">
        <v>5203</v>
      </c>
      <c r="U249" s="35" t="s">
        <v>5220</v>
      </c>
      <c r="V249" s="35" t="s">
        <v>5188</v>
      </c>
      <c r="W249" s="36">
        <v>0</v>
      </c>
      <c r="X249" s="36">
        <v>0</v>
      </c>
      <c r="Y249" s="36">
        <v>0</v>
      </c>
      <c r="Z249" s="36">
        <v>0</v>
      </c>
      <c r="AA249" s="36">
        <v>0</v>
      </c>
      <c r="AB249" s="36">
        <v>0</v>
      </c>
      <c r="AC249" s="36">
        <v>0</v>
      </c>
      <c r="AD249" s="36">
        <v>0</v>
      </c>
      <c r="AE249" s="36">
        <v>0</v>
      </c>
      <c r="AF249" s="36">
        <v>0</v>
      </c>
      <c r="AG249" s="36">
        <v>0</v>
      </c>
      <c r="AH249" s="36">
        <v>0</v>
      </c>
      <c r="AI249" s="36">
        <v>1</v>
      </c>
      <c r="AJ249" s="35" t="s">
        <v>6066</v>
      </c>
      <c r="AK249" s="35"/>
      <c r="AL249" s="35" t="s">
        <v>5221</v>
      </c>
      <c r="AO249" s="35"/>
      <c r="AP249" s="33"/>
      <c r="AQ249" s="36">
        <f>IF(COUNTIF($L$2:Table20[[#This Row],[ID]],Table20[[#This Row],[ID]])=1,1,0)</f>
        <v>1</v>
      </c>
    </row>
    <row r="250" spans="1:43" x14ac:dyDescent="0.25">
      <c r="A250" s="33" t="s">
        <v>277</v>
      </c>
      <c r="B250" s="33" t="s">
        <v>3953</v>
      </c>
      <c r="C250" s="33" t="s">
        <v>3954</v>
      </c>
      <c r="D250" s="33" t="s">
        <v>280</v>
      </c>
      <c r="E250" s="33" t="s">
        <v>281</v>
      </c>
      <c r="F250" s="34">
        <v>43101</v>
      </c>
      <c r="G250" s="34">
        <v>43465</v>
      </c>
      <c r="H250" s="35" t="s">
        <v>3955</v>
      </c>
      <c r="I250" s="35" t="s">
        <v>3956</v>
      </c>
      <c r="J250" s="35" t="s">
        <v>3957</v>
      </c>
      <c r="K250" s="35" t="s">
        <v>3958</v>
      </c>
      <c r="L250" s="35" t="s">
        <v>6067</v>
      </c>
      <c r="M250" s="35" t="s">
        <v>6068</v>
      </c>
      <c r="N250" s="35" t="s">
        <v>5211</v>
      </c>
      <c r="O250" s="35"/>
      <c r="P250" s="35"/>
      <c r="Q250" s="35"/>
      <c r="R250" s="35" t="s">
        <v>5212</v>
      </c>
      <c r="S250" s="35" t="s">
        <v>5213</v>
      </c>
      <c r="T250" s="35" t="s">
        <v>5203</v>
      </c>
      <c r="U250" s="35" t="s">
        <v>5233</v>
      </c>
      <c r="V250" s="35" t="s">
        <v>5188</v>
      </c>
      <c r="W250" s="36">
        <v>0</v>
      </c>
      <c r="X250" s="36">
        <v>0</v>
      </c>
      <c r="Y250" s="36">
        <v>0</v>
      </c>
      <c r="Z250" s="36">
        <v>0</v>
      </c>
      <c r="AA250" s="36">
        <v>0</v>
      </c>
      <c r="AB250" s="36">
        <v>0</v>
      </c>
      <c r="AC250" s="36">
        <v>0</v>
      </c>
      <c r="AD250" s="36">
        <v>0</v>
      </c>
      <c r="AE250" s="36">
        <v>0</v>
      </c>
      <c r="AF250" s="36">
        <v>0</v>
      </c>
      <c r="AG250" s="36">
        <v>0</v>
      </c>
      <c r="AH250" s="36">
        <v>0</v>
      </c>
      <c r="AI250" s="36">
        <v>1</v>
      </c>
      <c r="AJ250" s="35" t="s">
        <v>6069</v>
      </c>
      <c r="AK250" s="35"/>
      <c r="AL250" s="35" t="s">
        <v>5485</v>
      </c>
      <c r="AO250" s="35"/>
      <c r="AP250" s="33"/>
      <c r="AQ250" s="36">
        <f>IF(COUNTIF($L$2:Table20[[#This Row],[ID]],Table20[[#This Row],[ID]])=1,1,0)</f>
        <v>1</v>
      </c>
    </row>
    <row r="251" spans="1:43" x14ac:dyDescent="0.25">
      <c r="A251" s="33" t="s">
        <v>277</v>
      </c>
      <c r="B251" s="33" t="s">
        <v>3953</v>
      </c>
      <c r="C251" s="33" t="s">
        <v>3954</v>
      </c>
      <c r="D251" s="33" t="s">
        <v>280</v>
      </c>
      <c r="E251" s="33" t="s">
        <v>281</v>
      </c>
      <c r="F251" s="34">
        <v>43101</v>
      </c>
      <c r="G251" s="34">
        <v>43465</v>
      </c>
      <c r="H251" s="35" t="s">
        <v>3955</v>
      </c>
      <c r="I251" s="35" t="s">
        <v>3956</v>
      </c>
      <c r="J251" s="35" t="s">
        <v>3957</v>
      </c>
      <c r="K251" s="35" t="s">
        <v>3958</v>
      </c>
      <c r="L251" s="35" t="s">
        <v>6070</v>
      </c>
      <c r="M251" s="35" t="s">
        <v>6071</v>
      </c>
      <c r="N251" s="35" t="s">
        <v>5211</v>
      </c>
      <c r="O251" s="35"/>
      <c r="P251" s="35"/>
      <c r="Q251" s="35"/>
      <c r="R251" s="35" t="s">
        <v>5212</v>
      </c>
      <c r="S251" s="35" t="s">
        <v>5249</v>
      </c>
      <c r="T251" s="35" t="s">
        <v>5244</v>
      </c>
      <c r="U251" s="35" t="s">
        <v>5220</v>
      </c>
      <c r="V251" s="35" t="s">
        <v>5188</v>
      </c>
      <c r="W251" s="36">
        <v>0</v>
      </c>
      <c r="X251" s="36">
        <v>0</v>
      </c>
      <c r="Y251" s="36">
        <v>0</v>
      </c>
      <c r="Z251" s="36">
        <v>0</v>
      </c>
      <c r="AA251" s="36">
        <v>0</v>
      </c>
      <c r="AB251" s="36">
        <v>0</v>
      </c>
      <c r="AC251" s="36">
        <v>0</v>
      </c>
      <c r="AD251" s="36">
        <v>0</v>
      </c>
      <c r="AE251" s="36">
        <v>0</v>
      </c>
      <c r="AF251" s="36">
        <v>0</v>
      </c>
      <c r="AG251" s="36">
        <v>0</v>
      </c>
      <c r="AH251" s="36">
        <v>0</v>
      </c>
      <c r="AI251" s="36">
        <v>1</v>
      </c>
      <c r="AJ251" s="35" t="s">
        <v>6072</v>
      </c>
      <c r="AK251" s="35"/>
      <c r="AL251" s="35" t="s">
        <v>5471</v>
      </c>
      <c r="AO251" s="35"/>
      <c r="AP251" s="33"/>
      <c r="AQ251" s="36">
        <f>IF(COUNTIF($L$2:Table20[[#This Row],[ID]],Table20[[#This Row],[ID]])=1,1,0)</f>
        <v>1</v>
      </c>
    </row>
    <row r="252" spans="1:43" x14ac:dyDescent="0.25">
      <c r="A252" s="33" t="s">
        <v>277</v>
      </c>
      <c r="B252" s="33" t="s">
        <v>3953</v>
      </c>
      <c r="C252" s="33" t="s">
        <v>3954</v>
      </c>
      <c r="D252" s="33" t="s">
        <v>280</v>
      </c>
      <c r="E252" s="33" t="s">
        <v>281</v>
      </c>
      <c r="F252" s="34">
        <v>43101</v>
      </c>
      <c r="G252" s="34">
        <v>43465</v>
      </c>
      <c r="H252" s="35" t="s">
        <v>3955</v>
      </c>
      <c r="I252" s="35" t="s">
        <v>3956</v>
      </c>
      <c r="J252" s="35" t="s">
        <v>3957</v>
      </c>
      <c r="K252" s="35" t="s">
        <v>3958</v>
      </c>
      <c r="L252" s="35" t="s">
        <v>6073</v>
      </c>
      <c r="M252" s="35" t="s">
        <v>6074</v>
      </c>
      <c r="N252" s="35" t="s">
        <v>5211</v>
      </c>
      <c r="O252" s="35"/>
      <c r="P252" s="35"/>
      <c r="Q252" s="35"/>
      <c r="R252" s="35" t="s">
        <v>5212</v>
      </c>
      <c r="S252" s="35" t="s">
        <v>5224</v>
      </c>
      <c r="T252" s="35" t="s">
        <v>5203</v>
      </c>
      <c r="U252" s="35" t="s">
        <v>5233</v>
      </c>
      <c r="V252" s="35" t="s">
        <v>5188</v>
      </c>
      <c r="W252" s="36">
        <v>0</v>
      </c>
      <c r="X252" s="36">
        <v>0</v>
      </c>
      <c r="Y252" s="36">
        <v>0</v>
      </c>
      <c r="Z252" s="36">
        <v>0</v>
      </c>
      <c r="AA252" s="36">
        <v>0</v>
      </c>
      <c r="AB252" s="36">
        <v>0</v>
      </c>
      <c r="AC252" s="36">
        <v>0</v>
      </c>
      <c r="AD252" s="36">
        <v>0</v>
      </c>
      <c r="AE252" s="36">
        <v>0</v>
      </c>
      <c r="AF252" s="36">
        <v>0</v>
      </c>
      <c r="AG252" s="36">
        <v>0</v>
      </c>
      <c r="AH252" s="36">
        <v>0</v>
      </c>
      <c r="AI252" s="36">
        <v>1</v>
      </c>
      <c r="AJ252" s="35" t="s">
        <v>6075</v>
      </c>
      <c r="AK252" s="35"/>
      <c r="AL252" s="35" t="s">
        <v>5270</v>
      </c>
      <c r="AO252" s="35"/>
      <c r="AP252" s="33"/>
      <c r="AQ252" s="36">
        <f>IF(COUNTIF($L$2:Table20[[#This Row],[ID]],Table20[[#This Row],[ID]])=1,1,0)</f>
        <v>1</v>
      </c>
    </row>
    <row r="253" spans="1:43" x14ac:dyDescent="0.25">
      <c r="A253" s="33" t="s">
        <v>277</v>
      </c>
      <c r="B253" s="33" t="s">
        <v>3953</v>
      </c>
      <c r="C253" s="33" t="s">
        <v>3954</v>
      </c>
      <c r="D253" s="33" t="s">
        <v>280</v>
      </c>
      <c r="E253" s="33" t="s">
        <v>281</v>
      </c>
      <c r="F253" s="34">
        <v>43101</v>
      </c>
      <c r="G253" s="34">
        <v>43465</v>
      </c>
      <c r="H253" s="35" t="s">
        <v>3955</v>
      </c>
      <c r="I253" s="35" t="s">
        <v>3956</v>
      </c>
      <c r="J253" s="35" t="s">
        <v>3957</v>
      </c>
      <c r="K253" s="35" t="s">
        <v>3958</v>
      </c>
      <c r="L253" s="35" t="s">
        <v>6076</v>
      </c>
      <c r="M253" s="35" t="s">
        <v>6077</v>
      </c>
      <c r="N253" s="35" t="s">
        <v>5211</v>
      </c>
      <c r="O253" s="35"/>
      <c r="P253" s="35"/>
      <c r="Q253" s="35"/>
      <c r="R253" s="35" t="s">
        <v>5202</v>
      </c>
      <c r="S253" s="35" t="s">
        <v>5230</v>
      </c>
      <c r="T253" s="35" t="s">
        <v>5203</v>
      </c>
      <c r="U253" s="35" t="s">
        <v>5233</v>
      </c>
      <c r="V253" s="35" t="s">
        <v>5188</v>
      </c>
      <c r="W253" s="36">
        <v>0</v>
      </c>
      <c r="X253" s="36">
        <v>0</v>
      </c>
      <c r="Y253" s="36">
        <v>0</v>
      </c>
      <c r="Z253" s="36">
        <v>0</v>
      </c>
      <c r="AA253" s="36">
        <v>0</v>
      </c>
      <c r="AB253" s="36">
        <v>0</v>
      </c>
      <c r="AC253" s="36">
        <v>0</v>
      </c>
      <c r="AD253" s="36">
        <v>0</v>
      </c>
      <c r="AE253" s="36">
        <v>0</v>
      </c>
      <c r="AF253" s="36">
        <v>0</v>
      </c>
      <c r="AG253" s="36">
        <v>0</v>
      </c>
      <c r="AH253" s="36">
        <v>0</v>
      </c>
      <c r="AI253" s="36">
        <v>1</v>
      </c>
      <c r="AJ253" s="35" t="s">
        <v>6078</v>
      </c>
      <c r="AK253" s="35"/>
      <c r="AL253" s="35" t="s">
        <v>5270</v>
      </c>
      <c r="AO253" s="35"/>
      <c r="AP253" s="33"/>
      <c r="AQ253" s="36">
        <f>IF(COUNTIF($L$2:Table20[[#This Row],[ID]],Table20[[#This Row],[ID]])=1,1,0)</f>
        <v>1</v>
      </c>
    </row>
    <row r="254" spans="1:43" x14ac:dyDescent="0.25">
      <c r="A254" s="33" t="s">
        <v>277</v>
      </c>
      <c r="B254" s="33" t="s">
        <v>3953</v>
      </c>
      <c r="C254" s="33" t="s">
        <v>3954</v>
      </c>
      <c r="D254" s="33" t="s">
        <v>280</v>
      </c>
      <c r="E254" s="33" t="s">
        <v>281</v>
      </c>
      <c r="F254" s="34">
        <v>43101</v>
      </c>
      <c r="G254" s="34">
        <v>43465</v>
      </c>
      <c r="H254" s="35" t="s">
        <v>3955</v>
      </c>
      <c r="I254" s="35" t="s">
        <v>3956</v>
      </c>
      <c r="J254" s="35" t="s">
        <v>3957</v>
      </c>
      <c r="K254" s="35" t="s">
        <v>3958</v>
      </c>
      <c r="L254" s="35" t="s">
        <v>6079</v>
      </c>
      <c r="M254" s="35" t="s">
        <v>6080</v>
      </c>
      <c r="N254" s="35" t="s">
        <v>5211</v>
      </c>
      <c r="O254" s="35"/>
      <c r="P254" s="35"/>
      <c r="Q254" s="35"/>
      <c r="R254" s="35" t="s">
        <v>5212</v>
      </c>
      <c r="S254" s="35" t="s">
        <v>5213</v>
      </c>
      <c r="T254" s="35" t="s">
        <v>5203</v>
      </c>
      <c r="U254" s="35" t="s">
        <v>5220</v>
      </c>
      <c r="V254" s="35" t="s">
        <v>5188</v>
      </c>
      <c r="W254" s="36">
        <v>0</v>
      </c>
      <c r="X254" s="36">
        <v>0</v>
      </c>
      <c r="Y254" s="36">
        <v>0</v>
      </c>
      <c r="Z254" s="36">
        <v>0</v>
      </c>
      <c r="AA254" s="36">
        <v>0</v>
      </c>
      <c r="AB254" s="36">
        <v>0</v>
      </c>
      <c r="AC254" s="36">
        <v>0</v>
      </c>
      <c r="AD254" s="36">
        <v>0</v>
      </c>
      <c r="AE254" s="36">
        <v>0</v>
      </c>
      <c r="AF254" s="36">
        <v>0</v>
      </c>
      <c r="AG254" s="36">
        <v>0</v>
      </c>
      <c r="AH254" s="36">
        <v>0</v>
      </c>
      <c r="AI254" s="36">
        <v>1</v>
      </c>
      <c r="AJ254" s="35" t="s">
        <v>6081</v>
      </c>
      <c r="AK254" s="35"/>
      <c r="AL254" s="35" t="s">
        <v>5221</v>
      </c>
      <c r="AO254" s="35"/>
      <c r="AP254" s="33"/>
      <c r="AQ254" s="36">
        <f>IF(COUNTIF($L$2:Table20[[#This Row],[ID]],Table20[[#This Row],[ID]])=1,1,0)</f>
        <v>1</v>
      </c>
    </row>
    <row r="255" spans="1:43" x14ac:dyDescent="0.25">
      <c r="A255" s="33" t="s">
        <v>277</v>
      </c>
      <c r="B255" s="33" t="s">
        <v>3953</v>
      </c>
      <c r="C255" s="33" t="s">
        <v>3954</v>
      </c>
      <c r="D255" s="33" t="s">
        <v>280</v>
      </c>
      <c r="E255" s="33" t="s">
        <v>281</v>
      </c>
      <c r="F255" s="34">
        <v>43101</v>
      </c>
      <c r="G255" s="34">
        <v>43465</v>
      </c>
      <c r="H255" s="35" t="s">
        <v>3955</v>
      </c>
      <c r="I255" s="35" t="s">
        <v>3956</v>
      </c>
      <c r="J255" s="35" t="s">
        <v>3957</v>
      </c>
      <c r="K255" s="35" t="s">
        <v>3958</v>
      </c>
      <c r="L255" s="35" t="s">
        <v>6082</v>
      </c>
      <c r="M255" s="35" t="s">
        <v>6083</v>
      </c>
      <c r="N255" s="35" t="s">
        <v>5211</v>
      </c>
      <c r="O255" s="35"/>
      <c r="P255" s="35"/>
      <c r="Q255" s="35"/>
      <c r="R255" s="35" t="s">
        <v>5212</v>
      </c>
      <c r="S255" s="35" t="s">
        <v>5224</v>
      </c>
      <c r="T255" s="35" t="s">
        <v>5203</v>
      </c>
      <c r="U255" s="35" t="s">
        <v>5233</v>
      </c>
      <c r="V255" s="35" t="s">
        <v>5188</v>
      </c>
      <c r="W255" s="36">
        <v>0</v>
      </c>
      <c r="X255" s="36">
        <v>0</v>
      </c>
      <c r="Y255" s="36">
        <v>0</v>
      </c>
      <c r="Z255" s="36">
        <v>0</v>
      </c>
      <c r="AA255" s="36">
        <v>0</v>
      </c>
      <c r="AB255" s="36">
        <v>0</v>
      </c>
      <c r="AC255" s="36">
        <v>0</v>
      </c>
      <c r="AD255" s="36">
        <v>0</v>
      </c>
      <c r="AE255" s="36">
        <v>0</v>
      </c>
      <c r="AF255" s="36">
        <v>0</v>
      </c>
      <c r="AG255" s="36">
        <v>0</v>
      </c>
      <c r="AH255" s="36">
        <v>0</v>
      </c>
      <c r="AI255" s="36">
        <v>1</v>
      </c>
      <c r="AJ255" s="35" t="s">
        <v>6084</v>
      </c>
      <c r="AK255" s="35"/>
      <c r="AL255" s="35" t="s">
        <v>5471</v>
      </c>
      <c r="AO255" s="35"/>
      <c r="AP255" s="33"/>
      <c r="AQ255" s="36">
        <f>IF(COUNTIF($L$2:Table20[[#This Row],[ID]],Table20[[#This Row],[ID]])=1,1,0)</f>
        <v>1</v>
      </c>
    </row>
    <row r="256" spans="1:43" x14ac:dyDescent="0.25">
      <c r="A256" s="33" t="s">
        <v>277</v>
      </c>
      <c r="B256" s="33" t="s">
        <v>3953</v>
      </c>
      <c r="C256" s="33" t="s">
        <v>3954</v>
      </c>
      <c r="D256" s="33" t="s">
        <v>280</v>
      </c>
      <c r="E256" s="33" t="s">
        <v>281</v>
      </c>
      <c r="F256" s="34">
        <v>43101</v>
      </c>
      <c r="G256" s="34">
        <v>43465</v>
      </c>
      <c r="H256" s="35" t="s">
        <v>3955</v>
      </c>
      <c r="I256" s="35" t="s">
        <v>3956</v>
      </c>
      <c r="J256" s="35" t="s">
        <v>3957</v>
      </c>
      <c r="K256" s="35" t="s">
        <v>3958</v>
      </c>
      <c r="L256" s="35" t="s">
        <v>6085</v>
      </c>
      <c r="M256" s="35" t="s">
        <v>6086</v>
      </c>
      <c r="N256" s="35" t="s">
        <v>5211</v>
      </c>
      <c r="O256" s="35"/>
      <c r="P256" s="35"/>
      <c r="Q256" s="35"/>
      <c r="R256" s="35" t="s">
        <v>5212</v>
      </c>
      <c r="S256" s="35" t="s">
        <v>5230</v>
      </c>
      <c r="T256" s="35" t="s">
        <v>5224</v>
      </c>
      <c r="U256" s="35" t="s">
        <v>5197</v>
      </c>
      <c r="V256" s="35" t="s">
        <v>5188</v>
      </c>
      <c r="W256" s="36">
        <v>0</v>
      </c>
      <c r="X256" s="36">
        <v>0</v>
      </c>
      <c r="Y256" s="36">
        <v>0</v>
      </c>
      <c r="Z256" s="36">
        <v>0</v>
      </c>
      <c r="AA256" s="36">
        <v>0</v>
      </c>
      <c r="AB256" s="36">
        <v>0</v>
      </c>
      <c r="AC256" s="36">
        <v>0</v>
      </c>
      <c r="AD256" s="36">
        <v>0</v>
      </c>
      <c r="AE256" s="36">
        <v>0</v>
      </c>
      <c r="AF256" s="36">
        <v>0</v>
      </c>
      <c r="AG256" s="36">
        <v>0</v>
      </c>
      <c r="AH256" s="36">
        <v>0</v>
      </c>
      <c r="AI256" s="36">
        <v>1</v>
      </c>
      <c r="AJ256" s="35" t="s">
        <v>6087</v>
      </c>
      <c r="AK256" s="35"/>
      <c r="AL256" s="35" t="s">
        <v>5471</v>
      </c>
      <c r="AO256" s="35"/>
      <c r="AP256" s="33"/>
      <c r="AQ256" s="36">
        <f>IF(COUNTIF($L$2:Table20[[#This Row],[ID]],Table20[[#This Row],[ID]])=1,1,0)</f>
        <v>1</v>
      </c>
    </row>
    <row r="257" spans="1:43" x14ac:dyDescent="0.25">
      <c r="A257" s="33" t="s">
        <v>277</v>
      </c>
      <c r="B257" s="33" t="s">
        <v>3953</v>
      </c>
      <c r="C257" s="33" t="s">
        <v>3954</v>
      </c>
      <c r="D257" s="33" t="s">
        <v>280</v>
      </c>
      <c r="E257" s="33" t="s">
        <v>281</v>
      </c>
      <c r="F257" s="34">
        <v>43101</v>
      </c>
      <c r="G257" s="34">
        <v>43465</v>
      </c>
      <c r="H257" s="35" t="s">
        <v>3955</v>
      </c>
      <c r="I257" s="35" t="s">
        <v>3956</v>
      </c>
      <c r="J257" s="35" t="s">
        <v>3957</v>
      </c>
      <c r="K257" s="35" t="s">
        <v>3958</v>
      </c>
      <c r="L257" s="35" t="s">
        <v>6088</v>
      </c>
      <c r="M257" s="35" t="s">
        <v>6089</v>
      </c>
      <c r="N257" s="35" t="s">
        <v>5211</v>
      </c>
      <c r="O257" s="35"/>
      <c r="P257" s="35"/>
      <c r="Q257" s="35"/>
      <c r="R257" s="35" t="s">
        <v>5212</v>
      </c>
      <c r="S257" s="35" t="s">
        <v>5224</v>
      </c>
      <c r="T257" s="35" t="s">
        <v>5203</v>
      </c>
      <c r="U257" s="35" t="s">
        <v>5220</v>
      </c>
      <c r="V257" s="35" t="s">
        <v>5188</v>
      </c>
      <c r="W257" s="36">
        <v>0</v>
      </c>
      <c r="X257" s="36">
        <v>0</v>
      </c>
      <c r="Y257" s="36">
        <v>0</v>
      </c>
      <c r="Z257" s="36">
        <v>0</v>
      </c>
      <c r="AA257" s="36">
        <v>0</v>
      </c>
      <c r="AB257" s="36">
        <v>0</v>
      </c>
      <c r="AC257" s="36">
        <v>0</v>
      </c>
      <c r="AD257" s="36">
        <v>0</v>
      </c>
      <c r="AE257" s="36">
        <v>0</v>
      </c>
      <c r="AF257" s="36">
        <v>0</v>
      </c>
      <c r="AG257" s="36">
        <v>0</v>
      </c>
      <c r="AH257" s="36">
        <v>0</v>
      </c>
      <c r="AI257" s="36">
        <v>1</v>
      </c>
      <c r="AJ257" s="35" t="s">
        <v>6090</v>
      </c>
      <c r="AK257" s="35"/>
      <c r="AL257" s="35" t="s">
        <v>5270</v>
      </c>
      <c r="AO257" s="35"/>
      <c r="AP257" s="33"/>
      <c r="AQ257" s="36">
        <f>IF(COUNTIF($L$2:Table20[[#This Row],[ID]],Table20[[#This Row],[ID]])=1,1,0)</f>
        <v>1</v>
      </c>
    </row>
  </sheetData>
  <conditionalFormatting sqref="AQ2:AQ257">
    <cfRule type="expression" dxfId="15" priority="1">
      <formula>IF($X2&lt;0,TRUE,FALSE)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3010D21FA60B40969ADB70BD444E70" ma:contentTypeVersion="5" ma:contentTypeDescription="Create a new document." ma:contentTypeScope="" ma:versionID="638dbcd9df9b677d38a2567f8169c171">
  <xsd:schema xmlns:xsd="http://www.w3.org/2001/XMLSchema" xmlns:xs="http://www.w3.org/2001/XMLSchema" xmlns:p="http://schemas.microsoft.com/office/2006/metadata/properties" xmlns:ns2="bbd78a97-955f-4e79-a6ca-ebcd663c2ab7" targetNamespace="http://schemas.microsoft.com/office/2006/metadata/properties" ma:root="true" ma:fieldsID="ad74fa33e89b605688076bb3925f8c4a" ns2:_="">
    <xsd:import namespace="bbd78a97-955f-4e79-a6ca-ebcd663c2a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d78a97-955f-4e79-a6ca-ebcd663c2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5270F8-A2EF-49D1-BF43-6659EF238355}"/>
</file>

<file path=customXml/itemProps2.xml><?xml version="1.0" encoding="utf-8"?>
<ds:datastoreItem xmlns:ds="http://schemas.openxmlformats.org/officeDocument/2006/customXml" ds:itemID="{96728B8D-8966-48D2-90C1-29DEF5A09AF0}"/>
</file>

<file path=customXml/itemProps3.xml><?xml version="1.0" encoding="utf-8"?>
<ds:datastoreItem xmlns:ds="http://schemas.openxmlformats.org/officeDocument/2006/customXml" ds:itemID="{8EC084AA-1FD3-4C19-9125-7CF3BF5832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Awards</vt:lpstr>
      <vt:lpstr>Intro</vt:lpstr>
      <vt:lpstr>Publications</vt:lpstr>
      <vt:lpstr>Collaborations</vt:lpstr>
      <vt:lpstr>Funding</vt:lpstr>
      <vt:lpstr>Destinations</vt:lpstr>
      <vt:lpstr>Skills</vt:lpstr>
      <vt:lpstr>Secondments</vt:lpstr>
      <vt:lpstr>Dissemination</vt:lpstr>
      <vt:lpstr>Policy</vt:lpstr>
      <vt:lpstr>Tools</vt:lpstr>
      <vt:lpstr>Databases</vt:lpstr>
      <vt:lpstr>Software</vt:lpstr>
      <vt:lpstr>Artistic</vt:lpstr>
      <vt:lpstr>IP</vt:lpstr>
      <vt:lpstr>Products</vt:lpstr>
      <vt:lpstr>Spin Outs</vt:lpstr>
      <vt:lpstr>Recognition</vt:lpstr>
      <vt:lpstr>Facilities</vt:lpstr>
      <vt:lpstr>Other</vt:lpstr>
      <vt:lpstr>Key Findings</vt:lpstr>
      <vt:lpstr>Narrative</vt:lpstr>
      <vt:lpstr>NPRI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dc:creator>
  <cp:lastModifiedBy>Morgan David</cp:lastModifiedBy>
  <dcterms:created xsi:type="dcterms:W3CDTF">2012-08-26T11:58:10Z</dcterms:created>
  <dcterms:modified xsi:type="dcterms:W3CDTF">2019-04-03T10:18:00Z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0x010100E53010D21FA60B40969ADB70BD444E70</vt:lpwstr>
  </property>
</Properties>
</file>