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TD21forever\Desktop\Document\学习资料\大二上\大学物理实验\"/>
    </mc:Choice>
  </mc:AlternateContent>
  <xr:revisionPtr revIDLastSave="0" documentId="13_ncr:1_{45664F28-8892-46EC-8A33-6CCFD171A56B}" xr6:coauthVersionLast="40" xr6:coauthVersionMax="40" xr10:uidLastSave="{00000000-0000-0000-0000-000000000000}"/>
  <bookViews>
    <workbookView xWindow="0" yWindow="0" windowWidth="28800" windowHeight="1243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D35" i="1"/>
  <c r="E35" i="1"/>
  <c r="F35" i="1"/>
  <c r="G35" i="1"/>
  <c r="C35" i="1"/>
  <c r="B15" i="1"/>
  <c r="D13" i="1"/>
  <c r="H10" i="1"/>
  <c r="B39" i="1" l="1"/>
  <c r="D36" i="1"/>
  <c r="E36" i="1"/>
  <c r="F36" i="1"/>
  <c r="G36" i="1"/>
  <c r="C36" i="1"/>
  <c r="C37" i="1" s="1"/>
  <c r="D37" i="1"/>
  <c r="H2" i="1" l="1"/>
  <c r="E37" i="1"/>
  <c r="F37" i="1"/>
  <c r="G37" i="1"/>
  <c r="D34" i="1"/>
  <c r="C34" i="1"/>
  <c r="E34" i="1"/>
  <c r="F34" i="1"/>
  <c r="G34" i="1"/>
  <c r="F13" i="1"/>
  <c r="G10" i="1"/>
  <c r="I10" i="1" s="1"/>
  <c r="F9" i="1"/>
  <c r="F5" i="1"/>
  <c r="D9" i="1"/>
  <c r="I6" i="1" l="1"/>
</calcChain>
</file>

<file path=xl/sharedStrings.xml><?xml version="1.0" encoding="utf-8"?>
<sst xmlns="http://schemas.openxmlformats.org/spreadsheetml/2006/main" count="38" uniqueCount="36">
  <si>
    <t>待测物</t>
    <phoneticPr fontId="1" type="noConversion"/>
  </si>
  <si>
    <t>误差</t>
    <phoneticPr fontId="1" type="noConversion"/>
  </si>
  <si>
    <t>载物盘</t>
    <phoneticPr fontId="1" type="noConversion"/>
  </si>
  <si>
    <t>塑料圆柱体</t>
    <phoneticPr fontId="1" type="noConversion"/>
  </si>
  <si>
    <t>金属细杆</t>
    <phoneticPr fontId="1" type="noConversion"/>
  </si>
  <si>
    <t>∕</t>
  </si>
  <si>
    <t>∕</t>
    <phoneticPr fontId="1" type="noConversion"/>
  </si>
  <si>
    <t>D1平均值</t>
    <phoneticPr fontId="1" type="noConversion"/>
  </si>
  <si>
    <t>D1测量值</t>
    <phoneticPr fontId="1" type="noConversion"/>
  </si>
  <si>
    <t>L2测量值</t>
    <phoneticPr fontId="1" type="noConversion"/>
  </si>
  <si>
    <t>L2平均值</t>
    <phoneticPr fontId="1" type="noConversion"/>
  </si>
  <si>
    <t>T0测量值</t>
    <phoneticPr fontId="1" type="noConversion"/>
  </si>
  <si>
    <t>T0平均值</t>
    <phoneticPr fontId="1" type="noConversion"/>
  </si>
  <si>
    <t>周期;单位：s</t>
    <phoneticPr fontId="1" type="noConversion"/>
  </si>
  <si>
    <t>T1测量值</t>
    <phoneticPr fontId="1" type="noConversion"/>
  </si>
  <si>
    <t>T1平均值</t>
    <phoneticPr fontId="1" type="noConversion"/>
  </si>
  <si>
    <t>T2测量值</t>
    <phoneticPr fontId="1" type="noConversion"/>
  </si>
  <si>
    <t>T2平均值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</si>
  <si>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</si>
  <si>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</si>
  <si>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</si>
  <si>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t平均值</t>
    <phoneticPr fontId="1" type="noConversion"/>
  </si>
  <si>
    <t>周期T(s)</t>
    <phoneticPr fontId="1" type="noConversion"/>
  </si>
  <si>
    <t>I实际值</t>
    <phoneticPr fontId="1" type="noConversion"/>
  </si>
  <si>
    <t>I理论值</t>
    <phoneticPr fontId="1" type="noConversion"/>
  </si>
  <si>
    <t>百分比误差</t>
    <phoneticPr fontId="1" type="noConversion"/>
  </si>
  <si>
    <t>质量;单位:kg</t>
    <phoneticPr fontId="1" type="noConversion"/>
  </si>
  <si>
    <t>尺寸;单位:m</t>
    <phoneticPr fontId="1" type="noConversion"/>
  </si>
  <si>
    <t>转动惯量(kg.m^2)</t>
    <phoneticPr fontId="1" type="noConversion"/>
  </si>
  <si>
    <t>k=</t>
    <phoneticPr fontId="1" type="noConversion"/>
  </si>
  <si>
    <t>I0</t>
    <phoneticPr fontId="1" type="noConversion"/>
  </si>
  <si>
    <t>m(kg)</t>
    <phoneticPr fontId="1" type="noConversion"/>
  </si>
  <si>
    <t>h(cm)</t>
    <phoneticPr fontId="1" type="noConversion"/>
  </si>
  <si>
    <t>D内(cm)</t>
    <phoneticPr fontId="1" type="noConversion"/>
  </si>
  <si>
    <t>D外(cm)</t>
    <phoneticPr fontId="1" type="noConversion"/>
  </si>
  <si>
    <t>x(m)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</si>
</sst>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00_ "/>
    <numFmt numFmtId="178" formatCode="0.000000000_ "/>
    <numFmt numFmtId="179" formatCode="0.0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77" fontId="0" fillId="0" borderId="9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验证平行轴定理</a:t>
            </a:r>
            <a:r>
              <a:rPr lang="en-US" altLang="zh-CN" sz="1800" b="0" i="0" baseline="0">
                <a:effectLst/>
              </a:rPr>
              <a:t>Ix~x²</a:t>
            </a:r>
            <a:r>
              <a:rPr lang="zh-CN" altLang="zh-CN" sz="1800" b="0" i="0" baseline="0">
                <a:effectLst/>
              </a:rPr>
              <a:t>图线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[1]Sheet1!$A$2</c:f>
              <c:strCache>
                <c:ptCount val="1"/>
                <c:pt idx="0">
                  <c:v>Ix/*10^-3kg*m²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[1]Sheet1!$B$1:$F$1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[1]Sheet1!$B$2:$F$2</c:f>
              <c:numCache>
                <c:formatCode>General</c:formatCode>
                <c:ptCount val="5"/>
                <c:pt idx="0">
                  <c:v>0.63</c:v>
                </c:pt>
                <c:pt idx="1">
                  <c:v>2.4</c:v>
                </c:pt>
                <c:pt idx="2">
                  <c:v>5.37</c:v>
                </c:pt>
                <c:pt idx="3">
                  <c:v>9.51</c:v>
                </c:pt>
                <c:pt idx="4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239-95FB-4FAD16FE9B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6162728"/>
        <c:axId val="866163712"/>
      </c:scatterChart>
      <c:valAx>
        <c:axId val="86616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x²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163712"/>
        <c:crosses val="autoZero"/>
        <c:crossBetween val="midCat"/>
      </c:valAx>
      <c:valAx>
        <c:axId val="8661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Ix/*10^-3kg*m²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616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153864</xdr:colOff>
      <xdr:row>9</xdr:row>
      <xdr:rowOff>43962</xdr:rowOff>
    </xdr:from>
    <xdr:to>
      <xdr:col>16</xdr:col>
      <xdr:colOff>669680</xdr:colOff>
      <xdr:row>27</xdr:row>
      <xdr:rowOff>124558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8D94890-71A1-4E88-A664-B1AA5BF7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716;&#21160;&#24815;&#373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>
            <v>25</v>
          </cell>
          <cell r="C1">
            <v>100</v>
          </cell>
          <cell r="D1">
            <v>225</v>
          </cell>
          <cell r="E1">
            <v>400</v>
          </cell>
          <cell r="F1">
            <v>625</v>
          </cell>
        </row>
        <row r="2">
          <cell r="A2" t="str">
            <v>Ix/*10^-3kg*m²</v>
          </cell>
          <cell r="B2">
            <v>0.63</v>
          </cell>
          <cell r="C2">
            <v>2.4</v>
          </cell>
          <cell r="D2">
            <v>5.37</v>
          </cell>
          <cell r="E2">
            <v>9.51</v>
          </cell>
          <cell r="F2">
            <v>14.8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1" zoomScale="130" zoomScaleNormal="130" workbookViewId="0">
      <selection activeCell="I10" sqref="I10:I13"/>
    </sheetView>
  </sheetViews>
  <sheetFormatPr defaultRowHeight="13.5" x14ac:dyDescent="0.15"/>
  <cols>
    <col min="1" max="1" width="7.25" style="1" customWidth="1"/>
    <col min="2" max="2" width="15.875" style="1" customWidth="1"/>
    <col min="3" max="3" width="11.75" style="1" bestFit="1" customWidth="1"/>
    <col min="4" max="4" width="9.625" style="1" bestFit="1" customWidth="1"/>
    <col min="5" max="6" width="9.5" style="1" bestFit="1" customWidth="1"/>
    <col min="7" max="7" width="13.875" style="1" bestFit="1" customWidth="1"/>
    <col min="8" max="8" width="13.75" style="1" bestFit="1" customWidth="1"/>
    <col min="9" max="16384" width="9" style="1"/>
  </cols>
  <sheetData>
    <row r="1" spans="1:9" ht="14.25" thickTop="1" x14ac:dyDescent="0.15">
      <c r="A1" s="6" t="s">
        <v>0</v>
      </c>
      <c r="B1" s="2" t="s">
        <v>26</v>
      </c>
      <c r="C1" s="24" t="s">
        <v>27</v>
      </c>
      <c r="D1" s="24"/>
      <c r="E1" s="24" t="s">
        <v>13</v>
      </c>
      <c r="F1" s="24"/>
      <c r="G1" s="24" t="s">
        <v>28</v>
      </c>
      <c r="H1" s="24"/>
      <c r="I1" s="3" t="s">
        <v>1</v>
      </c>
    </row>
    <row r="2" spans="1:9" x14ac:dyDescent="0.15">
      <c r="A2" s="26" t="s">
        <v>2</v>
      </c>
      <c r="B2" s="30" t="s">
        <v>6</v>
      </c>
      <c r="C2" s="28" t="s">
        <v>5</v>
      </c>
      <c r="D2" s="28"/>
      <c r="E2" s="28" t="s">
        <v>11</v>
      </c>
      <c r="F2" s="7">
        <v>0.76290000000000002</v>
      </c>
      <c r="G2" s="28" t="s">
        <v>6</v>
      </c>
      <c r="H2" s="27">
        <f>B15*F5*F5/(4*3.1415*3.1415)</f>
        <v>5.2304877767121358E-4</v>
      </c>
      <c r="I2" s="25" t="s">
        <v>6</v>
      </c>
    </row>
    <row r="3" spans="1:9" x14ac:dyDescent="0.15">
      <c r="A3" s="26"/>
      <c r="B3" s="28"/>
      <c r="C3" s="28"/>
      <c r="D3" s="28"/>
      <c r="E3" s="28"/>
      <c r="F3" s="7">
        <v>0.76290000000000002</v>
      </c>
      <c r="G3" s="28"/>
      <c r="H3" s="27"/>
      <c r="I3" s="25"/>
    </row>
    <row r="4" spans="1:9" x14ac:dyDescent="0.15">
      <c r="A4" s="26"/>
      <c r="B4" s="28"/>
      <c r="C4" s="28"/>
      <c r="D4" s="28"/>
      <c r="E4" s="28"/>
      <c r="F4" s="7">
        <v>0.76290000000000002</v>
      </c>
      <c r="G4" s="28"/>
      <c r="H4" s="27"/>
      <c r="I4" s="25"/>
    </row>
    <row r="5" spans="1:9" x14ac:dyDescent="0.15">
      <c r="A5" s="26"/>
      <c r="B5" s="28"/>
      <c r="C5" s="28"/>
      <c r="D5" s="28"/>
      <c r="E5" s="4" t="s">
        <v>12</v>
      </c>
      <c r="F5" s="7">
        <f>AVERAGE(F4,F3,F2)</f>
        <v>0.76290000000000002</v>
      </c>
      <c r="G5" s="28"/>
      <c r="H5" s="27"/>
      <c r="I5" s="25"/>
    </row>
    <row r="6" spans="1:9" x14ac:dyDescent="0.15">
      <c r="A6" s="26" t="s">
        <v>3</v>
      </c>
      <c r="B6" s="27">
        <v>0.44849</v>
      </c>
      <c r="C6" s="28" t="s">
        <v>8</v>
      </c>
      <c r="D6" s="7">
        <v>9.9400000000000002E-2</v>
      </c>
      <c r="E6" s="28" t="s">
        <v>14</v>
      </c>
      <c r="F6" s="7">
        <v>1.0947</v>
      </c>
      <c r="G6" s="27">
        <f>1/8*B6*D9*D9</f>
        <v>5.5390533205000006E-4</v>
      </c>
      <c r="H6" s="32">
        <f>B15*F9*F9/(4*3.1415*3.1415)-H2</f>
        <v>5.5390533205000006E-4</v>
      </c>
      <c r="I6" s="29">
        <f>ABS(H6-G6)/G6</f>
        <v>0</v>
      </c>
    </row>
    <row r="7" spans="1:9" x14ac:dyDescent="0.15">
      <c r="A7" s="26"/>
      <c r="B7" s="27"/>
      <c r="C7" s="28"/>
      <c r="D7" s="7">
        <v>9.9400000000000002E-2</v>
      </c>
      <c r="E7" s="28"/>
      <c r="F7" s="7">
        <v>1.0947</v>
      </c>
      <c r="G7" s="27"/>
      <c r="H7" s="33"/>
      <c r="I7" s="29"/>
    </row>
    <row r="8" spans="1:9" x14ac:dyDescent="0.15">
      <c r="A8" s="26"/>
      <c r="B8" s="27"/>
      <c r="C8" s="28"/>
      <c r="D8" s="7">
        <v>9.9400000000000002E-2</v>
      </c>
      <c r="E8" s="28"/>
      <c r="F8" s="7">
        <v>1.0947</v>
      </c>
      <c r="G8" s="27"/>
      <c r="H8" s="33"/>
      <c r="I8" s="29"/>
    </row>
    <row r="9" spans="1:9" x14ac:dyDescent="0.15">
      <c r="A9" s="26"/>
      <c r="B9" s="27"/>
      <c r="C9" s="4" t="s">
        <v>7</v>
      </c>
      <c r="D9" s="7">
        <f>AVERAGE(D8,D7,D6)</f>
        <v>9.9400000000000002E-2</v>
      </c>
      <c r="E9" s="4" t="s">
        <v>15</v>
      </c>
      <c r="F9" s="7">
        <f>AVERAGE(F8,F7,F6)</f>
        <v>1.0947</v>
      </c>
      <c r="G9" s="27"/>
      <c r="H9" s="39"/>
      <c r="I9" s="29"/>
    </row>
    <row r="10" spans="1:9" x14ac:dyDescent="0.15">
      <c r="A10" s="26" t="s">
        <v>4</v>
      </c>
      <c r="B10" s="32">
        <v>0.13485</v>
      </c>
      <c r="C10" s="28" t="s">
        <v>9</v>
      </c>
      <c r="D10" s="7">
        <v>0.61799999999999999</v>
      </c>
      <c r="E10" s="28" t="s">
        <v>16</v>
      </c>
      <c r="F10" s="7">
        <v>2.1922000000000001</v>
      </c>
      <c r="G10" s="27">
        <f>1/12*B10*D13*D13</f>
        <v>4.2918709499999994E-3</v>
      </c>
      <c r="H10" s="27">
        <f>B15*F13*F13/(4*3.1415*3.1415)-0.232*10^-4</f>
        <v>4.2793711604586634E-3</v>
      </c>
      <c r="I10" s="29">
        <f>ABS(H10-G10)/G10</f>
        <v>2.9124336884677241E-3</v>
      </c>
    </row>
    <row r="11" spans="1:9" x14ac:dyDescent="0.15">
      <c r="A11" s="26"/>
      <c r="B11" s="33"/>
      <c r="C11" s="28"/>
      <c r="D11" s="7">
        <v>0.61799999999999999</v>
      </c>
      <c r="E11" s="28"/>
      <c r="F11" s="7">
        <v>2.1886999999999999</v>
      </c>
      <c r="G11" s="27"/>
      <c r="H11" s="27"/>
      <c r="I11" s="29"/>
    </row>
    <row r="12" spans="1:9" x14ac:dyDescent="0.15">
      <c r="A12" s="26"/>
      <c r="B12" s="33"/>
      <c r="C12" s="28"/>
      <c r="D12" s="7">
        <v>0.61799999999999999</v>
      </c>
      <c r="E12" s="28"/>
      <c r="F12" s="7">
        <v>2.1833</v>
      </c>
      <c r="G12" s="27"/>
      <c r="H12" s="27"/>
      <c r="I12" s="29"/>
    </row>
    <row r="13" spans="1:9" ht="14.25" thickBot="1" x14ac:dyDescent="0.2">
      <c r="A13" s="31"/>
      <c r="B13" s="34"/>
      <c r="C13" s="9" t="s">
        <v>10</v>
      </c>
      <c r="D13" s="8">
        <f>AVERAGE(D12,D11,D10)</f>
        <v>0.61799999999999999</v>
      </c>
      <c r="E13" s="5" t="s">
        <v>17</v>
      </c>
      <c r="F13" s="8">
        <f>AVERAGE(F12,F11,F10)</f>
        <v>2.1880666666666664</v>
      </c>
      <c r="G13" s="40"/>
      <c r="H13" s="40"/>
      <c r="I13" s="29"/>
    </row>
    <row r="14" spans="1:9" ht="14.25" thickTop="1" x14ac:dyDescent="0.15">
      <c r="D14" s="12"/>
    </row>
    <row r="15" spans="1:9" x14ac:dyDescent="0.15">
      <c r="A15" s="1" t="s">
        <v>29</v>
      </c>
      <c r="B15" s="1">
        <f>4*3.1415*3.1415*$G6/(F9*F9-F5*F5)</f>
        <v>3.5476525651037989E-2</v>
      </c>
    </row>
    <row r="29" spans="1:10" ht="14.25" thickBot="1" x14ac:dyDescent="0.2"/>
    <row r="30" spans="1:10" ht="14.25" thickTop="1" x14ac:dyDescent="0.15">
      <c r="A30" s="36" t="s">
        <v>35</v>
      </c>
      <c r="B30" s="24"/>
      <c r="C30" s="20">
        <v>0.05</v>
      </c>
      <c r="D30" s="21">
        <v>0.1</v>
      </c>
      <c r="E30" s="21">
        <v>0.15</v>
      </c>
      <c r="F30" s="21">
        <v>0.2</v>
      </c>
      <c r="G30" s="22">
        <v>0.25</v>
      </c>
      <c r="I30" s="13" t="s">
        <v>31</v>
      </c>
      <c r="J30" s="16">
        <v>0.23699999999999999</v>
      </c>
    </row>
    <row r="31" spans="1:10" x14ac:dyDescent="0.15">
      <c r="A31" s="26" t="s">
        <v>22</v>
      </c>
      <c r="B31" s="4" t="s">
        <v>18</v>
      </c>
      <c r="C31" s="7">
        <v>2.5019999999999998</v>
      </c>
      <c r="D31" s="7">
        <v>3.1884999999999999</v>
      </c>
      <c r="E31" s="7">
        <v>4.1470000000000002</v>
      </c>
      <c r="F31" s="7">
        <v>5.1740000000000004</v>
      </c>
      <c r="G31" s="10">
        <v>6.2385000000000002</v>
      </c>
      <c r="I31" s="14" t="s">
        <v>32</v>
      </c>
      <c r="J31" s="17">
        <v>3.3000000000000002E-2</v>
      </c>
    </row>
    <row r="32" spans="1:10" x14ac:dyDescent="0.15">
      <c r="A32" s="26"/>
      <c r="B32" s="4" t="s">
        <v>19</v>
      </c>
      <c r="C32" s="7">
        <v>2.5019999999999998</v>
      </c>
      <c r="D32" s="7">
        <v>3.2023000000000001</v>
      </c>
      <c r="E32" s="7">
        <v>4.1429999999999998</v>
      </c>
      <c r="F32" s="7">
        <v>5.1763000000000003</v>
      </c>
      <c r="G32" s="10">
        <v>6.2385000000000002</v>
      </c>
      <c r="I32" s="14" t="s">
        <v>33</v>
      </c>
      <c r="J32" s="17">
        <v>6.0800000000000003E-3</v>
      </c>
    </row>
    <row r="33" spans="1:10" ht="14.25" thickBot="1" x14ac:dyDescent="0.2">
      <c r="A33" s="26"/>
      <c r="B33" s="4" t="s">
        <v>20</v>
      </c>
      <c r="C33" s="7">
        <v>2.5019999999999998</v>
      </c>
      <c r="D33" s="7">
        <v>3.2056</v>
      </c>
      <c r="E33" s="7">
        <v>4.1440000000000001</v>
      </c>
      <c r="F33" s="7">
        <v>5.1760999999999999</v>
      </c>
      <c r="G33" s="10">
        <v>6.2374999999999998</v>
      </c>
      <c r="I33" s="15" t="s">
        <v>34</v>
      </c>
      <c r="J33" s="18">
        <v>3.5000000000000003E-2</v>
      </c>
    </row>
    <row r="34" spans="1:10" x14ac:dyDescent="0.15">
      <c r="A34" s="26"/>
      <c r="B34" s="4" t="s">
        <v>21</v>
      </c>
      <c r="C34" s="7">
        <f>AVERAGE(C33,C32,C31)</f>
        <v>2.5019999999999998</v>
      </c>
      <c r="D34" s="7">
        <f>AVERAGE(D33,D32,D31)</f>
        <v>3.1987999999999999</v>
      </c>
      <c r="E34" s="7">
        <f>AVERAGE(E33,E32,E31)</f>
        <v>4.1446666666666667</v>
      </c>
      <c r="F34" s="7">
        <f>AVERAGE(F33,F32,F31)</f>
        <v>5.175466666666666</v>
      </c>
      <c r="G34" s="7">
        <f>AVERAGE(G33,G32,G31)</f>
        <v>6.2381666666666673</v>
      </c>
    </row>
    <row r="35" spans="1:10" x14ac:dyDescent="0.15">
      <c r="A35" s="37" t="s">
        <v>23</v>
      </c>
      <c r="B35" s="28"/>
      <c r="C35" s="23">
        <f>($B15*C34*C34/(4*3.1415*3.1415)-$H10-0.232*10^-4)/2</f>
        <v>6.6159682665753547E-4</v>
      </c>
      <c r="D35" s="23">
        <f t="shared" ref="D35:G35" si="0">($B15*D34*D34/(4*3.1415*3.1415)-$H10-0.232*10^-4)/2</f>
        <v>2.4465256927646301E-3</v>
      </c>
      <c r="E35" s="23">
        <f t="shared" si="0"/>
        <v>5.5676280715204482E-3</v>
      </c>
      <c r="F35" s="23">
        <f t="shared" si="0"/>
        <v>9.8845431097432535E-3</v>
      </c>
      <c r="G35" s="23">
        <f t="shared" si="0"/>
        <v>1.5334732114222437E-2</v>
      </c>
    </row>
    <row r="36" spans="1:10" x14ac:dyDescent="0.15">
      <c r="A36" s="37" t="s">
        <v>24</v>
      </c>
      <c r="B36" s="28"/>
      <c r="C36" s="23">
        <f>$B39+$J30*C30*C30</f>
        <v>6.3160549770000006E-4</v>
      </c>
      <c r="D36" s="23">
        <f t="shared" ref="D36:G36" si="1">$B39+$J30*D30*D30</f>
        <v>2.4091054977000001E-3</v>
      </c>
      <c r="E36" s="23">
        <f t="shared" si="1"/>
        <v>5.3716054976999999E-3</v>
      </c>
      <c r="F36" s="23">
        <f t="shared" si="1"/>
        <v>9.5191054977000009E-3</v>
      </c>
      <c r="G36" s="23">
        <f t="shared" si="1"/>
        <v>1.48516054977E-2</v>
      </c>
    </row>
    <row r="37" spans="1:10" ht="14.25" thickBot="1" x14ac:dyDescent="0.2">
      <c r="A37" s="38" t="s">
        <v>25</v>
      </c>
      <c r="B37" s="35"/>
      <c r="C37" s="11">
        <f>ABS(C36-C35)/C36</f>
        <v>4.7484274704303935E-2</v>
      </c>
      <c r="D37" s="11">
        <f>ABS(D36-D35)/D36</f>
        <v>1.553281709761384E-2</v>
      </c>
      <c r="E37" s="11">
        <f t="shared" ref="E37:G37" si="2">ABS(E36-E35)/E36</f>
        <v>3.6492362274999669E-2</v>
      </c>
      <c r="F37" s="11">
        <f t="shared" si="2"/>
        <v>3.8389910914586392E-2</v>
      </c>
      <c r="G37" s="11">
        <f t="shared" si="2"/>
        <v>3.2530261903149615E-2</v>
      </c>
    </row>
    <row r="38" spans="1:10" ht="14.25" thickTop="1" x14ac:dyDescent="0.15"/>
    <row r="39" spans="1:10" x14ac:dyDescent="0.15">
      <c r="A39" s="1" t="s">
        <v>30</v>
      </c>
      <c r="B39" s="19">
        <f>1/16*J30*(J33*J33-J32*J32)+1/12*J30*J31*J31</f>
        <v>3.91054977E-5</v>
      </c>
    </row>
  </sheetData>
  <mergeCells count="29">
    <mergeCell ref="A30:B30"/>
    <mergeCell ref="A31:A34"/>
    <mergeCell ref="A35:B35"/>
    <mergeCell ref="A36:B36"/>
    <mergeCell ref="A37:B37"/>
    <mergeCell ref="H2:H5"/>
    <mergeCell ref="I10:I13"/>
    <mergeCell ref="A10:A13"/>
    <mergeCell ref="B10:B13"/>
    <mergeCell ref="C10:C12"/>
    <mergeCell ref="E10:E12"/>
    <mergeCell ref="G10:G13"/>
    <mergeCell ref="H10:H13"/>
    <mergeCell ref="C1:D1"/>
    <mergeCell ref="E1:F1"/>
    <mergeCell ref="G1:H1"/>
    <mergeCell ref="I2:I5"/>
    <mergeCell ref="A6:A9"/>
    <mergeCell ref="B6:B9"/>
    <mergeCell ref="C6:C8"/>
    <mergeCell ref="E6:E8"/>
    <mergeCell ref="G6:G9"/>
    <mergeCell ref="H6:H9"/>
    <mergeCell ref="I6:I9"/>
    <mergeCell ref="A2:A5"/>
    <mergeCell ref="B2:B5"/>
    <mergeCell ref="C2:D5"/>
    <mergeCell ref="E2:E4"/>
    <mergeCell ref="G2:G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0" sqref="A1:I20"/>
    </sheetView>
  </sheetViews>
  <sheetFormatPr defaultRowHeight="13.5" x14ac:dyDescent="0.15"/>
  <cols>
    <col min="1" max="1" width="9" style="1"/>
    <col min="2" max="2" width="8.125" style="1" bestFit="1" customWidth="1"/>
    <col min="3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TD21forever</cp:lastModifiedBy>
  <dcterms:created xsi:type="dcterms:W3CDTF">2016-05-26T13:16:08Z</dcterms:created>
  <dcterms:modified xsi:type="dcterms:W3CDTF">2018-12-16T09:00:30Z</dcterms:modified>
</cp:coreProperties>
</file>