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Hardik\Desktop\"/>
    </mc:Choice>
  </mc:AlternateContent>
  <xr:revisionPtr revIDLastSave="0" documentId="13_ncr:1_{D05D775F-41EE-490B-BADC-115DCD554F8E}" xr6:coauthVersionLast="47" xr6:coauthVersionMax="47" xr10:uidLastSave="{00000000-0000-0000-0000-000000000000}"/>
  <bookViews>
    <workbookView xWindow="-108" yWindow="-108" windowWidth="23256" windowHeight="12456" xr2:uid="{4E2911DC-3BC3-4817-A60D-A8D6D983A9AF}"/>
  </bookViews>
  <sheets>
    <sheet name="Sheet1" sheetId="1" r:id="rId1"/>
    <sheet name="Sheet2" sheetId="2" r:id="rId2"/>
  </sheets>
  <definedNames>
    <definedName name="_xlchart.v1.0" hidden="1">Sheet1!$F$775:$F$874</definedName>
    <definedName name="_xlchart.v1.1" hidden="1">Sheet1!$D$895:$D$944</definedName>
    <definedName name="_xlchart.v1.2" hidden="1">Sheet1!$E$895:$E$944</definedName>
    <definedName name="_xlchart.v1.3" hidden="1">Sheet1!$E$963:$E$1062</definedName>
    <definedName name="_xlchart.v1.4" hidden="1">Sheet1!$F$963:$F$1062</definedName>
    <definedName name="solver_eng" localSheetId="0" hidden="1">1</definedName>
    <definedName name="solver_neg" localSheetId="0" hidden="1">1</definedName>
    <definedName name="solver_num" localSheetId="0" hidden="1">0</definedName>
    <definedName name="solver_opt" localSheetId="0" hidden="1">Sheet1!#REF!</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61" i="1" l="1"/>
  <c r="F183" i="1"/>
  <c r="C20" i="1"/>
  <c r="C19" i="1"/>
  <c r="C1226" i="1"/>
  <c r="C1227" i="1"/>
  <c r="F775" i="1"/>
  <c r="C1854" i="1" l="1"/>
  <c r="B1854" i="1"/>
  <c r="C1852" i="1"/>
  <c r="B1852" i="1"/>
  <c r="D1801" i="1" l="1"/>
  <c r="D1800" i="1"/>
  <c r="D1766" i="1"/>
  <c r="D1803" i="1" l="1"/>
  <c r="D1806" i="1" s="1"/>
  <c r="D1768" i="1"/>
  <c r="D1770" i="1" s="1"/>
  <c r="B1806" i="1" l="1"/>
  <c r="D1771" i="1"/>
  <c r="D1630" i="1"/>
  <c r="D1634" i="1"/>
  <c r="F1630" i="1"/>
  <c r="E1630" i="1"/>
  <c r="F1634" i="1"/>
  <c r="E1634" i="1"/>
  <c r="F1497" i="1"/>
  <c r="E1497" i="1"/>
  <c r="D1497" i="1"/>
  <c r="F1493" i="1"/>
  <c r="E1493" i="1"/>
  <c r="D1493" i="1"/>
  <c r="F1369" i="1"/>
  <c r="E1369" i="1"/>
  <c r="G1369" i="1"/>
  <c r="G1367" i="1"/>
  <c r="F1367" i="1"/>
  <c r="E1367" i="1"/>
  <c r="G1273" i="1"/>
  <c r="F1273" i="1"/>
  <c r="E1273" i="1"/>
  <c r="G1271" i="1"/>
  <c r="F1271" i="1"/>
  <c r="E1271" i="1"/>
  <c r="C1225" i="1"/>
  <c r="C1224" i="1"/>
  <c r="C1223" i="1"/>
  <c r="C1219" i="1"/>
  <c r="C1217" i="1"/>
  <c r="C1218" i="1"/>
  <c r="F724" i="1"/>
  <c r="F725" i="1"/>
  <c r="F723" i="1"/>
  <c r="F722" i="1"/>
  <c r="F721" i="1"/>
  <c r="F720" i="1"/>
  <c r="B1094" i="1"/>
  <c r="C1094" i="1"/>
  <c r="A1094" i="1"/>
  <c r="B1091" i="1"/>
  <c r="C1091" i="1"/>
  <c r="A1091" i="1"/>
  <c r="B1088" i="1"/>
  <c r="C1088" i="1"/>
  <c r="F986" i="1" s="1"/>
  <c r="A1088" i="1"/>
  <c r="E896" i="1"/>
  <c r="F964" i="1"/>
  <c r="F965" i="1"/>
  <c r="F966" i="1"/>
  <c r="F967" i="1"/>
  <c r="F968" i="1"/>
  <c r="F969" i="1"/>
  <c r="F970" i="1"/>
  <c r="F971" i="1"/>
  <c r="F972" i="1"/>
  <c r="F973" i="1"/>
  <c r="F974" i="1"/>
  <c r="F975" i="1"/>
  <c r="F976" i="1"/>
  <c r="F977" i="1"/>
  <c r="F978" i="1"/>
  <c r="F979" i="1"/>
  <c r="F980" i="1"/>
  <c r="F981" i="1"/>
  <c r="F982" i="1"/>
  <c r="F983" i="1"/>
  <c r="F984" i="1"/>
  <c r="F985" i="1"/>
  <c r="F963" i="1"/>
  <c r="C946" i="1"/>
  <c r="E908" i="1" s="1"/>
  <c r="E895" i="1"/>
  <c r="C876" i="1"/>
  <c r="F776" i="1"/>
  <c r="C879" i="1"/>
  <c r="C878" i="1"/>
  <c r="C877" i="1"/>
  <c r="C62" i="1"/>
  <c r="C61" i="1"/>
  <c r="C759" i="1"/>
  <c r="C754" i="1"/>
  <c r="C755" i="1"/>
  <c r="C756" i="1"/>
  <c r="C757" i="1"/>
  <c r="C758" i="1"/>
  <c r="C753" i="1"/>
  <c r="C726" i="1"/>
  <c r="C727" i="1"/>
  <c r="C725" i="1"/>
  <c r="C724" i="1"/>
  <c r="C723" i="1"/>
  <c r="C722" i="1"/>
  <c r="C721" i="1"/>
  <c r="B650" i="1"/>
  <c r="B648" i="1"/>
  <c r="E639" i="1"/>
  <c r="E638" i="1"/>
  <c r="E637" i="1"/>
  <c r="B647" i="1"/>
  <c r="B646" i="1"/>
  <c r="B645" i="1"/>
  <c r="B644" i="1"/>
  <c r="C526" i="1"/>
  <c r="D526" i="1"/>
  <c r="E526" i="1"/>
  <c r="F526" i="1"/>
  <c r="B526" i="1"/>
  <c r="C520" i="1"/>
  <c r="D520" i="1"/>
  <c r="E520" i="1"/>
  <c r="F520" i="1"/>
  <c r="B520" i="1"/>
  <c r="C518" i="1"/>
  <c r="D518" i="1"/>
  <c r="E518" i="1"/>
  <c r="F518" i="1"/>
  <c r="B518" i="1"/>
  <c r="C522" i="1"/>
  <c r="D522" i="1"/>
  <c r="E522" i="1"/>
  <c r="F522" i="1"/>
  <c r="B522" i="1"/>
  <c r="C493" i="1"/>
  <c r="C491" i="1"/>
  <c r="C490" i="1"/>
  <c r="C489" i="1"/>
  <c r="C488" i="1"/>
  <c r="C369" i="1"/>
  <c r="C368" i="1"/>
  <c r="C367" i="1"/>
  <c r="C366" i="1"/>
  <c r="C365" i="1"/>
  <c r="C294" i="1"/>
  <c r="C293" i="1"/>
  <c r="C292" i="1"/>
  <c r="C291" i="1"/>
  <c r="C266" i="1"/>
  <c r="C265" i="1"/>
  <c r="C263" i="1"/>
  <c r="C262" i="1"/>
  <c r="C261" i="1"/>
  <c r="C260" i="1"/>
  <c r="F178" i="1"/>
  <c r="C154" i="1"/>
  <c r="C153" i="1"/>
  <c r="F182" i="1"/>
  <c r="F180" i="1"/>
  <c r="F179" i="1"/>
  <c r="C151" i="1"/>
  <c r="C150" i="1"/>
  <c r="C149" i="1"/>
  <c r="I123" i="1"/>
  <c r="F123" i="1"/>
  <c r="C123" i="1"/>
  <c r="C60" i="1"/>
  <c r="C492" i="1" l="1"/>
  <c r="F988" i="1"/>
  <c r="E899" i="1"/>
  <c r="E933" i="1"/>
  <c r="E931" i="1"/>
  <c r="E917" i="1"/>
  <c r="E916" i="1"/>
  <c r="E930" i="1"/>
  <c r="E915" i="1"/>
  <c r="E914" i="1"/>
  <c r="E943" i="1"/>
  <c r="E929" i="1"/>
  <c r="E928" i="1"/>
  <c r="E913" i="1"/>
  <c r="E927" i="1"/>
  <c r="E912" i="1"/>
  <c r="E942" i="1"/>
  <c r="E941" i="1"/>
  <c r="E940" i="1"/>
  <c r="E926" i="1"/>
  <c r="E911" i="1"/>
  <c r="E939" i="1"/>
  <c r="E925" i="1"/>
  <c r="E906" i="1"/>
  <c r="E938" i="1"/>
  <c r="E924" i="1"/>
  <c r="E905" i="1"/>
  <c r="F843" i="1"/>
  <c r="E937" i="1"/>
  <c r="E923" i="1"/>
  <c r="E904" i="1"/>
  <c r="E936" i="1"/>
  <c r="E919" i="1"/>
  <c r="E903" i="1"/>
  <c r="E935" i="1"/>
  <c r="E918" i="1"/>
  <c r="E902" i="1"/>
  <c r="F990" i="1"/>
  <c r="F987" i="1"/>
  <c r="E901" i="1"/>
  <c r="E900" i="1"/>
  <c r="F1000" i="1"/>
  <c r="F997" i="1"/>
  <c r="F1040" i="1"/>
  <c r="F1012" i="1"/>
  <c r="F1025" i="1"/>
  <c r="F1011" i="1"/>
  <c r="F1052" i="1"/>
  <c r="F1038" i="1"/>
  <c r="F1024" i="1"/>
  <c r="F1009" i="1"/>
  <c r="F991" i="1"/>
  <c r="F1051" i="1"/>
  <c r="F1037" i="1"/>
  <c r="F1023" i="1"/>
  <c r="F1008" i="1"/>
  <c r="F1050" i="1"/>
  <c r="F1036" i="1"/>
  <c r="F1022" i="1"/>
  <c r="F1006" i="1"/>
  <c r="F989" i="1"/>
  <c r="E934" i="1"/>
  <c r="E922" i="1"/>
  <c r="E910" i="1"/>
  <c r="F1049" i="1"/>
  <c r="F1035" i="1"/>
  <c r="F1021" i="1"/>
  <c r="F1004" i="1"/>
  <c r="F1056" i="1"/>
  <c r="F1026" i="1"/>
  <c r="F994" i="1"/>
  <c r="F1039" i="1"/>
  <c r="E921" i="1"/>
  <c r="E909" i="1"/>
  <c r="F1062" i="1"/>
  <c r="F1048" i="1"/>
  <c r="F1034" i="1"/>
  <c r="F1020" i="1"/>
  <c r="F1003" i="1"/>
  <c r="F1054" i="1"/>
  <c r="F992" i="1"/>
  <c r="E944" i="1"/>
  <c r="E932" i="1"/>
  <c r="E920" i="1"/>
  <c r="E907" i="1"/>
  <c r="F1061" i="1"/>
  <c r="F1047" i="1"/>
  <c r="F1033" i="1"/>
  <c r="F1018" i="1"/>
  <c r="F1002" i="1"/>
  <c r="F1060" i="1"/>
  <c r="F1046" i="1"/>
  <c r="F1032" i="1"/>
  <c r="F1016" i="1"/>
  <c r="F1001" i="1"/>
  <c r="F1059" i="1"/>
  <c r="F1045" i="1"/>
  <c r="F1030" i="1"/>
  <c r="F1015" i="1"/>
  <c r="F1058" i="1"/>
  <c r="F1044" i="1"/>
  <c r="F1028" i="1"/>
  <c r="F1014" i="1"/>
  <c r="F999" i="1"/>
  <c r="B649" i="1"/>
  <c r="F1057" i="1"/>
  <c r="F1042" i="1"/>
  <c r="F1027" i="1"/>
  <c r="F1013" i="1"/>
  <c r="F993" i="1"/>
  <c r="F1010" i="1"/>
  <c r="F998" i="1"/>
  <c r="F996" i="1"/>
  <c r="F1055" i="1"/>
  <c r="F1043" i="1"/>
  <c r="F1031" i="1"/>
  <c r="F1019" i="1"/>
  <c r="F1007" i="1"/>
  <c r="F995" i="1"/>
  <c r="F1053" i="1"/>
  <c r="F1041" i="1"/>
  <c r="F1029" i="1"/>
  <c r="F1017" i="1"/>
  <c r="F1005" i="1"/>
  <c r="E898" i="1"/>
  <c r="E897" i="1"/>
  <c r="F847" i="1"/>
  <c r="F855" i="1"/>
  <c r="F823" i="1"/>
  <c r="F820" i="1"/>
  <c r="F808" i="1"/>
  <c r="F868" i="1"/>
  <c r="C524" i="1"/>
  <c r="F867" i="1"/>
  <c r="F784" i="1"/>
  <c r="F799" i="1"/>
  <c r="F871" i="1"/>
  <c r="F859" i="1"/>
  <c r="F811" i="1"/>
  <c r="F796" i="1"/>
  <c r="F856" i="1"/>
  <c r="F787" i="1"/>
  <c r="F844" i="1"/>
  <c r="F835" i="1"/>
  <c r="F788" i="1"/>
  <c r="F832" i="1"/>
  <c r="F831" i="1"/>
  <c r="F870" i="1"/>
  <c r="F858" i="1"/>
  <c r="F846" i="1"/>
  <c r="F834" i="1"/>
  <c r="F822" i="1"/>
  <c r="F810" i="1"/>
  <c r="F798" i="1"/>
  <c r="F786" i="1"/>
  <c r="F869" i="1"/>
  <c r="F857" i="1"/>
  <c r="F845" i="1"/>
  <c r="F833" i="1"/>
  <c r="F821" i="1"/>
  <c r="F809" i="1"/>
  <c r="F797" i="1"/>
  <c r="F785" i="1"/>
  <c r="F819" i="1"/>
  <c r="F866" i="1"/>
  <c r="F782" i="1"/>
  <c r="F853" i="1"/>
  <c r="F805" i="1"/>
  <c r="F852" i="1"/>
  <c r="F780" i="1"/>
  <c r="F863" i="1"/>
  <c r="F851" i="1"/>
  <c r="F839" i="1"/>
  <c r="F827" i="1"/>
  <c r="F815" i="1"/>
  <c r="F803" i="1"/>
  <c r="F791" i="1"/>
  <c r="F779" i="1"/>
  <c r="F783" i="1"/>
  <c r="F830" i="1"/>
  <c r="F818" i="1"/>
  <c r="F829" i="1"/>
  <c r="F817" i="1"/>
  <c r="F864" i="1"/>
  <c r="F792" i="1"/>
  <c r="F874" i="1"/>
  <c r="F862" i="1"/>
  <c r="F850" i="1"/>
  <c r="F838" i="1"/>
  <c r="F826" i="1"/>
  <c r="F814" i="1"/>
  <c r="F802" i="1"/>
  <c r="F790" i="1"/>
  <c r="F778" i="1"/>
  <c r="F795" i="1"/>
  <c r="F854" i="1"/>
  <c r="F794" i="1"/>
  <c r="F865" i="1"/>
  <c r="F781" i="1"/>
  <c r="F840" i="1"/>
  <c r="F816" i="1"/>
  <c r="F873" i="1"/>
  <c r="F861" i="1"/>
  <c r="F849" i="1"/>
  <c r="F837" i="1"/>
  <c r="F825" i="1"/>
  <c r="F813" i="1"/>
  <c r="F801" i="1"/>
  <c r="F789" i="1"/>
  <c r="F777" i="1"/>
  <c r="F807" i="1"/>
  <c r="F842" i="1"/>
  <c r="F806" i="1"/>
  <c r="F841" i="1"/>
  <c r="F793" i="1"/>
  <c r="F828" i="1"/>
  <c r="F804" i="1"/>
  <c r="F872" i="1"/>
  <c r="F860" i="1"/>
  <c r="F848" i="1"/>
  <c r="F836" i="1"/>
  <c r="F824" i="1"/>
  <c r="F812" i="1"/>
  <c r="F800" i="1"/>
  <c r="C728" i="1"/>
  <c r="C295" i="1"/>
  <c r="E524" i="1"/>
  <c r="D524" i="1"/>
  <c r="B524" i="1"/>
  <c r="F524" i="1"/>
  <c r="C264" i="1"/>
  <c r="F181" i="1"/>
  <c r="J1014" i="1" l="1"/>
</calcChain>
</file>

<file path=xl/sharedStrings.xml><?xml version="1.0" encoding="utf-8"?>
<sst xmlns="http://schemas.openxmlformats.org/spreadsheetml/2006/main" count="2006" uniqueCount="998">
  <si>
    <t>week 1</t>
  </si>
  <si>
    <t>week 2</t>
  </si>
  <si>
    <t>week 3</t>
  </si>
  <si>
    <t>week 4</t>
  </si>
  <si>
    <t>AVG</t>
  </si>
  <si>
    <t>Column1</t>
  </si>
  <si>
    <t>Column2</t>
  </si>
  <si>
    <t>MEDIAN</t>
  </si>
  <si>
    <t>MODE</t>
  </si>
  <si>
    <t>cust 1</t>
  </si>
  <si>
    <t>cust 2</t>
  </si>
  <si>
    <t>cust 3</t>
  </si>
  <si>
    <t>cust 4</t>
  </si>
  <si>
    <t>cust 5</t>
  </si>
  <si>
    <t>cust 6</t>
  </si>
  <si>
    <t>cust 7</t>
  </si>
  <si>
    <t>cust 8</t>
  </si>
  <si>
    <t>cust 9</t>
  </si>
  <si>
    <t>cust 10</t>
  </si>
  <si>
    <t>cust 11</t>
  </si>
  <si>
    <t>cust 12</t>
  </si>
  <si>
    <t>cust 13</t>
  </si>
  <si>
    <t>cust 14</t>
  </si>
  <si>
    <t>cust 15</t>
  </si>
  <si>
    <t>cust 16</t>
  </si>
  <si>
    <t>cust 17</t>
  </si>
  <si>
    <t>cust 18</t>
  </si>
  <si>
    <t>cust 19</t>
  </si>
  <si>
    <t>cust 20</t>
  </si>
  <si>
    <t>cust 21</t>
  </si>
  <si>
    <t>cust 22</t>
  </si>
  <si>
    <t>cust 23</t>
  </si>
  <si>
    <t>cust 24</t>
  </si>
  <si>
    <t>cust 25</t>
  </si>
  <si>
    <t>cust 26</t>
  </si>
  <si>
    <t>cust 27</t>
  </si>
  <si>
    <t>cust 28</t>
  </si>
  <si>
    <t>cust 29</t>
  </si>
  <si>
    <t>cust 30</t>
  </si>
  <si>
    <t>cust 31</t>
  </si>
  <si>
    <t>cust 32</t>
  </si>
  <si>
    <t>cust 33</t>
  </si>
  <si>
    <t>cust 34</t>
  </si>
  <si>
    <t>cust 35</t>
  </si>
  <si>
    <t>cust 36</t>
  </si>
  <si>
    <t>cust 37</t>
  </si>
  <si>
    <t>cust 38</t>
  </si>
  <si>
    <t>cust 39</t>
  </si>
  <si>
    <t>cust 40</t>
  </si>
  <si>
    <t>cust 41</t>
  </si>
  <si>
    <t>cust 42</t>
  </si>
  <si>
    <t>cust 43</t>
  </si>
  <si>
    <t>cust 44</t>
  </si>
  <si>
    <t>cust 45</t>
  </si>
  <si>
    <t>cust 46</t>
  </si>
  <si>
    <t>cust 47</t>
  </si>
  <si>
    <t>cust 48</t>
  </si>
  <si>
    <t>cust 49</t>
  </si>
  <si>
    <t>cust 50</t>
  </si>
  <si>
    <t>day 1</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</si>
  <si>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</si>
  <si>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</si>
  <si>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</si>
  <si>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</si>
  <si>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</si>
  <si>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</si>
  <si>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</si>
  <si>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</si>
  <si>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</si>
  <si>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</si>
  <si>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</si>
  <si>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</si>
  <si>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</si>
  <si>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</si>
  <si>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</si>
  <si>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</si>
  <si>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</si>
  <si>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</si>
  <si>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</si>
  <si>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RANGE</t>
  </si>
  <si>
    <t>VARIANCE</t>
  </si>
  <si>
    <t>ST.DEVIATION</t>
  </si>
  <si>
    <t>MIN-</t>
  </si>
  <si>
    <t>MAX-</t>
  </si>
  <si>
    <t>AVG-</t>
  </si>
  <si>
    <r>
      <t xml:space="preserve">MAX - MIN = </t>
    </r>
    <r>
      <rPr>
        <b/>
        <sz val="11"/>
        <color rgb="FF00B0F0"/>
        <rFont val="Calibri"/>
        <family val="2"/>
        <scheme val="minor"/>
      </rPr>
      <t>35</t>
    </r>
  </si>
  <si>
    <t>day 21</t>
  </si>
  <si>
    <t>day 22</t>
  </si>
  <si>
    <t>day 23</t>
  </si>
  <si>
    <t>day 24</t>
  </si>
  <si>
    <t>day 25</t>
  </si>
  <si>
    <t>day 26</t>
  </si>
  <si>
    <t>day 27</t>
  </si>
  <si>
    <t>day 28</t>
  </si>
  <si>
    <t>day 29</t>
  </si>
  <si>
    <t>day 30</t>
  </si>
  <si>
    <t>sum</t>
  </si>
  <si>
    <t>max</t>
  </si>
  <si>
    <t>min</t>
  </si>
  <si>
    <t>avg</t>
  </si>
  <si>
    <t>range</t>
  </si>
  <si>
    <t>sd.deviation</t>
  </si>
  <si>
    <t>variance</t>
  </si>
  <si>
    <t>day 31</t>
  </si>
  <si>
    <t>day 32</t>
  </si>
  <si>
    <t>day 33</t>
  </si>
  <si>
    <t>day 34</t>
  </si>
  <si>
    <t>day 35</t>
  </si>
  <si>
    <t>day 36</t>
  </si>
  <si>
    <t>day 37</t>
  </si>
  <si>
    <t>day 38</t>
  </si>
  <si>
    <t>day 39</t>
  </si>
  <si>
    <t>day 40</t>
  </si>
  <si>
    <t>day 41</t>
  </si>
  <si>
    <t>day 42</t>
  </si>
  <si>
    <t>day 43</t>
  </si>
  <si>
    <t>day 44</t>
  </si>
  <si>
    <t>day 45</t>
  </si>
  <si>
    <t>day 46</t>
  </si>
  <si>
    <t>day 47</t>
  </si>
  <si>
    <t>day 48</t>
  </si>
  <si>
    <t>day 49</t>
  </si>
  <si>
    <t>day 50</t>
  </si>
  <si>
    <t>st.deviation</t>
  </si>
  <si>
    <t>month 1</t>
  </si>
  <si>
    <t>month 2</t>
  </si>
  <si>
    <t>month 3</t>
  </si>
  <si>
    <t>month 4</t>
  </si>
  <si>
    <t>month 5</t>
  </si>
  <si>
    <t>month 6</t>
  </si>
  <si>
    <t>month 7</t>
  </si>
  <si>
    <t>month 8</t>
  </si>
  <si>
    <t>month 9</t>
  </si>
  <si>
    <t>month 10</t>
  </si>
  <si>
    <t>month 11</t>
  </si>
  <si>
    <t>month 12</t>
  </si>
  <si>
    <t>st.dev</t>
  </si>
  <si>
    <t>cust 51</t>
  </si>
  <si>
    <t>cust 52</t>
  </si>
  <si>
    <t>cust 53</t>
  </si>
  <si>
    <t>cust 54</t>
  </si>
  <si>
    <t>cust 55</t>
  </si>
  <si>
    <t>cust 56</t>
  </si>
  <si>
    <t>cust 57</t>
  </si>
  <si>
    <t>cust 58</t>
  </si>
  <si>
    <t>cust 59</t>
  </si>
  <si>
    <t>cust 60</t>
  </si>
  <si>
    <t>cust 61</t>
  </si>
  <si>
    <t>cust 62</t>
  </si>
  <si>
    <t>cust 63</t>
  </si>
  <si>
    <t>cust 64</t>
  </si>
  <si>
    <t>cust 65</t>
  </si>
  <si>
    <t>cust 66</t>
  </si>
  <si>
    <t>cust 67</t>
  </si>
  <si>
    <t>cust 68</t>
  </si>
  <si>
    <t>cust 69</t>
  </si>
  <si>
    <t>cust 70</t>
  </si>
  <si>
    <t>cust 71</t>
  </si>
  <si>
    <t>cust 72</t>
  </si>
  <si>
    <t>cust 73</t>
  </si>
  <si>
    <t>cust 74</t>
  </si>
  <si>
    <t>cust 75</t>
  </si>
  <si>
    <t>cust 76</t>
  </si>
  <si>
    <t>cust 77</t>
  </si>
  <si>
    <t>cust 78</t>
  </si>
  <si>
    <t>cust 79</t>
  </si>
  <si>
    <t>cust 80</t>
  </si>
  <si>
    <t>cust 81</t>
  </si>
  <si>
    <t>cust 82</t>
  </si>
  <si>
    <t>cust 83</t>
  </si>
  <si>
    <t>cust 84</t>
  </si>
  <si>
    <t>cust 85</t>
  </si>
  <si>
    <t>cust 86</t>
  </si>
  <si>
    <t>cust 87</t>
  </si>
  <si>
    <t>cust 88</t>
  </si>
  <si>
    <t>cust 89</t>
  </si>
  <si>
    <t>cust 90</t>
  </si>
  <si>
    <t>cust 91</t>
  </si>
  <si>
    <t>cust 92</t>
  </si>
  <si>
    <t>cust 93</t>
  </si>
  <si>
    <t>cust 94</t>
  </si>
  <si>
    <t>cust 95</t>
  </si>
  <si>
    <t>cust 96</t>
  </si>
  <si>
    <t>cust 97</t>
  </si>
  <si>
    <t>cust 98</t>
  </si>
  <si>
    <t>cust 99</t>
  </si>
  <si>
    <t>cust 100</t>
  </si>
  <si>
    <t>median</t>
  </si>
  <si>
    <t>mode</t>
  </si>
  <si>
    <t xml:space="preserve">MODAL A </t>
  </si>
  <si>
    <t>MODAL B</t>
  </si>
  <si>
    <t>MODAL C</t>
  </si>
  <si>
    <t>MODAL D</t>
  </si>
  <si>
    <t>MODAL E</t>
  </si>
  <si>
    <t>MIN</t>
  </si>
  <si>
    <t>MAX</t>
  </si>
  <si>
    <t>A</t>
  </si>
  <si>
    <t>B</t>
  </si>
  <si>
    <t>C</t>
  </si>
  <si>
    <t>D</t>
  </si>
  <si>
    <t>E</t>
  </si>
  <si>
    <t>emp 1</t>
  </si>
  <si>
    <t>emp 2</t>
  </si>
  <si>
    <t>emp 3</t>
  </si>
  <si>
    <t>emp 4</t>
  </si>
  <si>
    <t>emp 5</t>
  </si>
  <si>
    <t>emp 6</t>
  </si>
  <si>
    <t>emp 7</t>
  </si>
  <si>
    <t>emp 8</t>
  </si>
  <si>
    <t>emp 9</t>
  </si>
  <si>
    <t>emp 10</t>
  </si>
  <si>
    <t>emp 11</t>
  </si>
  <si>
    <t>emp 12</t>
  </si>
  <si>
    <t>emp 13</t>
  </si>
  <si>
    <t>emp 14</t>
  </si>
  <si>
    <t>emp 15</t>
  </si>
  <si>
    <t>emp 16</t>
  </si>
  <si>
    <t>emp 17</t>
  </si>
  <si>
    <t>emp 18</t>
  </si>
  <si>
    <t>emp 19</t>
  </si>
  <si>
    <t>emp 20</t>
  </si>
  <si>
    <t>emp 21</t>
  </si>
  <si>
    <t>emp 22</t>
  </si>
  <si>
    <t>emp 23</t>
  </si>
  <si>
    <t>emp 24</t>
  </si>
  <si>
    <t>emp 25</t>
  </si>
  <si>
    <t>emp 26</t>
  </si>
  <si>
    <t>emp 27</t>
  </si>
  <si>
    <t>emp 28</t>
  </si>
  <si>
    <t>emp 29</t>
  </si>
  <si>
    <t>emp 30</t>
  </si>
  <si>
    <t>emp 31</t>
  </si>
  <si>
    <t>emp 32</t>
  </si>
  <si>
    <t>emp 33</t>
  </si>
  <si>
    <t>emp 34</t>
  </si>
  <si>
    <t>emp 35</t>
  </si>
  <si>
    <t>emp 36</t>
  </si>
  <si>
    <t>emp 37</t>
  </si>
  <si>
    <t>emp 38</t>
  </si>
  <si>
    <t>emp 39</t>
  </si>
  <si>
    <t>emp 40</t>
  </si>
  <si>
    <t>emp 41</t>
  </si>
  <si>
    <t>emp 42</t>
  </si>
  <si>
    <t>emp 43</t>
  </si>
  <si>
    <t>emp 44</t>
  </si>
  <si>
    <t>emp 45</t>
  </si>
  <si>
    <t>emp 46</t>
  </si>
  <si>
    <t>emp 47</t>
  </si>
  <si>
    <t>emp 48</t>
  </si>
  <si>
    <t>emp 49</t>
  </si>
  <si>
    <t>emp 50</t>
  </si>
  <si>
    <t>emp 51</t>
  </si>
  <si>
    <t>emp 52</t>
  </si>
  <si>
    <t>emp 53</t>
  </si>
  <si>
    <t>emp 54</t>
  </si>
  <si>
    <t>emp 55</t>
  </si>
  <si>
    <t>emp 56</t>
  </si>
  <si>
    <t>emp 57</t>
  </si>
  <si>
    <t>emp 58</t>
  </si>
  <si>
    <t>emp 59</t>
  </si>
  <si>
    <t>emp 60</t>
  </si>
  <si>
    <t>emp 61</t>
  </si>
  <si>
    <t>emp 62</t>
  </si>
  <si>
    <t>emp 63</t>
  </si>
  <si>
    <t>emp 64</t>
  </si>
  <si>
    <t>emp 65</t>
  </si>
  <si>
    <t>emp 66</t>
  </si>
  <si>
    <t>emp 67</t>
  </si>
  <si>
    <t>emp 68</t>
  </si>
  <si>
    <t>emp 69</t>
  </si>
  <si>
    <t>emp 70</t>
  </si>
  <si>
    <t>emp 71</t>
  </si>
  <si>
    <t>emp 72</t>
  </si>
  <si>
    <t>emp 73</t>
  </si>
  <si>
    <t>emp 74</t>
  </si>
  <si>
    <t>emp 75</t>
  </si>
  <si>
    <t>emp 76</t>
  </si>
  <si>
    <t>emp 77</t>
  </si>
  <si>
    <t>emp 78</t>
  </si>
  <si>
    <t>emp 79</t>
  </si>
  <si>
    <t>emp 80</t>
  </si>
  <si>
    <t>emp 81</t>
  </si>
  <si>
    <t>emp 82</t>
  </si>
  <si>
    <t>emp 83</t>
  </si>
  <si>
    <t>emp 84</t>
  </si>
  <si>
    <t>emp 85</t>
  </si>
  <si>
    <t>emp 86</t>
  </si>
  <si>
    <t>emp 87</t>
  </si>
  <si>
    <t>emp 88</t>
  </si>
  <si>
    <t>emp 89</t>
  </si>
  <si>
    <t>emp 90</t>
  </si>
  <si>
    <t>emp 91</t>
  </si>
  <si>
    <t>emp 92</t>
  </si>
  <si>
    <t>emp 93</t>
  </si>
  <si>
    <t>emp 94</t>
  </si>
  <si>
    <t>emp 95</t>
  </si>
  <si>
    <t>emp 96</t>
  </si>
  <si>
    <t>emp 97</t>
  </si>
  <si>
    <t>emp 98</t>
  </si>
  <si>
    <t>emp 99</t>
  </si>
  <si>
    <t>emp 100</t>
  </si>
  <si>
    <t>EMP</t>
  </si>
  <si>
    <t>AGES</t>
  </si>
  <si>
    <t>31-40</t>
  </si>
  <si>
    <t>41-50</t>
  </si>
  <si>
    <t>frequency</t>
  </si>
  <si>
    <t>21-30</t>
  </si>
  <si>
    <t>AGES RANGE</t>
  </si>
  <si>
    <t>FREQUENCY DISTRIBUTION TABLE</t>
  </si>
  <si>
    <t>customer</t>
  </si>
  <si>
    <t>wait times in min</t>
  </si>
  <si>
    <t>customers</t>
  </si>
  <si>
    <t>purchase amounts in $</t>
  </si>
  <si>
    <t>Q1</t>
  </si>
  <si>
    <t>Q3</t>
  </si>
  <si>
    <t>I.Q.R=Q3-Q1</t>
  </si>
  <si>
    <t>51-60</t>
  </si>
  <si>
    <t>61-70</t>
  </si>
  <si>
    <t>71-80</t>
  </si>
  <si>
    <t>Let's consider the types of defects and their corresponding frequencies observed in a sample of 200 products:</t>
  </si>
  <si>
    <t xml:space="preserve">defect type </t>
  </si>
  <si>
    <t>a</t>
  </si>
  <si>
    <t>b</t>
  </si>
  <si>
    <t>c</t>
  </si>
  <si>
    <t>d</t>
  </si>
  <si>
    <t>e</t>
  </si>
  <si>
    <t>f</t>
  </si>
  <si>
    <t>g</t>
  </si>
  <si>
    <t>CUSTOMERS</t>
  </si>
  <si>
    <t>RATING</t>
  </si>
  <si>
    <t>AVG rating by each customer</t>
  </si>
  <si>
    <t>Questions on measure of central tendency</t>
  </si>
  <si>
    <t>Questions on measure of dispersion</t>
  </si>
  <si>
    <t>Let's consider the monthly sales figures (in thousands of dollars) for a sample of 50 products:</t>
  </si>
  <si>
    <t>monthly sales</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</si>
  <si>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</si>
  <si>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</si>
  <si>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</si>
  <si>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</si>
  <si>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</si>
  <si>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</si>
  <si>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</si>
  <si>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</si>
  <si>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</si>
  <si>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</si>
  <si>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</si>
  <si>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</si>
  <si>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</si>
  <si>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</si>
  <si>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</si>
  <si>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</si>
  <si>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</si>
  <si>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</si>
  <si>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</si>
  <si>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</si>
  <si>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</si>
  <si>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</si>
  <si>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</si>
  <si>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</si>
  <si>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</si>
  <si>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product 26</t>
  </si>
  <si>
    <t>product 27</t>
  </si>
  <si>
    <t>product 28</t>
  </si>
  <si>
    <t>product 29</t>
  </si>
  <si>
    <t>product 30</t>
  </si>
  <si>
    <t>product 31</t>
  </si>
  <si>
    <t>product 32</t>
  </si>
  <si>
    <t>product 33</t>
  </si>
  <si>
    <t>product 34</t>
  </si>
  <si>
    <t>product 35</t>
  </si>
  <si>
    <t>product 36</t>
  </si>
  <si>
    <t>product 37</t>
  </si>
  <si>
    <t>product 38</t>
  </si>
  <si>
    <t>product 39</t>
  </si>
  <si>
    <t>product 40</t>
  </si>
  <si>
    <t>product 41</t>
  </si>
  <si>
    <t>product 42</t>
  </si>
  <si>
    <t>product 43</t>
  </si>
  <si>
    <t>product 44</t>
  </si>
  <si>
    <t>product 45</t>
  </si>
  <si>
    <t>product 46</t>
  </si>
  <si>
    <t>product 47</t>
  </si>
  <si>
    <t>product 48</t>
  </si>
  <si>
    <t>product 49</t>
  </si>
  <si>
    <t>product 50</t>
  </si>
  <si>
    <t>products</t>
  </si>
  <si>
    <t>products avg</t>
  </si>
  <si>
    <t>Let's consider the response times (in milliseconds) for a sample of 200 user requests:</t>
  </si>
  <si>
    <t>USER REQUESTS</t>
  </si>
  <si>
    <t>USER 1</t>
  </si>
  <si>
    <t>USER 2</t>
  </si>
  <si>
    <t>USER 3</t>
  </si>
  <si>
    <t>USER 4</t>
  </si>
  <si>
    <t>USER 5</t>
  </si>
  <si>
    <t>USER 6</t>
  </si>
  <si>
    <t>USER 7</t>
  </si>
  <si>
    <t>USER 8</t>
  </si>
  <si>
    <t>USER 9</t>
  </si>
  <si>
    <t>USER 10</t>
  </si>
  <si>
    <t>USER 11</t>
  </si>
  <si>
    <t>USER 12</t>
  </si>
  <si>
    <t>USER 13</t>
  </si>
  <si>
    <t>USER 14</t>
  </si>
  <si>
    <t>USER 15</t>
  </si>
  <si>
    <t>USER 16</t>
  </si>
  <si>
    <t>USER 17</t>
  </si>
  <si>
    <t>USER 18</t>
  </si>
  <si>
    <t>USER 19</t>
  </si>
  <si>
    <t>USER 20</t>
  </si>
  <si>
    <t>USER 21</t>
  </si>
  <si>
    <t>USER 22</t>
  </si>
  <si>
    <t>USER 23</t>
  </si>
  <si>
    <t>USER 24</t>
  </si>
  <si>
    <t>USER 25</t>
  </si>
  <si>
    <t>USER 26</t>
  </si>
  <si>
    <t>USER 27</t>
  </si>
  <si>
    <t>USER 28</t>
  </si>
  <si>
    <t>USER 29</t>
  </si>
  <si>
    <t>USER 30</t>
  </si>
  <si>
    <t>USER 31</t>
  </si>
  <si>
    <t>USER 32</t>
  </si>
  <si>
    <t>USER 33</t>
  </si>
  <si>
    <t>USER 34</t>
  </si>
  <si>
    <t>USER 35</t>
  </si>
  <si>
    <t>USER 36</t>
  </si>
  <si>
    <t>USER 37</t>
  </si>
  <si>
    <t>USER 38</t>
  </si>
  <si>
    <t>USER 39</t>
  </si>
  <si>
    <t>USER 40</t>
  </si>
  <si>
    <t>USER 41</t>
  </si>
  <si>
    <t>USER 42</t>
  </si>
  <si>
    <t>USER 43</t>
  </si>
  <si>
    <t>USER 44</t>
  </si>
  <si>
    <t>USER 45</t>
  </si>
  <si>
    <t>USER 46</t>
  </si>
  <si>
    <t>USER 47</t>
  </si>
  <si>
    <t>USER 48</t>
  </si>
  <si>
    <t>USER 49</t>
  </si>
  <si>
    <t>USER 50</t>
  </si>
  <si>
    <t>USER 51</t>
  </si>
  <si>
    <t>USER 52</t>
  </si>
  <si>
    <t>USER 53</t>
  </si>
  <si>
    <t>USER 54</t>
  </si>
  <si>
    <t>USER 55</t>
  </si>
  <si>
    <t>USER 56</t>
  </si>
  <si>
    <t>USER 57</t>
  </si>
  <si>
    <t>USER 58</t>
  </si>
  <si>
    <t>USER 59</t>
  </si>
  <si>
    <t>USER 60</t>
  </si>
  <si>
    <t>USER 61</t>
  </si>
  <si>
    <t>USER 62</t>
  </si>
  <si>
    <t>USER 63</t>
  </si>
  <si>
    <t>USER 64</t>
  </si>
  <si>
    <t>USER 65</t>
  </si>
  <si>
    <t>USER 66</t>
  </si>
  <si>
    <t>USER 67</t>
  </si>
  <si>
    <t>USER 68</t>
  </si>
  <si>
    <t>USER 69</t>
  </si>
  <si>
    <t>USER 70</t>
  </si>
  <si>
    <t>USER 71</t>
  </si>
  <si>
    <t>USER 72</t>
  </si>
  <si>
    <t>USER 73</t>
  </si>
  <si>
    <t>USER 74</t>
  </si>
  <si>
    <t>USER 75</t>
  </si>
  <si>
    <t>USER 76</t>
  </si>
  <si>
    <t>USER 77</t>
  </si>
  <si>
    <t>USER 78</t>
  </si>
  <si>
    <t>USER 79</t>
  </si>
  <si>
    <t>USER 80</t>
  </si>
  <si>
    <t>USER 81</t>
  </si>
  <si>
    <t>USER 82</t>
  </si>
  <si>
    <t>USER 83</t>
  </si>
  <si>
    <t>USER 84</t>
  </si>
  <si>
    <t>USER 85</t>
  </si>
  <si>
    <t>USER 86</t>
  </si>
  <si>
    <t>USER 87</t>
  </si>
  <si>
    <t>USER 88</t>
  </si>
  <si>
    <t>USER 89</t>
  </si>
  <si>
    <t>USER 90</t>
  </si>
  <si>
    <t>USER 91</t>
  </si>
  <si>
    <t>USER 92</t>
  </si>
  <si>
    <t>USER 93</t>
  </si>
  <si>
    <t>USER 94</t>
  </si>
  <si>
    <t>USER 95</t>
  </si>
  <si>
    <t>USER 96</t>
  </si>
  <si>
    <t>USER 97</t>
  </si>
  <si>
    <t>USER 98</t>
  </si>
  <si>
    <t>USER 99</t>
  </si>
  <si>
    <t>USER 100</t>
  </si>
  <si>
    <t>TIMES IN M.S</t>
  </si>
  <si>
    <t>USERS</t>
  </si>
  <si>
    <t xml:space="preserve">product 1 </t>
  </si>
  <si>
    <t>rating 1</t>
  </si>
  <si>
    <t>rating 2</t>
  </si>
  <si>
    <t>rating 3</t>
  </si>
  <si>
    <t>rating 4</t>
  </si>
  <si>
    <t>rating 5</t>
  </si>
  <si>
    <t>rating 6</t>
  </si>
  <si>
    <t>rating 7</t>
  </si>
  <si>
    <t>rating 8</t>
  </si>
  <si>
    <t>rating 9</t>
  </si>
  <si>
    <t>rating 10</t>
  </si>
  <si>
    <t>rating 11</t>
  </si>
  <si>
    <t>rating 12</t>
  </si>
  <si>
    <t>rating 13</t>
  </si>
  <si>
    <t>rating 14</t>
  </si>
  <si>
    <t>rating 15</t>
  </si>
  <si>
    <t>rating 16</t>
  </si>
  <si>
    <t>rating 17</t>
  </si>
  <si>
    <t>rating 18</t>
  </si>
  <si>
    <t>rating 19</t>
  </si>
  <si>
    <t>rating 20</t>
  </si>
  <si>
    <t>rating 21</t>
  </si>
  <si>
    <t>rating 22</t>
  </si>
  <si>
    <t>rating 23</t>
  </si>
  <si>
    <t>rating 24</t>
  </si>
  <si>
    <t>rating 25</t>
  </si>
  <si>
    <t>rating 26</t>
  </si>
  <si>
    <t>rating 27</t>
  </si>
  <si>
    <t>rating 28</t>
  </si>
  <si>
    <t>rating 29</t>
  </si>
  <si>
    <t>rating 30</t>
  </si>
  <si>
    <t>rating 31</t>
  </si>
  <si>
    <t>rating 32</t>
  </si>
  <si>
    <t>rating 33</t>
  </si>
  <si>
    <t>rating 34</t>
  </si>
  <si>
    <t>rating 35</t>
  </si>
  <si>
    <t>rating 36</t>
  </si>
  <si>
    <t>rating 37</t>
  </si>
  <si>
    <t>rating 38</t>
  </si>
  <si>
    <t>rating 39</t>
  </si>
  <si>
    <t>rating 40</t>
  </si>
  <si>
    <t>rating 41</t>
  </si>
  <si>
    <t>rating 42</t>
  </si>
  <si>
    <t>rating 43</t>
  </si>
  <si>
    <t>rating 44</t>
  </si>
  <si>
    <t>rating 45</t>
  </si>
  <si>
    <t>rating 46</t>
  </si>
  <si>
    <t>rating 47</t>
  </si>
  <si>
    <t>rating 48</t>
  </si>
  <si>
    <t>rating 49</t>
  </si>
  <si>
    <t>rating 50</t>
  </si>
  <si>
    <t>rating 51</t>
  </si>
  <si>
    <t>rating 52</t>
  </si>
  <si>
    <t>rating 53</t>
  </si>
  <si>
    <t>rating 54</t>
  </si>
  <si>
    <t>rating 55</t>
  </si>
  <si>
    <t>rating 56</t>
  </si>
  <si>
    <t>rating 57</t>
  </si>
  <si>
    <t>rating 58</t>
  </si>
  <si>
    <t>rating 59</t>
  </si>
  <si>
    <t>rating 60</t>
  </si>
  <si>
    <t>rating 61</t>
  </si>
  <si>
    <t>rating 62</t>
  </si>
  <si>
    <t>rating 63</t>
  </si>
  <si>
    <t>rating 64</t>
  </si>
  <si>
    <t>rating 65</t>
  </si>
  <si>
    <t>rating 66</t>
  </si>
  <si>
    <t>rating 67</t>
  </si>
  <si>
    <t>rating 68</t>
  </si>
  <si>
    <t>rating 69</t>
  </si>
  <si>
    <t>rating 70</t>
  </si>
  <si>
    <t>rating 71</t>
  </si>
  <si>
    <t>rating 72</t>
  </si>
  <si>
    <t>rating 73</t>
  </si>
  <si>
    <t>rating 74</t>
  </si>
  <si>
    <t>rating 75</t>
  </si>
  <si>
    <t>rating 76</t>
  </si>
  <si>
    <t>rating 77</t>
  </si>
  <si>
    <t>rating 78</t>
  </si>
  <si>
    <t>rating 79</t>
  </si>
  <si>
    <t>rating 80</t>
  </si>
  <si>
    <t>rating 81</t>
  </si>
  <si>
    <t>rating 82</t>
  </si>
  <si>
    <t>rating 83</t>
  </si>
  <si>
    <t>rating 84</t>
  </si>
  <si>
    <t>rating 85</t>
  </si>
  <si>
    <t>rating 86</t>
  </si>
  <si>
    <t>rating 87</t>
  </si>
  <si>
    <t>rating 88</t>
  </si>
  <si>
    <t>rating 89</t>
  </si>
  <si>
    <t>rating 90</t>
  </si>
  <si>
    <t>rating 91</t>
  </si>
  <si>
    <t>rating 92</t>
  </si>
  <si>
    <t>rating 93</t>
  </si>
  <si>
    <t>rating 94</t>
  </si>
  <si>
    <t>rating 95</t>
  </si>
  <si>
    <t>rating 96</t>
  </si>
  <si>
    <t>rating 97</t>
  </si>
  <si>
    <t>rating 98</t>
  </si>
  <si>
    <t>rating 99</t>
  </si>
  <si>
    <t>rating 100</t>
  </si>
  <si>
    <t>AVG REQUESTS TIME in (m.sec)</t>
  </si>
  <si>
    <t>Let's consider the sales figures (in thousands of dollars) for a sample of 50 products in three regions:</t>
  </si>
  <si>
    <t>region 1</t>
  </si>
  <si>
    <t>region 2</t>
  </si>
  <si>
    <t>region 3</t>
  </si>
  <si>
    <t>S.D</t>
  </si>
  <si>
    <t>frequency dis-table</t>
  </si>
  <si>
    <t>Questions on Percentile and Quartiles</t>
  </si>
  <si>
    <t>Let's consider the monthly salaries (in thousands of dollars) of a sample of 200 employees:</t>
  </si>
  <si>
    <t>employees</t>
  </si>
  <si>
    <t>salaries</t>
  </si>
  <si>
    <t>QUARTILE 1</t>
  </si>
  <si>
    <t>QUARTILE 2</t>
  </si>
  <si>
    <t>QUARTILE 3</t>
  </si>
  <si>
    <t>10th percentile</t>
  </si>
  <si>
    <t>25th percentile</t>
  </si>
  <si>
    <t>75th percentile</t>
  </si>
  <si>
    <t>Let's consider the weights (in kilograms) of a sample of 100 individuals:</t>
  </si>
  <si>
    <t>weights in kg</t>
  </si>
  <si>
    <t>indivisual sample</t>
  </si>
  <si>
    <t>PERCENTILES</t>
  </si>
  <si>
    <t>Q2</t>
  </si>
  <si>
    <t>15th</t>
  </si>
  <si>
    <t>50th</t>
  </si>
  <si>
    <t>85th</t>
  </si>
  <si>
    <t>Let's consider the purchase amounts (in dollars) of a sample of 150 customers:</t>
  </si>
  <si>
    <t>cust 101</t>
  </si>
  <si>
    <t>cust 102</t>
  </si>
  <si>
    <t>cust 103</t>
  </si>
  <si>
    <t>cust 104</t>
  </si>
  <si>
    <t>cust 105</t>
  </si>
  <si>
    <t>cust 106</t>
  </si>
  <si>
    <t>cust 107</t>
  </si>
  <si>
    <t>cust 108</t>
  </si>
  <si>
    <t>cust 109</t>
  </si>
  <si>
    <t>cust 110</t>
  </si>
  <si>
    <t>purchase amount</t>
  </si>
  <si>
    <t>QUARTILES</t>
  </si>
  <si>
    <t>20th</t>
  </si>
  <si>
    <t>40th</t>
  </si>
  <si>
    <t>80th</t>
  </si>
  <si>
    <t>Let's consider the commute times (in minutes) of a sample of 250 employees:</t>
  </si>
  <si>
    <t>emp 101</t>
  </si>
  <si>
    <t>emp 102</t>
  </si>
  <si>
    <t>emp 103</t>
  </si>
  <si>
    <t>emp 104</t>
  </si>
  <si>
    <t>emp 105</t>
  </si>
  <si>
    <t>emp 106</t>
  </si>
  <si>
    <t>emp 107</t>
  </si>
  <si>
    <t>emp 108</t>
  </si>
  <si>
    <t>emp 109</t>
  </si>
  <si>
    <t>emp 110</t>
  </si>
  <si>
    <t>emp 111</t>
  </si>
  <si>
    <t>emp 112</t>
  </si>
  <si>
    <t>emp 113</t>
  </si>
  <si>
    <t>emp 114</t>
  </si>
  <si>
    <t>emp 115</t>
  </si>
  <si>
    <t>emp 116</t>
  </si>
  <si>
    <t>emp 117</t>
  </si>
  <si>
    <t>emp 118</t>
  </si>
  <si>
    <t>emp 119</t>
  </si>
  <si>
    <t>emp 120</t>
  </si>
  <si>
    <t>emp</t>
  </si>
  <si>
    <t>time in minutes</t>
  </si>
  <si>
    <t>30th</t>
  </si>
  <si>
    <t>70th</t>
  </si>
  <si>
    <t>Let's consider the defect rates (in percentage) for a sample of 300 products:</t>
  </si>
  <si>
    <t>defect rates</t>
  </si>
  <si>
    <t>product1</t>
  </si>
  <si>
    <t>product2</t>
  </si>
  <si>
    <t>product3</t>
  </si>
  <si>
    <t>product4</t>
  </si>
  <si>
    <t>product5</t>
  </si>
  <si>
    <t>product6</t>
  </si>
  <si>
    <t>product7</t>
  </si>
  <si>
    <t>product8</t>
  </si>
  <si>
    <t>product9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</si>
  <si>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</si>
  <si>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</si>
  <si>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</si>
  <si>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</si>
  <si>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</si>
  <si>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</si>
  <si>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</si>
  <si>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</si>
  <si>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</si>
  <si>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</si>
  <si>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</si>
  <si>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</si>
  <si>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</si>
  <si>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</si>
  <si>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</si>
  <si>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</si>
  <si>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</si>
  <si>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</si>
  <si>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</si>
  <si>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</si>
  <si>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</si>
  <si>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</si>
  <si>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</si>
  <si>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</si>
  <si>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</si>
  <si>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</si>
  <si>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</si>
  <si>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</si>
  <si>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</si>
  <si>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</si>
  <si>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</si>
  <si>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</si>
  <si>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</si>
  <si>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</si>
  <si>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</si>
  <si>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product45</t>
  </si>
  <si>
    <t>product46</t>
  </si>
  <si>
    <t>product47</t>
  </si>
  <si>
    <t>product48</t>
  </si>
  <si>
    <t>product49</t>
  </si>
  <si>
    <t>product50</t>
  </si>
  <si>
    <t>product51</t>
  </si>
  <si>
    <t>product52</t>
  </si>
  <si>
    <t>product53</t>
  </si>
  <si>
    <t>product54</t>
  </si>
  <si>
    <t>product55</t>
  </si>
  <si>
    <t>product56</t>
  </si>
  <si>
    <t>product57</t>
  </si>
  <si>
    <t>product58</t>
  </si>
  <si>
    <t>product59</t>
  </si>
  <si>
    <t>product60</t>
  </si>
  <si>
    <t>product61</t>
  </si>
  <si>
    <t>product62</t>
  </si>
  <si>
    <t>product63</t>
  </si>
  <si>
    <t>product64</t>
  </si>
  <si>
    <t>product65</t>
  </si>
  <si>
    <t>product66</t>
  </si>
  <si>
    <t>product67</t>
  </si>
  <si>
    <t>product68</t>
  </si>
  <si>
    <t>product69</t>
  </si>
  <si>
    <t>product70</t>
  </si>
  <si>
    <t>product71</t>
  </si>
  <si>
    <t>product72</t>
  </si>
  <si>
    <t>product73</t>
  </si>
  <si>
    <t>product74</t>
  </si>
  <si>
    <t>product75</t>
  </si>
  <si>
    <t>product76</t>
  </si>
  <si>
    <t>product77</t>
  </si>
  <si>
    <t>product78</t>
  </si>
  <si>
    <t>product79</t>
  </si>
  <si>
    <t>product80</t>
  </si>
  <si>
    <t>product81</t>
  </si>
  <si>
    <t>product82</t>
  </si>
  <si>
    <t>product83</t>
  </si>
  <si>
    <t>product84</t>
  </si>
  <si>
    <t>product85</t>
  </si>
  <si>
    <t>product86</t>
  </si>
  <si>
    <t>product87</t>
  </si>
  <si>
    <t>product88</t>
  </si>
  <si>
    <t>product89</t>
  </si>
  <si>
    <t>product90</t>
  </si>
  <si>
    <t>product91</t>
  </si>
  <si>
    <t>product92</t>
  </si>
  <si>
    <t>product93</t>
  </si>
  <si>
    <t>product94</t>
  </si>
  <si>
    <t>product95</t>
  </si>
  <si>
    <t>product96</t>
  </si>
  <si>
    <t>product97</t>
  </si>
  <si>
    <t>product98</t>
  </si>
  <si>
    <t>product99</t>
  </si>
  <si>
    <t>product100</t>
  </si>
  <si>
    <t>product101</t>
  </si>
  <si>
    <t>product102</t>
  </si>
  <si>
    <t>product103</t>
  </si>
  <si>
    <t>product104</t>
  </si>
  <si>
    <t>product105</t>
  </si>
  <si>
    <t>product106</t>
  </si>
  <si>
    <t>product107</t>
  </si>
  <si>
    <t>product108</t>
  </si>
  <si>
    <t>product109</t>
  </si>
  <si>
    <t>product110</t>
  </si>
  <si>
    <t>product111</t>
  </si>
  <si>
    <t>product112</t>
  </si>
  <si>
    <t>product113</t>
  </si>
  <si>
    <t>product114</t>
  </si>
  <si>
    <t>product115</t>
  </si>
  <si>
    <t>product116</t>
  </si>
  <si>
    <t>product117</t>
  </si>
  <si>
    <t>product118</t>
  </si>
  <si>
    <t>product119</t>
  </si>
  <si>
    <t>product120</t>
  </si>
  <si>
    <t>0,8</t>
  </si>
  <si>
    <t>product121</t>
  </si>
  <si>
    <t>n</t>
  </si>
  <si>
    <t>margin of error</t>
  </si>
  <si>
    <t>lower value</t>
  </si>
  <si>
    <t>upper value</t>
  </si>
  <si>
    <t>Sample size (n)</t>
  </si>
  <si>
    <t>(x̄) sample mean</t>
  </si>
  <si>
    <t>sample st.d (s)</t>
  </si>
  <si>
    <t>α</t>
  </si>
  <si>
    <t>x</t>
  </si>
  <si>
    <t>q^</t>
  </si>
  <si>
    <t>p^</t>
  </si>
  <si>
    <t>&lt;p&lt;</t>
  </si>
  <si>
    <t>lower boundry</t>
  </si>
  <si>
    <t>upper boundry</t>
  </si>
  <si>
    <t>alpha (α)</t>
  </si>
  <si>
    <t>CONFIDECE INTERVAL</t>
  </si>
  <si>
    <t>MARGIN OF ERROR</t>
  </si>
  <si>
    <t>Confidence level</t>
  </si>
  <si>
    <r>
      <t>95% confident that
the true population mean height falls within the calculated interval(</t>
    </r>
    <r>
      <rPr>
        <b/>
        <sz val="18"/>
        <color rgb="FFC00000"/>
        <rFont val="Algerian"/>
        <family val="5"/>
      </rPr>
      <t>168.432 -- 171.5667</t>
    </r>
    <r>
      <rPr>
        <b/>
        <sz val="18"/>
        <color theme="1"/>
        <rFont val="Algerian"/>
        <family val="5"/>
      </rPr>
      <t>)</t>
    </r>
  </si>
  <si>
    <t>90% confident that the true population proportion falls within the calculated interval (0.605-0.675)</t>
  </si>
  <si>
    <t>method 1</t>
  </si>
  <si>
    <t>method 2</t>
  </si>
  <si>
    <t>df</t>
  </si>
  <si>
    <t xml:space="preserve">var </t>
  </si>
  <si>
    <t>Variable 1</t>
  </si>
  <si>
    <t>Variable 2</t>
  </si>
  <si>
    <t>Mean</t>
  </si>
  <si>
    <t>Variance</t>
  </si>
  <si>
    <t>Observations</t>
  </si>
  <si>
    <t>Hypothesized Mean Difference</t>
  </si>
  <si>
    <t>t Stat</t>
  </si>
  <si>
    <t>P(T&lt;=t) one-tail</t>
  </si>
  <si>
    <t>t Critical one-tail</t>
  </si>
  <si>
    <t>P(T&lt;=t) two-tail</t>
  </si>
  <si>
    <t>t Critical two-tail</t>
  </si>
  <si>
    <t>t-Test: Two-Sample Assuming Unequal Variances</t>
  </si>
  <si>
    <t>t Critical two-tail:</t>
  </si>
  <si>
    <t>This is much larger than alpha = 0.05, so we fail to reject the null hypothesis</t>
  </si>
  <si>
    <t>in this case  p two- tail = 0.296</t>
  </si>
  <si>
    <t>in this case t critical two-tail =2.010 and this is larger than t stat value , so we fail to reject thenull hypothesis</t>
  </si>
  <si>
    <t>90th percentile</t>
  </si>
  <si>
    <t>all are the most frequent sales figure in this data</t>
  </si>
  <si>
    <t>ans 1: the average weekly sales of the product is 58.75</t>
  </si>
  <si>
    <t>ans 2: the typical or central sales for the product is 57.5</t>
  </si>
  <si>
    <t>ans 1 : the avrerage waiting time for customers at the restaurant is  17 minutes</t>
  </si>
  <si>
    <t>ans 2: the typical central waiting time is 15 minutes at the restaurant</t>
  </si>
  <si>
    <t>ans 3: here the most frequent waiting times for custmores is 10 minutes</t>
  </si>
  <si>
    <t>ans :1</t>
  </si>
  <si>
    <t>ans:1 the average rental duration for customers at the car rental company</t>
  </si>
  <si>
    <t>ans:2 typical or central rental duration experienced by customers</t>
  </si>
  <si>
    <t>ans:3 most frequently occurring rental durations for customers</t>
  </si>
  <si>
    <t>ans:1</t>
  </si>
  <si>
    <t>ans:2</t>
  </si>
  <si>
    <t>ans:3</t>
  </si>
  <si>
    <t>ans:1                           the range of the production output for the machine</t>
  </si>
  <si>
    <t>is 35 units</t>
  </si>
  <si>
    <t>the variance of the production output for the machine is 123.33</t>
  </si>
  <si>
    <t>the standard deviation of the production output for the machine is 11.10</t>
  </si>
  <si>
    <t>the range of the daily sales is 400$</t>
  </si>
  <si>
    <t>the variance of the daily sales is 13402.29</t>
  </si>
  <si>
    <t>the variance of the daily sales is 115.76</t>
  </si>
  <si>
    <t>the range of the delivery times is 6</t>
  </si>
  <si>
    <t>the variance of the delivery times is 2.33</t>
  </si>
  <si>
    <t xml:space="preserve"> the standard deviation of the delivery times is 1.52</t>
  </si>
  <si>
    <t xml:space="preserve"> the average monthly revenue for the product is 132.5$</t>
  </si>
  <si>
    <t>the range of monthly revenue for the product is 45$</t>
  </si>
  <si>
    <t>the average satisfaction by customers is 7.5</t>
  </si>
  <si>
    <t>the st.d of the satisfaction ratings is 1.03</t>
  </si>
  <si>
    <t>the average wait time for customers at the call centre is 16.74 minutes</t>
  </si>
  <si>
    <t>the range of wait times for customers at the call is 19 minutes</t>
  </si>
  <si>
    <t>the st.d wait time for customers at the call centre is 4.14</t>
  </si>
  <si>
    <t>the average fuel efficiency for each vehicle model. a=30.6,b=25.9,c=22.9,d=18.8,e=34.2in mpg</t>
  </si>
  <si>
    <t>the range fuel efficiency for each vehicle. a=5,b=5,c=5,d=4,e=4</t>
  </si>
  <si>
    <t>the average fuel efficiency for each vehicle . a=2.67,b=2.67,c2.67,d=1.73,e=1.73</t>
  </si>
  <si>
    <t>ans 1</t>
  </si>
  <si>
    <t>ans 2</t>
  </si>
  <si>
    <t>(most common age) among the employees is 35</t>
  </si>
  <si>
    <t>ans 3</t>
  </si>
  <si>
    <t>the median ages of the employees is 35</t>
  </si>
  <si>
    <t>ans 4</t>
  </si>
  <si>
    <t>the range of ages among the employees 18</t>
  </si>
  <si>
    <t>most common purchase amount among the customers is 40</t>
  </si>
  <si>
    <t>the median purchase amount among the customers is 50</t>
  </si>
  <si>
    <t>the interquartile range of the purchase amounts is 15.75</t>
  </si>
  <si>
    <t xml:space="preserve"> Most Common Defect: Which defect type has the highest frequency is a,g</t>
  </si>
  <si>
    <r>
      <rPr>
        <b/>
        <sz val="12"/>
        <color rgb="FFFF0000"/>
        <rFont val="Calibri"/>
        <family val="2"/>
        <scheme val="minor"/>
      </rPr>
      <t xml:space="preserve">ans:               </t>
    </r>
    <r>
      <rPr>
        <sz val="12"/>
        <color rgb="FFFF0000"/>
        <rFont val="Calibri"/>
        <family val="2"/>
        <scheme val="minor"/>
      </rPr>
      <t>satisfaction rating has the highest frequency is 4</t>
    </r>
  </si>
  <si>
    <t>z-score</t>
  </si>
  <si>
    <t>z score</t>
  </si>
  <si>
    <t>z score = 1+c.i/2</t>
  </si>
  <si>
    <t>p= x/n</t>
  </si>
  <si>
    <t>q=1-p</t>
  </si>
  <si>
    <t>m. error=z*p*q/n</t>
  </si>
  <si>
    <t>alpha =1- c.i</t>
  </si>
  <si>
    <t>NOTE</t>
  </si>
  <si>
    <t>QUARTILES commute time distribution</t>
  </si>
  <si>
    <t>PERCENTILES commute time distribution</t>
  </si>
  <si>
    <t>QUARTILES defect rate distribution</t>
  </si>
  <si>
    <t>PERCENTILES defect rate distribution</t>
  </si>
  <si>
    <t>QURTILES weight distribution</t>
  </si>
  <si>
    <t>PERCENTILES weight distribution</t>
  </si>
  <si>
    <t>Quartiles salary distribution</t>
  </si>
  <si>
    <t>percentiles salary distribution</t>
  </si>
  <si>
    <t>1. Business Problem: A retail store wants to analyze the sales data of a particular product category to understand the typical sales performance and make strategic decisions.</t>
  </si>
  <si>
    <t>1. Mean: What is the average weekly sales of the product category?</t>
  </si>
  <si>
    <t>2. Median: What is the typical or central sales value for the product category?</t>
  </si>
  <si>
    <t>Data: Let's consider the weekly sales data (in units) for the past month for a specific product</t>
  </si>
  <si>
    <t>3. Mode: Are there any recurring or most frequently occurring sales figures for the product category?</t>
  </si>
  <si>
    <t>2.Business Problem: A restaurant wants to analyze the waiting times of its customers to understand the typical waiting experience and improve service efficiency.</t>
  </si>
  <si>
    <t>Data: Let's consider the waiting times (in minutes) for the past 20 customers:</t>
  </si>
  <si>
    <t>1. Mean: What is the average waiting time for customers at the restaurant?</t>
  </si>
  <si>
    <t>2. Median: What is the typical or central waiting time experienced by customers?</t>
  </si>
  <si>
    <t>3. Mode: Are there any recurring or most frequently occurring waiting times for customers?</t>
  </si>
  <si>
    <t>3. Business Problem: A car rental company wants to analyze the rental durations of its customers to understand the typical rental period and optimize its pricing and fleet management strategies.</t>
  </si>
  <si>
    <t>Let's consider the rental durations (in days) for a sample of 50 customers:</t>
  </si>
  <si>
    <t>1. Mean: What is the average rental duration for customers at the car rental company?</t>
  </si>
  <si>
    <t>2. Median: What is the typical or central rental duration experienced by customers?</t>
  </si>
  <si>
    <t>3. Mode: Are there any recurring or most frequently occurring rental durations for customers?</t>
  </si>
  <si>
    <t>1. Problem: A manufacturing company wants to analyze the production output of a  specific machine to understand the variability or spread in its performance.</t>
  </si>
  <si>
    <t>Let's consider the number of units produced per hour by the machine for a sample of 10</t>
  </si>
  <si>
    <t>working days:</t>
  </si>
  <si>
    <t>1. Range: What is the range of the production output for the machine?</t>
  </si>
  <si>
    <t>2. Variance: What is the variance of the production output for the machine?</t>
  </si>
  <si>
    <t>3. Standard Deviation: What is the standard deviation of the production output for the machine?</t>
  </si>
  <si>
    <t xml:space="preserve"> </t>
  </si>
  <si>
    <t>2. Problem: A retail store wants to analyze the sales of a specific product to understand the variability in daily sales and assess its inventory management.</t>
  </si>
  <si>
    <t>Let's consider the daily sales (in dollars) for the past 30 days:</t>
  </si>
  <si>
    <t>1. Range: What is the range of the daily sales?</t>
  </si>
  <si>
    <t>2. Variance: What is the variance of the daily sales?</t>
  </si>
  <si>
    <t>3. Standard Deviation: What is the standard deviation of the daily sales?</t>
  </si>
  <si>
    <t>3. Problem: An e-commerce platform wants to analyze the delivery times of its shipments to understand the variability in order fulfillment and optimize its logistics operations.</t>
  </si>
  <si>
    <t>Let's consider the delivery times (in days) for a sample of 50 shipments:</t>
  </si>
  <si>
    <t>1. Range: What is the range of the delivery times?</t>
  </si>
  <si>
    <t>2. Variance: What is the variance of the delivery times?</t>
  </si>
  <si>
    <t>3. Standard Deviation: What is the standard deviation of the delivery times?</t>
  </si>
  <si>
    <t>4. Problem : A company wants to analyze the monthly revenue generated by one of its products to understand its performance and variability.</t>
  </si>
  <si>
    <t>Let's consider the monthly revenue (in thousands of dollars) for the past 12 months:</t>
  </si>
  <si>
    <t>1. Measure of Central Tendency: What is the average monthly revenue for the product?</t>
  </si>
  <si>
    <t>2. Measure of Dispersion: What is the range of monthly revenue for the product?</t>
  </si>
  <si>
    <t>5 Problem : A survey was conducted to gather feedback from customers regarding their satisfaction with a particular service on a scale of 1 to 10.</t>
  </si>
  <si>
    <t>Let's consider the satisfaction ratings from 50 customers:</t>
  </si>
  <si>
    <t>1. Measure of Central Tendency: What is the average satisfaction rating?</t>
  </si>
  <si>
    <t>2. Measure of Dispersion: What is the standard deviation of the satisfaction ratings?</t>
  </si>
  <si>
    <t>6. Problem :A company wants to analyze the customer wait times at its call center to assess the efficiency of its customer service operations.</t>
  </si>
  <si>
    <t>Let's consider the wait times (in minutes) for a sample of 100 randomly selected customer calls:</t>
  </si>
  <si>
    <t xml:space="preserve"> 1. Measure of Central Tendency: What is the average wait time for customers at the call center?</t>
  </si>
  <si>
    <t>2. Measure of Dispersion: What is the range of wait times for customers at the call center?</t>
  </si>
  <si>
    <t>3. Measure of Dispersion: What is the standard deviation of the wait times for customers at the call center?</t>
  </si>
  <si>
    <t>7. Problem : A transportation company wants to analyze the fuel efficiency of its vehicle fleet to identify any variations across different vehicle models.</t>
  </si>
  <si>
    <t>Let's consider the fuel efficiency (in miles per gallon, mpg) for a sample of 50 vehicles:</t>
  </si>
  <si>
    <t>1. Measure of Central Tendency: What is the average fuel efficiency for each vehicle model?</t>
  </si>
  <si>
    <t>2. Measure of Dispersion: What is the range of fuel efficiency for each vehicle model?</t>
  </si>
  <si>
    <t>3. Measure of Dispersion: What is the variance of the fuel efficiency for each vehicle model?</t>
  </si>
  <si>
    <t>8. Problem : A company wants to analyze the ages of its employees to understand the age distribution and demographics within the organization.</t>
  </si>
  <si>
    <t>Let's consider the ages of 100 employees:</t>
  </si>
  <si>
    <t>1. Frequency Distribution: Create a frequency distribution table for the ages of the employees.</t>
  </si>
  <si>
    <t>2. Mode: What is the mode (most common age) among the employees?</t>
  </si>
  <si>
    <t>3. Median: What is the median age of the employees?</t>
  </si>
  <si>
    <t>4. Range: What is the range of ages among the employees?</t>
  </si>
  <si>
    <t>9. Problem :A retail store wants to analyze the purchase amounts made by customers to understand their spending habits.</t>
  </si>
  <si>
    <t>Let's consider the purchase amounts (in dollars) for a sample of 50 customers:</t>
  </si>
  <si>
    <t>1. Frequency Distribution: Create a frequency distribution table for the purchase amounts.</t>
  </si>
  <si>
    <t>2. Mode: What is the mode (most common purchase amount) among the customers?</t>
  </si>
  <si>
    <t>3. Median: What is the median purchase amount among the customers?</t>
  </si>
  <si>
    <t>4. Interquartile Range: What is the interquartile range of the purchase amounts?</t>
  </si>
  <si>
    <t>10. Problem : A manufacturing company wants to analyze the defect rates of its production line to identify the frequency of different types of defects.</t>
  </si>
  <si>
    <t>1. Bar Chart: Create a bar chart to visualize the frequency of different defect types.</t>
  </si>
  <si>
    <t>2. Most Common Defect: Which defect type has the highest frequency?</t>
  </si>
  <si>
    <t>3. Histogram: Create a histogram to represent the defect frequencies.</t>
  </si>
  <si>
    <t>11. Problem : A survey was conducted to gather feedback from customers about their satisfaction levels with a specific service on a scale of 1 to 5.</t>
  </si>
  <si>
    <t>Let's consider the satisfaction ratings from 100 customers:</t>
  </si>
  <si>
    <t>1. Histogram: Create a histogram to visualize the distribution of satisfaction ratings.</t>
  </si>
  <si>
    <t>2. Mode: Which satisfaction rating has the highest frequency?</t>
  </si>
  <si>
    <t>3. Bar Chart: Create a bar chart to display the frequency of each satisfaction rating.</t>
  </si>
  <si>
    <t>12. Problem : A company wants to analyze the monthly sales figures of its products to understand the sales distribution across different price ranges.</t>
  </si>
  <si>
    <t>1. Histogram: Create a histogram to visualize the sales distribution across different price ranges.</t>
  </si>
  <si>
    <t>2. Measure of Central Tendency: What is the average monthly sales figure?</t>
  </si>
  <si>
    <t>3. Bar Chart: Create a bar chart to display the frequency of sales in different price ranges.</t>
  </si>
  <si>
    <t>13. Problem : A study was conducted to analyze the response times of a website for different user locations.</t>
  </si>
  <si>
    <t>1. Histogram: Create a histogram to visualize the distribution of response times.</t>
  </si>
  <si>
    <t>2. Measure of Central Tendency: What is the median response time?</t>
  </si>
  <si>
    <t>3. Bar Chart: Create a bar chart to display the frequency of response times within different ranges.</t>
  </si>
  <si>
    <t>14. Problem : A company wants to analyze the sales performance of its products across different regions.</t>
  </si>
  <si>
    <t>1. Bar Chart: Create a bar chart to compare the sales figures across the three regions.</t>
  </si>
  <si>
    <t>2. Measure of Central Tendency: What is the average sales figure for each region?</t>
  </si>
  <si>
    <t>3. Measure of Dispersion : What is the range of sales figures in each region?</t>
  </si>
  <si>
    <t>1. Question : A company wants to analyze the monthly returns of its investment portfolio to understand the distribution and risk associated with the returns.</t>
  </si>
  <si>
    <t>1. Skewness: Calculate the skewness of the monthly returns.</t>
  </si>
  <si>
    <t>2. Kurtosis: Calculate the kurtosis of the monthly returns.</t>
  </si>
  <si>
    <t>3. Interpretation: Based on the skewness and kurtosis values, what can be said about the distribution of returns?</t>
  </si>
  <si>
    <t>2. Question : A research study wants to analyze the income distribution of a population to understand the level of income inequality.</t>
  </si>
  <si>
    <t>1. Skewness: Calculate the skewness of the income distribution.</t>
  </si>
  <si>
    <t>2. Kurtosis: Calculate the kurtosis of the income distribution.</t>
  </si>
  <si>
    <t>3. Interpretation: Based on the skewness and kurtosis values, what can be inferred about the income inequality?</t>
  </si>
  <si>
    <t>3. A survey was conducted to analyze the satisfaction ratings of customers on a scale of 1 to 5 for a specific product.</t>
  </si>
  <si>
    <t>1. Skewness: Calculate the skewness of the satisfaction ratings.</t>
  </si>
  <si>
    <t>2. Kurtosis: Calculate the kurtosis of the satisfaction ratings.</t>
  </si>
  <si>
    <t>3. Interpretation: Based on the skewness and kurtosis values, what can be inferred about the satisfaction ratings distribution?</t>
  </si>
  <si>
    <t>4. Question : A study wants to analyze the distribution of house prices in a specific city to understand the market trends.</t>
  </si>
  <si>
    <t>1. Skewness: Calculate the skewness of the house price distribution.</t>
  </si>
  <si>
    <t>2. Kurtosis: Calculate the kurtosis of the house price distribution.</t>
  </si>
  <si>
    <t>3. Interpretation: Based on the skewness and kurtosis values, what can be inferred about the distribution of house prices?</t>
  </si>
  <si>
    <t>5. Question : A company wants to analyze the waiting times of customers at a service center to improve operational efficiency.</t>
  </si>
  <si>
    <t>1. Skewness: Calculate the skewness of the waiting time distribution.</t>
  </si>
  <si>
    <t>2. Kurtosis: Calculate the kurtosis of the waiting time distribution</t>
  </si>
  <si>
    <t>3. Interpretation: Based on the skewness and kurtosis values, what can be inferred about the waiting time distribution?</t>
  </si>
  <si>
    <t>1. Question : A company wants to analyze the salary distribution of its employees to determine the income levels at different percentiles.</t>
  </si>
  <si>
    <t>1. Quartiles: Calculate the first quartile (Q1), median (Q2), and third quartile (Q3) of the salary distribution.</t>
  </si>
  <si>
    <t>2. Percentiles: Calculate the 10th percentile, 25th percentile, 75th percentile, and 90th percentile of the salary distribution</t>
  </si>
  <si>
    <t>3. Interpretation: Based on the quartiles and percentiles, what can be inferred about the income distribution of the employees?</t>
  </si>
  <si>
    <t>2. Question : A research study wants to analyze the weight distribution of a sample of individuals to assess their health and body composition.</t>
  </si>
  <si>
    <t>1. Quartiles: Calculate the first quartile (Q1), median (Q2), and third quartile (Q3) of the weight distribution.</t>
  </si>
  <si>
    <t>2. Percentiles: Calculate the 15th percentile, 50th percentile, and 85th percentile of the weight distribution.</t>
  </si>
  <si>
    <t>3. 3. Interpretation: Based on the quartiles and percentiles, what can be inferred about the weight distribution of the individuals?</t>
  </si>
  <si>
    <t>3. Question : A researcher wants to examine the relationship between the hours spent studying and the exam scores of a group of students.</t>
  </si>
  <si>
    <t>Let's consider the number of hours spent studying and the corresponding exam scores for a sample of 30 students:</t>
  </si>
  <si>
    <t>Question:
Calculate the correlation coefficient between the hours spent studying and the exam
scores. Interpret the value of the correlation coefficient and explain the nature of the
relationship between studying hours and exam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</si>
</sst>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_);[Red]\(&quot;$&quot;#,##0\)"/>
    <numFmt numFmtId="165" formatCode="_(&quot;$&quot;* #,##0.00_);_(&quot;$&quot;* \(#,##0.00\);_(&quot;$&quot;* &quot;-&quot;??_);_(@_)"/>
    <numFmt numFmtId="166" formatCode="_([$$-409]* #,##0.00_);_([$$-409]* \(#,##0.00\);_([$$-409]* &quot;-&quot;??_);_(@_)"/>
    <numFmt numFmtId="167" formatCode="0.000"/>
  </numFmts>
  <fonts count="79"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2"/>
      <color theme="1"/>
      <name val="Calibri"/>
      <family val="2"/>
      <scheme val="minor"/>
    </font>
    <font>
      <sz val="8"/>
      <color theme="1"/>
      <name val="Calibri"/>
      <family val="2"/>
      <scheme val="minor"/>
    </font>
    <font>
      <b/>
      <sz val="10"/>
      <color rgb="FF00B0F0"/>
      <name val="Calibri"/>
      <family val="2"/>
      <scheme val="minor"/>
    </font>
    <font>
      <b/>
      <sz val="12"/>
      <color rgb="FF00B0F0"/>
      <name val="Calibri"/>
      <family val="2"/>
      <scheme val="minor"/>
    </font>
    <font>
      <b/>
      <sz val="8"/>
      <color rgb="FF00B0F0"/>
      <name val="Calibri"/>
      <family val="2"/>
      <scheme val="minor"/>
    </font>
    <font>
      <b/>
      <sz val="11"/>
      <color rgb="FF00B0F0"/>
      <name val="Calibri"/>
      <family val="2"/>
      <scheme val="minor"/>
    </font>
    <font>
      <b/>
      <sz val="24"/>
      <color theme="1"/>
      <name val="Calibri"/>
      <family val="2"/>
      <scheme val="minor"/>
    </font>
    <font>
      <b/>
      <sz val="11"/>
      <color rgb="FF7030A0"/>
      <name val="Calibri"/>
      <family val="2"/>
      <scheme val="minor"/>
    </font>
    <font>
      <sz val="14"/>
      <color theme="1"/>
      <name val="Calibri"/>
      <family val="2"/>
      <scheme val="minor"/>
    </font>
    <font>
      <b/>
      <sz val="16"/>
      <color rgb="FF00B0F0"/>
      <name val="Calibri"/>
      <family val="2"/>
      <scheme val="minor"/>
    </font>
    <font>
      <b/>
      <sz val="11"/>
      <color rgb="FFFFC000"/>
      <name val="Calibri"/>
      <family val="2"/>
      <scheme val="minor"/>
    </font>
    <font>
      <b/>
      <sz val="14"/>
      <color rgb="FF00B0F0"/>
      <name val="Calibri"/>
      <family val="2"/>
      <scheme val="minor"/>
    </font>
    <font>
      <b/>
      <sz val="11"/>
      <color theme="5" tint="-0.249977111117893"/>
      <name val="Calibri"/>
      <family val="2"/>
      <scheme val="minor"/>
    </font>
    <font>
      <b/>
      <sz val="11"/>
      <color rgb="FF002060"/>
      <name val="Calibri"/>
      <family val="2"/>
      <scheme val="minor"/>
    </font>
    <font>
      <b/>
      <sz val="11"/>
      <color rgb="FF0070C0"/>
      <name val="Calibri"/>
      <family val="2"/>
      <scheme val="minor"/>
    </font>
    <font>
      <b/>
      <sz val="14"/>
      <color rgb="FFFFC000"/>
      <name val="Calibri"/>
      <family val="2"/>
      <scheme val="minor"/>
    </font>
    <font>
      <b/>
      <sz val="11"/>
      <color rgb="FFC00000"/>
      <name val="Calibri"/>
      <family val="2"/>
      <scheme val="minor"/>
    </font>
    <font>
      <b/>
      <sz val="11"/>
      <color rgb="FFFF0000"/>
      <name val="Calibri"/>
      <family val="2"/>
      <scheme val="minor"/>
    </font>
    <font>
      <b/>
      <sz val="14"/>
      <color rgb="FFFF0000"/>
      <name val="Calibri"/>
      <family val="2"/>
      <scheme val="minor"/>
    </font>
    <font>
      <b/>
      <sz val="11"/>
      <color rgb="FF00B050"/>
      <name val="Calibri"/>
      <family val="2"/>
      <scheme val="minor"/>
    </font>
    <font>
      <b/>
      <sz val="16"/>
      <color theme="1"/>
      <name val="Algerian"/>
      <family val="5"/>
    </font>
    <font>
      <sz val="12"/>
      <color theme="1"/>
      <name val="Calibri"/>
      <family val="2"/>
      <scheme val="minor"/>
    </font>
    <font>
      <b/>
      <sz val="12"/>
      <color rgb="FFFF0000"/>
      <name val="Calibri"/>
      <family val="2"/>
      <scheme val="minor"/>
    </font>
    <font>
      <b/>
      <sz val="12"/>
      <color rgb="FF000000"/>
      <name val="Calibri"/>
      <family val="2"/>
      <scheme val="minor"/>
    </font>
    <font>
      <b/>
      <sz val="14"/>
      <color theme="1"/>
      <name val="Calibri"/>
      <family val="2"/>
      <scheme val="minor"/>
    </font>
    <font>
      <b/>
      <sz val="12"/>
      <color rgb="FFFFC000"/>
      <name val="Calibri"/>
      <family val="2"/>
      <scheme val="minor"/>
    </font>
    <font>
      <b/>
      <sz val="9"/>
      <color rgb="FF00B0F0"/>
      <name val="Calibri"/>
      <family val="2"/>
      <scheme val="minor"/>
    </font>
    <font>
      <sz val="9"/>
      <color rgb="FF00B0F0"/>
      <name val="Calibri"/>
      <family val="2"/>
      <scheme val="minor"/>
    </font>
    <font>
      <b/>
      <sz val="12"/>
      <color theme="1" tint="4.9989318521683403E-2"/>
      <name val="Calibri"/>
      <family val="2"/>
      <scheme val="minor"/>
    </font>
    <font>
      <b/>
      <sz val="16"/>
      <color theme="1"/>
      <name val="Calibri"/>
      <family val="2"/>
      <scheme val="minor"/>
    </font>
    <font>
      <b/>
      <sz val="12"/>
      <color rgb="FF0070C0"/>
      <name val="Calibri"/>
      <family val="2"/>
      <scheme val="minor"/>
    </font>
    <font>
      <b/>
      <sz val="12"/>
      <color rgb="FF00B050"/>
      <name val="Calibri"/>
      <family val="2"/>
      <scheme val="minor"/>
    </font>
    <font>
      <b/>
      <sz val="14"/>
      <color theme="8" tint="-0.499984740745262"/>
      <name val="Calibri"/>
      <family val="2"/>
      <scheme val="minor"/>
    </font>
    <font>
      <sz val="10"/>
      <color theme="1"/>
      <name val="Calibri"/>
      <family val="2"/>
      <scheme val="minor"/>
    </font>
    <font>
      <b/>
      <sz val="9"/>
      <color theme="1"/>
      <name val="Calibri"/>
      <family val="2"/>
      <scheme val="minor"/>
    </font>
    <font>
      <sz val="9"/>
      <color rgb="FFFF0000"/>
      <name val="Arial Black"/>
      <family val="2"/>
    </font>
    <font>
      <b/>
      <sz val="20"/>
      <color theme="1" tint="4.9989318521683403E-2"/>
      <name val="Calibri"/>
      <family val="2"/>
      <scheme val="minor"/>
    </font>
    <font>
      <b/>
      <sz val="18"/>
      <color theme="1"/>
      <name val="Algerian"/>
      <family val="5"/>
    </font>
    <font>
      <b/>
      <sz val="14"/>
      <color rgb="FFC00000"/>
      <name val="Calibri"/>
      <family val="2"/>
      <scheme val="minor"/>
    </font>
    <font>
      <b/>
      <sz val="8"/>
      <color theme="1"/>
      <name val="Calibri"/>
      <family val="2"/>
      <scheme val="minor"/>
    </font>
    <font>
      <sz val="11"/>
      <color theme="1" tint="4.9989318521683403E-2"/>
      <name val="Calibri"/>
      <family val="2"/>
      <scheme val="minor"/>
    </font>
    <font>
      <b/>
      <sz val="18"/>
      <color theme="1"/>
      <name val="Calibri"/>
      <family val="2"/>
      <scheme val="minor"/>
    </font>
    <font>
      <sz val="22"/>
      <color theme="1"/>
      <name val="Algerian"/>
      <family val="5"/>
    </font>
    <font>
      <b/>
      <sz val="16"/>
      <color theme="1"/>
      <name val="Calibri"/>
      <family val="2"/>
    </font>
    <font>
      <b/>
      <sz val="10"/>
      <color theme="1"/>
      <name val="Arial Rounded MT Bold"/>
      <family val="2"/>
    </font>
    <font>
      <sz val="10"/>
      <color theme="1"/>
      <name val="Arial Black"/>
      <family val="2"/>
    </font>
    <font>
      <b/>
      <sz val="18"/>
      <color rgb="FFC00000"/>
      <name val="Algerian"/>
      <family val="5"/>
    </font>
    <font>
      <b/>
      <sz val="12"/>
      <color rgb="FFC00000"/>
      <name val="Aptos Display"/>
      <family val="2"/>
    </font>
    <font>
      <b/>
      <sz val="9"/>
      <color theme="1"/>
      <name val="Cascadia Code"/>
      <family val="3"/>
    </font>
    <font>
      <i/>
      <sz val="11"/>
      <color theme="1"/>
      <name val="Calibri"/>
      <family val="2"/>
      <scheme val="minor"/>
    </font>
    <font>
      <b/>
      <sz val="14"/>
      <color rgb="FF000000"/>
      <name val="Helvetica"/>
    </font>
    <font>
      <b/>
      <sz val="12"/>
      <color rgb="FFFF0000"/>
      <name val="Helvetica"/>
    </font>
    <font>
      <sz val="9"/>
      <color theme="1"/>
      <name val="Calibri"/>
      <family val="2"/>
      <scheme val="minor"/>
    </font>
    <font>
      <sz val="12"/>
      <color rgb="FFFF0000"/>
      <name val="Calibri"/>
      <family val="2"/>
      <scheme val="minor"/>
    </font>
    <font>
      <b/>
      <sz val="12"/>
      <color theme="7" tint="-0.249977111117893"/>
      <name val="Calibri"/>
      <family val="2"/>
      <scheme val="minor"/>
    </font>
    <font>
      <sz val="12"/>
      <color rgb="FFC00000"/>
      <name val="Calibri"/>
      <family val="2"/>
      <scheme val="minor"/>
    </font>
    <font>
      <sz val="12"/>
      <color rgb="FF00B050"/>
      <name val="Calibri"/>
      <family val="2"/>
      <scheme val="minor"/>
    </font>
    <font>
      <b/>
      <sz val="12"/>
      <color theme="4" tint="-0.249977111117893"/>
      <name val="Calibri"/>
      <family val="2"/>
      <scheme val="minor"/>
    </font>
    <font>
      <b/>
      <sz val="12"/>
      <color rgb="FF7030A0"/>
      <name val="Calibri"/>
      <family val="2"/>
      <scheme val="minor"/>
    </font>
    <font>
      <b/>
      <sz val="12"/>
      <color theme="2" tint="-0.89999084444715716"/>
      <name val="Calibri"/>
      <family val="2"/>
      <scheme val="minor"/>
    </font>
    <font>
      <sz val="11"/>
      <color theme="1"/>
      <name val="Arial Black"/>
      <family val="2"/>
    </font>
    <font>
      <sz val="11"/>
      <color rgb="FFFF0000"/>
      <name val="Arial Black"/>
      <family val="2"/>
    </font>
    <font>
      <b/>
      <sz val="11"/>
      <color theme="1" tint="4.9989318521683403E-2"/>
      <name val="Calibri"/>
      <family val="2"/>
      <scheme val="minor"/>
    </font>
    <font>
      <b/>
      <sz val="9"/>
      <color rgb="FF0070C0"/>
      <name val="Arial Rounded MT Bold"/>
      <family val="2"/>
    </font>
    <font>
      <sz val="9"/>
      <color rgb="FF0070C0"/>
      <name val="Arial Rounded MT Bold"/>
      <family val="2"/>
    </font>
    <font>
      <sz val="11"/>
      <color rgb="FFFF0000"/>
      <name val="Calibri"/>
      <family val="2"/>
      <scheme val="minor"/>
    </font>
    <font>
      <sz val="16"/>
      <color rgb="FFFF0000"/>
      <name val="Algerian"/>
      <family val="5"/>
    </font>
    <font>
      <sz val="20"/>
      <color theme="1"/>
      <name val="Calibri"/>
      <family val="2"/>
      <scheme val="minor"/>
    </font>
    <font>
      <sz val="20"/>
      <color rgb="FFFF0000"/>
      <name val="Calibri"/>
      <family val="2"/>
      <scheme val="minor"/>
    </font>
    <font>
      <sz val="20"/>
      <color rgb="FF0070C0"/>
      <name val="Calibri"/>
      <family val="2"/>
      <scheme val="minor"/>
    </font>
    <font>
      <b/>
      <sz val="9"/>
      <color rgb="FFFF0000"/>
      <name val="Arial Black"/>
      <family val="2"/>
    </font>
    <font>
      <b/>
      <sz val="10"/>
      <color rgb="FFFF0000"/>
      <name val="Calibri"/>
      <family val="2"/>
      <scheme val="minor"/>
    </font>
    <font>
      <b/>
      <sz val="11"/>
      <color theme="0"/>
      <name val="Calibri"/>
      <family val="2"/>
      <scheme val="minor"/>
    </font>
    <font>
      <sz val="11"/>
      <color theme="9" tint="-0.249977111117893"/>
      <name val="Calibri"/>
      <family val="2"/>
      <scheme val="minor"/>
    </font>
    <font>
      <b/>
      <sz val="16"/>
      <color rgb="FFFF0000"/>
      <name val="Calibri"/>
      <family val="2"/>
      <scheme val="minor"/>
    </font>
  </fonts>
  <fills count="2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00B05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7"/>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92D050"/>
        <bgColor indexed="64"/>
      </patternFill>
    </fill>
    <fill>
      <patternFill patternType="solid">
        <fgColor rgb="FFFF0000"/>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6" tint="0.3999755851924192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165" fontId="3" fillId="0" borderId="0" applyFont="0" applyFill="0" applyBorder="0" applyAlignment="0" applyProtection="0"/>
  </cellStyleXfs>
  <cellXfs count="444">
    <xf numFmtId="0" fontId="0" fillId="0" borderId="0" xfId="0"/>
    <xf numFmtId="0" fontId="1" fillId="0" borderId="0" xfId="0" applyFont="1"/>
    <xf numFmtId="0" fontId="0" fillId="0" borderId="0" xfId="0" applyAlignment="1">
      <alignment horizontal="left" vertical="center"/>
    </xf>
    <xf numFmtId="0" fontId="5" fillId="0" borderId="0" xfId="0" applyFont="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xf numFmtId="0" fontId="7" fillId="0" borderId="17" xfId="0" applyFont="1" applyBorder="1"/>
    <xf numFmtId="0" fontId="7" fillId="0" borderId="15" xfId="0" applyFont="1" applyBorder="1"/>
    <xf numFmtId="0" fontId="8" fillId="0" borderId="16" xfId="0" applyFont="1" applyBorder="1"/>
    <xf numFmtId="0" fontId="7" fillId="0" borderId="18" xfId="0" applyFont="1" applyBorder="1"/>
    <xf numFmtId="0" fontId="6" fillId="0" borderId="19" xfId="0" applyFont="1" applyBorder="1"/>
    <xf numFmtId="0" fontId="7" fillId="0" borderId="20" xfId="0" applyFont="1" applyBorder="1"/>
    <xf numFmtId="0" fontId="7" fillId="0" borderId="1" xfId="0" applyFont="1" applyBorder="1"/>
    <xf numFmtId="0" fontId="0" fillId="0" borderId="21" xfId="0" applyBorder="1"/>
    <xf numFmtId="0" fontId="0" fillId="0" borderId="17" xfId="0" applyBorder="1"/>
    <xf numFmtId="0" fontId="4" fillId="0" borderId="1" xfId="0" applyFont="1" applyBorder="1"/>
    <xf numFmtId="166" fontId="4" fillId="0" borderId="1" xfId="0" applyNumberFormat="1" applyFont="1" applyBorder="1"/>
    <xf numFmtId="166" fontId="7" fillId="0" borderId="1" xfId="0" applyNumberFormat="1" applyFont="1" applyBorder="1"/>
    <xf numFmtId="0" fontId="0" fillId="0" borderId="4" xfId="0" applyBorder="1"/>
    <xf numFmtId="0" fontId="0" fillId="0" borderId="4" xfId="0" applyBorder="1" applyAlignment="1">
      <alignment horizontal="center"/>
    </xf>
    <xf numFmtId="0" fontId="0" fillId="0" borderId="0" xfId="0" applyAlignment="1">
      <alignment horizontal="center"/>
    </xf>
    <xf numFmtId="166" fontId="0" fillId="0" borderId="21" xfId="1" applyNumberFormat="1" applyFont="1" applyBorder="1"/>
    <xf numFmtId="166" fontId="0" fillId="0" borderId="0" xfId="1" applyNumberFormat="1" applyFont="1" applyBorder="1"/>
    <xf numFmtId="0" fontId="0" fillId="0" borderId="0" xfId="0" applyAlignment="1">
      <alignment horizontal="center" vertical="center"/>
    </xf>
    <xf numFmtId="0" fontId="0" fillId="0" borderId="3" xfId="0" applyBorder="1"/>
    <xf numFmtId="0" fontId="0" fillId="0" borderId="5" xfId="0" applyBorder="1"/>
    <xf numFmtId="0" fontId="0" fillId="0" borderId="25" xfId="0" applyBorder="1"/>
    <xf numFmtId="0" fontId="0" fillId="0" borderId="26" xfId="0" applyBorder="1"/>
    <xf numFmtId="0" fontId="0" fillId="0" borderId="6" xfId="0" applyBorder="1"/>
    <xf numFmtId="0" fontId="0" fillId="0" borderId="8" xfId="0" applyBorder="1"/>
    <xf numFmtId="164" fontId="0" fillId="0" borderId="5" xfId="0" applyNumberFormat="1" applyBorder="1"/>
    <xf numFmtId="164" fontId="0" fillId="0" borderId="4" xfId="0" applyNumberFormat="1" applyBorder="1"/>
    <xf numFmtId="164" fontId="0" fillId="0" borderId="0" xfId="0" applyNumberFormat="1"/>
    <xf numFmtId="0" fontId="15" fillId="0" borderId="1" xfId="0" applyFont="1" applyBorder="1"/>
    <xf numFmtId="0" fontId="13" fillId="0" borderId="1" xfId="0" applyFont="1" applyBorder="1"/>
    <xf numFmtId="0" fontId="16" fillId="0" borderId="0" xfId="0" applyFont="1"/>
    <xf numFmtId="0" fontId="17" fillId="0" borderId="0" xfId="0" applyFont="1"/>
    <xf numFmtId="0" fontId="18" fillId="0" borderId="0" xfId="0" applyFont="1"/>
    <xf numFmtId="0" fontId="0" fillId="0" borderId="3" xfId="0" applyBorder="1" applyAlignment="1">
      <alignment horizontal="center"/>
    </xf>
    <xf numFmtId="0" fontId="0" fillId="0" borderId="5" xfId="0" applyBorder="1" applyAlignment="1">
      <alignment horizontal="center"/>
    </xf>
    <xf numFmtId="0" fontId="0" fillId="0" borderId="25" xfId="0" applyBorder="1" applyAlignment="1">
      <alignment horizontal="center" vertical="center"/>
    </xf>
    <xf numFmtId="0" fontId="0" fillId="0" borderId="26" xfId="0" applyBorder="1" applyAlignment="1">
      <alignment horizontal="center"/>
    </xf>
    <xf numFmtId="0" fontId="0" fillId="0" borderId="6" xfId="0" applyBorder="1" applyAlignment="1">
      <alignment horizontal="center" vertical="center"/>
    </xf>
    <xf numFmtId="0" fontId="0" fillId="0" borderId="7" xfId="0" applyBorder="1" applyAlignment="1">
      <alignment horizontal="center"/>
    </xf>
    <xf numFmtId="0" fontId="0" fillId="0" borderId="8" xfId="0" applyBorder="1" applyAlignment="1">
      <alignment horizontal="center"/>
    </xf>
    <xf numFmtId="0" fontId="1" fillId="0" borderId="1" xfId="0" applyFont="1" applyBorder="1" applyAlignment="1">
      <alignment horizontal="center"/>
    </xf>
    <xf numFmtId="0" fontId="1" fillId="0" borderId="27" xfId="0" applyFont="1" applyBorder="1" applyAlignment="1">
      <alignment horizontal="center"/>
    </xf>
    <xf numFmtId="0" fontId="1" fillId="0" borderId="28" xfId="0" applyFont="1" applyBorder="1" applyAlignment="1">
      <alignment horizontal="center"/>
    </xf>
    <xf numFmtId="0" fontId="1" fillId="0" borderId="12" xfId="0" applyFont="1" applyBorder="1"/>
    <xf numFmtId="0" fontId="1" fillId="0" borderId="13" xfId="0" applyFont="1" applyBorder="1"/>
    <xf numFmtId="0" fontId="1" fillId="0" borderId="14" xfId="0" applyFont="1" applyBorder="1"/>
    <xf numFmtId="0" fontId="14" fillId="0" borderId="9" xfId="0" applyFont="1" applyBorder="1" applyAlignment="1">
      <alignment horizontal="center"/>
    </xf>
    <xf numFmtId="0" fontId="9" fillId="0" borderId="27" xfId="0" applyFont="1" applyBorder="1" applyAlignment="1">
      <alignment horizontal="center"/>
    </xf>
    <xf numFmtId="0" fontId="21" fillId="0" borderId="27" xfId="0" applyFont="1" applyBorder="1" applyAlignment="1">
      <alignment horizontal="center"/>
    </xf>
    <xf numFmtId="0" fontId="23" fillId="0" borderId="27" xfId="0" applyFont="1" applyBorder="1" applyAlignment="1">
      <alignment horizontal="center"/>
    </xf>
    <xf numFmtId="0" fontId="11" fillId="0" borderId="27" xfId="0" applyFont="1" applyBorder="1" applyAlignment="1">
      <alignment horizontal="center"/>
    </xf>
    <xf numFmtId="0" fontId="24" fillId="0" borderId="0" xfId="0" applyFont="1" applyAlignment="1">
      <alignment horizontal="center"/>
    </xf>
    <xf numFmtId="0" fontId="1" fillId="0" borderId="3" xfId="0" applyFont="1" applyBorder="1"/>
    <xf numFmtId="0" fontId="1" fillId="0" borderId="5" xfId="0" applyFont="1" applyBorder="1"/>
    <xf numFmtId="0" fontId="1" fillId="0" borderId="25" xfId="0" applyFont="1" applyBorder="1"/>
    <xf numFmtId="0" fontId="1" fillId="0" borderId="26" xfId="0" applyFont="1" applyBorder="1"/>
    <xf numFmtId="0" fontId="1" fillId="0" borderId="6" xfId="0" applyFont="1" applyBorder="1"/>
    <xf numFmtId="0" fontId="1" fillId="0" borderId="8" xfId="0" applyFont="1" applyBorder="1"/>
    <xf numFmtId="0" fontId="21" fillId="0" borderId="29" xfId="0" applyFont="1" applyBorder="1"/>
    <xf numFmtId="0" fontId="21" fillId="0" borderId="16" xfId="0" applyFont="1" applyBorder="1"/>
    <xf numFmtId="0" fontId="17" fillId="0" borderId="30" xfId="0" applyFont="1" applyBorder="1"/>
    <xf numFmtId="0" fontId="17" fillId="0" borderId="15" xfId="0" applyFont="1" applyBorder="1"/>
    <xf numFmtId="0" fontId="9" fillId="3" borderId="20" xfId="0" applyFont="1" applyFill="1" applyBorder="1"/>
    <xf numFmtId="0" fontId="15" fillId="3" borderId="19" xfId="0" applyFont="1" applyFill="1" applyBorder="1"/>
    <xf numFmtId="0" fontId="1" fillId="0" borderId="4" xfId="0" applyFont="1" applyBorder="1"/>
    <xf numFmtId="0" fontId="28" fillId="0" borderId="3" xfId="0" applyFont="1" applyBorder="1"/>
    <xf numFmtId="0" fontId="28" fillId="0" borderId="25" xfId="0" applyFont="1" applyBorder="1"/>
    <xf numFmtId="0" fontId="13" fillId="0" borderId="31" xfId="0" applyFont="1" applyBorder="1"/>
    <xf numFmtId="0" fontId="12" fillId="0" borderId="3" xfId="0" applyFont="1" applyBorder="1" applyAlignment="1">
      <alignment horizontal="center" vertical="center"/>
    </xf>
    <xf numFmtId="0" fontId="12" fillId="0" borderId="5" xfId="0" applyFont="1" applyBorder="1" applyAlignment="1">
      <alignment horizontal="center" vertical="center"/>
    </xf>
    <xf numFmtId="0" fontId="12" fillId="0" borderId="25" xfId="0" applyFont="1" applyBorder="1" applyAlignment="1">
      <alignment horizontal="center" vertical="center"/>
    </xf>
    <xf numFmtId="0" fontId="12" fillId="0" borderId="26" xfId="0" applyFont="1" applyBorder="1" applyAlignment="1">
      <alignment horizontal="center" vertical="center"/>
    </xf>
    <xf numFmtId="0" fontId="12" fillId="0" borderId="6" xfId="0" applyFont="1" applyBorder="1" applyAlignment="1">
      <alignment horizontal="center" vertical="center"/>
    </xf>
    <xf numFmtId="0" fontId="12" fillId="0" borderId="8" xfId="0" applyFont="1" applyBorder="1" applyAlignment="1">
      <alignment horizontal="center" vertical="center"/>
    </xf>
    <xf numFmtId="0" fontId="0" fillId="0" borderId="25" xfId="0" applyBorder="1" applyAlignment="1">
      <alignment horizontal="center"/>
    </xf>
    <xf numFmtId="0" fontId="0" fillId="0" borderId="6" xfId="0" applyBorder="1" applyAlignment="1">
      <alignment horizontal="center"/>
    </xf>
    <xf numFmtId="0" fontId="0" fillId="0" borderId="0" xfId="0" applyAlignment="1">
      <alignment wrapText="1"/>
    </xf>
    <xf numFmtId="0" fontId="4" fillId="0" borderId="0" xfId="0" applyFont="1"/>
    <xf numFmtId="0" fontId="28" fillId="0" borderId="2" xfId="0" applyFont="1" applyBorder="1"/>
    <xf numFmtId="0" fontId="29" fillId="0" borderId="3" xfId="0" applyFont="1" applyBorder="1" applyAlignment="1">
      <alignment horizontal="center"/>
    </xf>
    <xf numFmtId="0" fontId="29" fillId="0" borderId="4" xfId="0" applyFont="1" applyBorder="1" applyAlignment="1">
      <alignment horizontal="center"/>
    </xf>
    <xf numFmtId="0" fontId="29" fillId="0" borderId="5" xfId="0" applyFont="1" applyBorder="1" applyAlignment="1">
      <alignment horizontal="center"/>
    </xf>
    <xf numFmtId="0" fontId="31" fillId="0" borderId="0" xfId="0" applyFont="1"/>
    <xf numFmtId="0" fontId="30" fillId="0" borderId="2" xfId="0" applyFont="1" applyBorder="1"/>
    <xf numFmtId="0" fontId="0" fillId="0" borderId="0" xfId="0" applyAlignment="1">
      <alignment vertical="center"/>
    </xf>
    <xf numFmtId="0" fontId="12" fillId="0" borderId="22" xfId="0" applyFont="1" applyBorder="1" applyAlignment="1">
      <alignment vertical="center"/>
    </xf>
    <xf numFmtId="0" fontId="1" fillId="0" borderId="24" xfId="0" applyFont="1" applyBorder="1" applyAlignment="1">
      <alignment wrapText="1"/>
    </xf>
    <xf numFmtId="0" fontId="32" fillId="5" borderId="32" xfId="0" applyFont="1" applyFill="1" applyBorder="1"/>
    <xf numFmtId="0" fontId="32" fillId="5" borderId="33" xfId="0" applyFont="1" applyFill="1" applyBorder="1"/>
    <xf numFmtId="0" fontId="4" fillId="2" borderId="12" xfId="0" applyFont="1" applyFill="1" applyBorder="1"/>
    <xf numFmtId="0" fontId="4" fillId="2" borderId="34" xfId="0" applyFont="1" applyFill="1" applyBorder="1"/>
    <xf numFmtId="0" fontId="32" fillId="6" borderId="32" xfId="0" applyFont="1" applyFill="1" applyBorder="1"/>
    <xf numFmtId="0" fontId="32" fillId="6" borderId="33" xfId="0" applyFont="1" applyFill="1" applyBorder="1"/>
    <xf numFmtId="0" fontId="1" fillId="0" borderId="1" xfId="0" applyFont="1" applyBorder="1"/>
    <xf numFmtId="0" fontId="26" fillId="0" borderId="11" xfId="0" applyFont="1" applyBorder="1"/>
    <xf numFmtId="0" fontId="4" fillId="0" borderId="0" xfId="0" applyFont="1" applyAlignment="1">
      <alignment horizontal="center" vertical="center"/>
    </xf>
    <xf numFmtId="0" fontId="28" fillId="0" borderId="22" xfId="0" applyFont="1" applyBorder="1"/>
    <xf numFmtId="0" fontId="28" fillId="0" borderId="24" xfId="0" applyFont="1" applyBorder="1"/>
    <xf numFmtId="0" fontId="22" fillId="0" borderId="0" xfId="0" applyFont="1"/>
    <xf numFmtId="0" fontId="25" fillId="0" borderId="3" xfId="0" applyFont="1" applyBorder="1" applyAlignment="1">
      <alignment horizontal="center"/>
    </xf>
    <xf numFmtId="0" fontId="25" fillId="0" borderId="5" xfId="0" applyFont="1" applyBorder="1" applyAlignment="1">
      <alignment horizontal="center"/>
    </xf>
    <xf numFmtId="0" fontId="25" fillId="0" borderId="25" xfId="0" applyFont="1" applyBorder="1" applyAlignment="1">
      <alignment horizontal="center"/>
    </xf>
    <xf numFmtId="0" fontId="25" fillId="0" borderId="26" xfId="0" applyFont="1" applyBorder="1" applyAlignment="1">
      <alignment horizontal="center"/>
    </xf>
    <xf numFmtId="0" fontId="25" fillId="0" borderId="6" xfId="0" applyFont="1" applyBorder="1" applyAlignment="1">
      <alignment horizontal="center"/>
    </xf>
    <xf numFmtId="0" fontId="25" fillId="0" borderId="8" xfId="0" applyFont="1" applyBorder="1" applyAlignment="1">
      <alignment horizontal="center"/>
    </xf>
    <xf numFmtId="0" fontId="4" fillId="0" borderId="3" xfId="0" applyFont="1" applyBorder="1" applyAlignment="1">
      <alignment horizontal="center"/>
    </xf>
    <xf numFmtId="0" fontId="4" fillId="0" borderId="25" xfId="0" applyFont="1" applyBorder="1" applyAlignment="1">
      <alignment horizontal="center"/>
    </xf>
    <xf numFmtId="0" fontId="4" fillId="0" borderId="5" xfId="0" applyFont="1" applyBorder="1"/>
    <xf numFmtId="0" fontId="4" fillId="0" borderId="26" xfId="0" applyFont="1" applyBorder="1"/>
    <xf numFmtId="0" fontId="22" fillId="7" borderId="6" xfId="0" applyFont="1" applyFill="1" applyBorder="1" applyAlignment="1">
      <alignment horizontal="center"/>
    </xf>
    <xf numFmtId="0" fontId="22" fillId="7" borderId="8" xfId="0" applyFont="1" applyFill="1" applyBorder="1"/>
    <xf numFmtId="0" fontId="34" fillId="2" borderId="22" xfId="0" applyFont="1" applyFill="1" applyBorder="1" applyAlignment="1">
      <alignment horizontal="center" vertical="center"/>
    </xf>
    <xf numFmtId="0" fontId="34" fillId="2" borderId="24" xfId="0" applyFont="1" applyFill="1" applyBorder="1" applyAlignment="1">
      <alignment horizontal="center" vertical="center"/>
    </xf>
    <xf numFmtId="0" fontId="36" fillId="9" borderId="22" xfId="0" applyFont="1" applyFill="1" applyBorder="1" applyAlignment="1">
      <alignment horizontal="center"/>
    </xf>
    <xf numFmtId="0" fontId="36" fillId="9" borderId="24" xfId="0" applyFont="1" applyFill="1" applyBorder="1"/>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1" fillId="9" borderId="2" xfId="0" applyFont="1" applyFill="1" applyBorder="1"/>
    <xf numFmtId="0" fontId="21" fillId="9" borderId="2" xfId="0" applyFont="1" applyFill="1" applyBorder="1"/>
    <xf numFmtId="0" fontId="0" fillId="0" borderId="35" xfId="0" applyBorder="1"/>
    <xf numFmtId="0" fontId="0" fillId="0" borderId="36" xfId="0" applyBorder="1"/>
    <xf numFmtId="0" fontId="0" fillId="0" borderId="37" xfId="0" applyBorder="1"/>
    <xf numFmtId="0" fontId="37" fillId="0" borderId="0" xfId="0" applyFont="1"/>
    <xf numFmtId="0" fontId="0" fillId="0" borderId="15" xfId="0" applyBorder="1"/>
    <xf numFmtId="0" fontId="0" fillId="0" borderId="18" xfId="0" applyBorder="1"/>
    <xf numFmtId="0" fontId="0" fillId="0" borderId="19" xfId="0" applyBorder="1"/>
    <xf numFmtId="0" fontId="0" fillId="0" borderId="20" xfId="0" applyBorder="1"/>
    <xf numFmtId="0" fontId="4" fillId="10" borderId="30" xfId="0" applyFont="1" applyFill="1" applyBorder="1" applyAlignment="1">
      <alignment horizontal="center"/>
    </xf>
    <xf numFmtId="0" fontId="4" fillId="10" borderId="29" xfId="0" applyFont="1" applyFill="1" applyBorder="1" applyAlignment="1">
      <alignment horizontal="center"/>
    </xf>
    <xf numFmtId="0" fontId="26" fillId="11" borderId="30" xfId="0" applyFont="1" applyFill="1" applyBorder="1" applyAlignment="1">
      <alignment horizontal="center"/>
    </xf>
    <xf numFmtId="0" fontId="39" fillId="11" borderId="29" xfId="0" applyFont="1"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31" xfId="0" applyBorder="1" applyAlignment="1">
      <alignment horizontal="center"/>
    </xf>
    <xf numFmtId="0" fontId="0" fillId="0" borderId="39" xfId="0" applyBorder="1" applyAlignment="1">
      <alignment horizontal="center"/>
    </xf>
    <xf numFmtId="0" fontId="0" fillId="0" borderId="38" xfId="0" applyBorder="1" applyAlignment="1">
      <alignment horizontal="center"/>
    </xf>
    <xf numFmtId="0" fontId="0" fillId="0" borderId="40"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25" xfId="0" applyFont="1" applyBorder="1" applyAlignment="1">
      <alignment horizontal="center"/>
    </xf>
    <xf numFmtId="0" fontId="1" fillId="0" borderId="0" xfId="0" applyFont="1" applyAlignment="1">
      <alignment horizontal="center"/>
    </xf>
    <xf numFmtId="0" fontId="1" fillId="0" borderId="26" xfId="0" applyFont="1" applyBorder="1" applyAlignment="1">
      <alignment horizontal="center"/>
    </xf>
    <xf numFmtId="0" fontId="1" fillId="12" borderId="1" xfId="0" applyFont="1" applyFill="1" applyBorder="1" applyAlignment="1">
      <alignment horizontal="center"/>
    </xf>
    <xf numFmtId="0" fontId="1" fillId="12" borderId="1" xfId="0" applyFont="1" applyFill="1" applyBorder="1"/>
    <xf numFmtId="0" fontId="1" fillId="12" borderId="9" xfId="0" applyFont="1" applyFill="1" applyBorder="1" applyAlignment="1">
      <alignment horizontal="center"/>
    </xf>
    <xf numFmtId="0" fontId="1" fillId="12" borderId="10" xfId="0" applyFont="1" applyFill="1" applyBorder="1" applyAlignment="1">
      <alignment horizontal="center"/>
    </xf>
    <xf numFmtId="0" fontId="1" fillId="12" borderId="11" xfId="0" applyFont="1" applyFill="1" applyBorder="1" applyAlignment="1">
      <alignment horizontal="center"/>
    </xf>
    <xf numFmtId="0" fontId="1" fillId="12" borderId="27" xfId="0" applyFont="1" applyFill="1" applyBorder="1" applyAlignment="1">
      <alignment horizontal="center"/>
    </xf>
    <xf numFmtId="0" fontId="1" fillId="12" borderId="28" xfId="0" applyFont="1" applyFill="1" applyBorder="1" applyAlignment="1">
      <alignment horizontal="center"/>
    </xf>
    <xf numFmtId="0" fontId="0" fillId="12" borderId="25" xfId="0" applyFill="1" applyBorder="1"/>
    <xf numFmtId="0" fontId="0" fillId="12" borderId="0" xfId="0" applyFill="1"/>
    <xf numFmtId="0" fontId="0" fillId="12" borderId="26" xfId="0" applyFill="1" applyBorder="1"/>
    <xf numFmtId="0" fontId="1" fillId="12" borderId="27" xfId="0" applyFont="1" applyFill="1" applyBorder="1"/>
    <xf numFmtId="0" fontId="1" fillId="12" borderId="28" xfId="0" applyFont="1" applyFill="1" applyBorder="1"/>
    <xf numFmtId="0" fontId="1" fillId="12" borderId="12" xfId="0" applyFont="1" applyFill="1" applyBorder="1"/>
    <xf numFmtId="0" fontId="1" fillId="12" borderId="13" xfId="0" applyFont="1" applyFill="1" applyBorder="1"/>
    <xf numFmtId="0" fontId="1" fillId="12" borderId="14" xfId="0" applyFont="1" applyFill="1" applyBorder="1"/>
    <xf numFmtId="0" fontId="0" fillId="0" borderId="7" xfId="0" applyBorder="1"/>
    <xf numFmtId="0" fontId="14" fillId="0" borderId="3" xfId="0" applyFont="1" applyBorder="1"/>
    <xf numFmtId="0" fontId="14" fillId="0" borderId="5" xfId="0" applyFont="1" applyBorder="1"/>
    <xf numFmtId="0" fontId="21" fillId="0" borderId="25" xfId="0" applyFont="1" applyBorder="1"/>
    <xf numFmtId="0" fontId="21" fillId="0" borderId="26" xfId="0" applyFont="1" applyBorder="1"/>
    <xf numFmtId="0" fontId="10" fillId="0" borderId="0" xfId="0" applyFont="1" applyAlignment="1">
      <alignment horizontal="center" vertical="center"/>
    </xf>
    <xf numFmtId="0" fontId="26" fillId="0" borderId="1" xfId="0" applyFont="1" applyBorder="1"/>
    <xf numFmtId="0" fontId="4" fillId="7" borderId="8" xfId="0" applyFont="1" applyFill="1" applyBorder="1"/>
    <xf numFmtId="0" fontId="4" fillId="7" borderId="20" xfId="0" applyFont="1" applyFill="1" applyBorder="1"/>
    <xf numFmtId="0" fontId="4" fillId="7" borderId="40" xfId="0" applyFont="1" applyFill="1" applyBorder="1"/>
    <xf numFmtId="0" fontId="4" fillId="7" borderId="41" xfId="0" applyFont="1" applyFill="1" applyBorder="1"/>
    <xf numFmtId="0" fontId="4" fillId="7" borderId="1" xfId="0" applyFont="1" applyFill="1" applyBorder="1"/>
    <xf numFmtId="0" fontId="4" fillId="7" borderId="29" xfId="0" applyFont="1" applyFill="1" applyBorder="1"/>
    <xf numFmtId="0" fontId="1" fillId="16" borderId="1" xfId="0" applyFont="1" applyFill="1" applyBorder="1"/>
    <xf numFmtId="0" fontId="1" fillId="13" borderId="1" xfId="0" applyFont="1" applyFill="1" applyBorder="1"/>
    <xf numFmtId="0" fontId="0" fillId="13" borderId="2" xfId="0" applyFill="1" applyBorder="1"/>
    <xf numFmtId="0" fontId="43" fillId="13" borderId="2" xfId="0" applyFont="1" applyFill="1" applyBorder="1" applyAlignment="1">
      <alignment vertical="center"/>
    </xf>
    <xf numFmtId="0" fontId="0" fillId="2" borderId="1" xfId="0" applyFill="1" applyBorder="1" applyAlignment="1">
      <alignment horizontal="center"/>
    </xf>
    <xf numFmtId="0" fontId="0" fillId="2" borderId="28" xfId="0" applyFill="1" applyBorder="1" applyAlignment="1">
      <alignment horizontal="center"/>
    </xf>
    <xf numFmtId="0" fontId="0" fillId="6" borderId="1" xfId="0" applyFill="1" applyBorder="1" applyAlignment="1">
      <alignment horizontal="center"/>
    </xf>
    <xf numFmtId="0" fontId="0" fillId="6" borderId="28" xfId="0" applyFill="1" applyBorder="1" applyAlignment="1">
      <alignment horizontal="center"/>
    </xf>
    <xf numFmtId="0" fontId="0" fillId="17" borderId="10" xfId="0" applyFill="1" applyBorder="1" applyAlignment="1">
      <alignment horizontal="center"/>
    </xf>
    <xf numFmtId="0" fontId="0" fillId="6" borderId="10" xfId="0" applyFill="1" applyBorder="1" applyAlignment="1">
      <alignment horizontal="center"/>
    </xf>
    <xf numFmtId="0" fontId="0" fillId="18" borderId="11" xfId="0" applyFill="1" applyBorder="1" applyAlignment="1">
      <alignment horizontal="center"/>
    </xf>
    <xf numFmtId="0" fontId="44" fillId="13" borderId="1" xfId="0" applyFont="1" applyFill="1" applyBorder="1" applyAlignment="1">
      <alignment horizontal="center"/>
    </xf>
    <xf numFmtId="0" fontId="0" fillId="11" borderId="28" xfId="0" applyFill="1" applyBorder="1" applyAlignment="1">
      <alignment horizontal="center"/>
    </xf>
    <xf numFmtId="0" fontId="1" fillId="19" borderId="22" xfId="0" applyFont="1" applyFill="1" applyBorder="1"/>
    <xf numFmtId="0" fontId="1" fillId="19" borderId="24" xfId="0" applyFont="1" applyFill="1" applyBorder="1"/>
    <xf numFmtId="0" fontId="0" fillId="6" borderId="1" xfId="0" applyFill="1" applyBorder="1"/>
    <xf numFmtId="0" fontId="0" fillId="17" borderId="1" xfId="0" applyFill="1" applyBorder="1"/>
    <xf numFmtId="0" fontId="0" fillId="19" borderId="1" xfId="0" applyFill="1" applyBorder="1"/>
    <xf numFmtId="0" fontId="4" fillId="5" borderId="22" xfId="0" applyFont="1" applyFill="1" applyBorder="1" applyAlignment="1">
      <alignment horizontal="center"/>
    </xf>
    <xf numFmtId="0" fontId="4" fillId="5" borderId="24" xfId="0" applyFont="1" applyFill="1" applyBorder="1" applyAlignment="1">
      <alignment horizontal="center"/>
    </xf>
    <xf numFmtId="0" fontId="1" fillId="21" borderId="1" xfId="0" applyFont="1" applyFill="1" applyBorder="1" applyAlignment="1">
      <alignment horizontal="center"/>
    </xf>
    <xf numFmtId="0" fontId="1" fillId="22" borderId="1" xfId="0" applyFont="1" applyFill="1" applyBorder="1" applyAlignment="1">
      <alignment horizontal="center"/>
    </xf>
    <xf numFmtId="0" fontId="1" fillId="23" borderId="22" xfId="0" applyFont="1" applyFill="1" applyBorder="1" applyAlignment="1">
      <alignment horizontal="center"/>
    </xf>
    <xf numFmtId="0" fontId="1" fillId="23" borderId="24" xfId="0" applyFont="1" applyFill="1" applyBorder="1" applyAlignment="1">
      <alignment horizontal="center"/>
    </xf>
    <xf numFmtId="0" fontId="0" fillId="0" borderId="26" xfId="0" applyBorder="1" applyAlignment="1">
      <alignment horizontal="right"/>
    </xf>
    <xf numFmtId="0" fontId="12" fillId="0" borderId="0" xfId="0" applyFont="1" applyAlignment="1">
      <alignment vertical="top"/>
    </xf>
    <xf numFmtId="0" fontId="33" fillId="2" borderId="1" xfId="0" applyFont="1" applyFill="1" applyBorder="1"/>
    <xf numFmtId="0" fontId="47" fillId="2" borderId="1" xfId="0" applyFont="1" applyFill="1" applyBorder="1" applyAlignment="1">
      <alignment horizontal="center"/>
    </xf>
    <xf numFmtId="0" fontId="4" fillId="0" borderId="6" xfId="0" applyFont="1" applyBorder="1" applyAlignment="1">
      <alignment horizontal="center"/>
    </xf>
    <xf numFmtId="0" fontId="28" fillId="0" borderId="3" xfId="0" applyFont="1" applyBorder="1" applyAlignment="1">
      <alignment horizontal="center"/>
    </xf>
    <xf numFmtId="0" fontId="28" fillId="0" borderId="5" xfId="0" applyFont="1" applyBorder="1" applyAlignment="1">
      <alignment horizontal="center"/>
    </xf>
    <xf numFmtId="0" fontId="28" fillId="0" borderId="25" xfId="0" applyFont="1" applyBorder="1" applyAlignment="1">
      <alignment horizontal="center"/>
    </xf>
    <xf numFmtId="0" fontId="28" fillId="0" borderId="26" xfId="0" applyFont="1" applyBorder="1" applyAlignment="1">
      <alignment horizontal="center"/>
    </xf>
    <xf numFmtId="0" fontId="28" fillId="0" borderId="8" xfId="0" applyFont="1" applyBorder="1" applyAlignment="1">
      <alignment horizontal="center"/>
    </xf>
    <xf numFmtId="0" fontId="49" fillId="0" borderId="3" xfId="0" applyFont="1" applyBorder="1" applyAlignment="1">
      <alignment horizontal="center"/>
    </xf>
    <xf numFmtId="0" fontId="48" fillId="0" borderId="5" xfId="0" applyFont="1" applyBorder="1" applyAlignment="1">
      <alignment horizontal="center"/>
    </xf>
    <xf numFmtId="167" fontId="48" fillId="0" borderId="8" xfId="0" applyNumberFormat="1" applyFont="1" applyBorder="1" applyAlignment="1">
      <alignment horizontal="center"/>
    </xf>
    <xf numFmtId="167" fontId="49" fillId="0" borderId="6" xfId="0" applyNumberFormat="1" applyFont="1" applyBorder="1" applyAlignment="1">
      <alignment horizontal="center"/>
    </xf>
    <xf numFmtId="167" fontId="28" fillId="0" borderId="26" xfId="0" applyNumberFormat="1" applyFont="1" applyBorder="1" applyAlignment="1">
      <alignment horizontal="center"/>
    </xf>
    <xf numFmtId="0" fontId="52" fillId="0" borderId="25" xfId="0" applyFont="1" applyBorder="1" applyAlignment="1">
      <alignment horizontal="center"/>
    </xf>
    <xf numFmtId="0" fontId="53" fillId="0" borderId="44" xfId="0" applyFont="1" applyBorder="1" applyAlignment="1">
      <alignment horizontal="center"/>
    </xf>
    <xf numFmtId="0" fontId="4" fillId="17" borderId="7" xfId="0" applyFont="1" applyFill="1" applyBorder="1"/>
    <xf numFmtId="0" fontId="28" fillId="0" borderId="0" xfId="0" applyFont="1"/>
    <xf numFmtId="0" fontId="54" fillId="0" borderId="0" xfId="0" applyFont="1"/>
    <xf numFmtId="0" fontId="33" fillId="0" borderId="0" xfId="0" applyFont="1"/>
    <xf numFmtId="0" fontId="4" fillId="0" borderId="5" xfId="0" applyFont="1" applyBorder="1" applyAlignment="1">
      <alignment horizontal="center"/>
    </xf>
    <xf numFmtId="0" fontId="4" fillId="16" borderId="0" xfId="0" applyFont="1" applyFill="1"/>
    <xf numFmtId="0" fontId="21" fillId="0" borderId="0" xfId="0" applyFont="1" applyAlignment="1">
      <alignment horizontal="center"/>
    </xf>
    <xf numFmtId="0" fontId="0" fillId="0" borderId="0" xfId="0" applyAlignment="1">
      <alignment horizontal="left"/>
    </xf>
    <xf numFmtId="0" fontId="0" fillId="20" borderId="31" xfId="0" applyFill="1" applyBorder="1"/>
    <xf numFmtId="0" fontId="33" fillId="0" borderId="0" xfId="0" applyFont="1" applyAlignment="1">
      <alignment horizontal="center"/>
    </xf>
    <xf numFmtId="0" fontId="12" fillId="0" borderId="0" xfId="0" applyFont="1" applyAlignment="1">
      <alignment horizontal="center" vertical="center"/>
    </xf>
    <xf numFmtId="0" fontId="1" fillId="0" borderId="0" xfId="0" applyFont="1" applyAlignment="1">
      <alignment horizontal="center" vertical="center"/>
    </xf>
    <xf numFmtId="0" fontId="37" fillId="0" borderId="0" xfId="0" applyFont="1" applyAlignment="1">
      <alignment horizontal="center" vertical="center"/>
    </xf>
    <xf numFmtId="0" fontId="38" fillId="4" borderId="0" xfId="0" applyFont="1" applyFill="1" applyAlignment="1">
      <alignment horizontal="left"/>
    </xf>
    <xf numFmtId="0" fontId="56" fillId="4" borderId="0" xfId="0" applyFont="1" applyFill="1" applyAlignment="1">
      <alignment horizontal="left"/>
    </xf>
    <xf numFmtId="0" fontId="7" fillId="0" borderId="6" xfId="0" applyFont="1" applyBorder="1" applyAlignment="1">
      <alignment horizontal="center"/>
    </xf>
    <xf numFmtId="0" fontId="19" fillId="0" borderId="0" xfId="0" applyFont="1"/>
    <xf numFmtId="0" fontId="59" fillId="24" borderId="3" xfId="0" applyFont="1" applyFill="1" applyBorder="1"/>
    <xf numFmtId="0" fontId="60" fillId="24" borderId="26" xfId="0" applyFont="1" applyFill="1" applyBorder="1" applyAlignment="1">
      <alignment horizontal="left"/>
    </xf>
    <xf numFmtId="0" fontId="59" fillId="24" borderId="4" xfId="0" applyFont="1" applyFill="1" applyBorder="1" applyAlignment="1">
      <alignment horizontal="left"/>
    </xf>
    <xf numFmtId="0" fontId="59" fillId="24" borderId="5" xfId="0" applyFont="1" applyFill="1" applyBorder="1" applyAlignment="1">
      <alignment horizontal="left"/>
    </xf>
    <xf numFmtId="0" fontId="61" fillId="24" borderId="6" xfId="0" applyFont="1" applyFill="1" applyBorder="1"/>
    <xf numFmtId="0" fontId="35" fillId="24" borderId="25" xfId="0" applyFont="1" applyFill="1" applyBorder="1" applyAlignment="1">
      <alignment horizontal="left"/>
    </xf>
    <xf numFmtId="0" fontId="7" fillId="2" borderId="3" xfId="0" applyFont="1" applyFill="1" applyBorder="1" applyAlignment="1">
      <alignment horizontal="center"/>
    </xf>
    <xf numFmtId="0" fontId="7" fillId="2" borderId="25" xfId="0" applyFont="1" applyFill="1" applyBorder="1" applyAlignment="1">
      <alignment horizontal="center"/>
    </xf>
    <xf numFmtId="0" fontId="7" fillId="2" borderId="6" xfId="0" applyFont="1" applyFill="1" applyBorder="1" applyAlignment="1">
      <alignment horizontal="center"/>
    </xf>
    <xf numFmtId="0" fontId="34" fillId="14" borderId="3" xfId="0" applyFont="1" applyFill="1" applyBorder="1" applyAlignment="1">
      <alignment horizontal="center"/>
    </xf>
    <xf numFmtId="0" fontId="34" fillId="14" borderId="25" xfId="0" applyFont="1" applyFill="1" applyBorder="1" applyAlignment="1">
      <alignment horizontal="center"/>
    </xf>
    <xf numFmtId="0" fontId="34" fillId="14" borderId="6" xfId="0" applyFont="1" applyFill="1" applyBorder="1" applyAlignment="1">
      <alignment horizontal="center"/>
    </xf>
    <xf numFmtId="0" fontId="64" fillId="2" borderId="3" xfId="0" applyFont="1" applyFill="1" applyBorder="1" applyAlignment="1">
      <alignment horizontal="center"/>
    </xf>
    <xf numFmtId="0" fontId="64" fillId="2" borderId="6" xfId="0" applyFont="1" applyFill="1" applyBorder="1" applyAlignment="1">
      <alignment horizontal="center"/>
    </xf>
    <xf numFmtId="0" fontId="26" fillId="0" borderId="3" xfId="0" applyFont="1" applyBorder="1" applyAlignment="1">
      <alignment horizontal="center"/>
    </xf>
    <xf numFmtId="0" fontId="9" fillId="2" borderId="3" xfId="0" applyFont="1" applyFill="1" applyBorder="1" applyAlignment="1">
      <alignment horizontal="center"/>
    </xf>
    <xf numFmtId="0" fontId="9" fillId="2" borderId="4" xfId="0" applyFont="1" applyFill="1" applyBorder="1"/>
    <xf numFmtId="0" fontId="9" fillId="2" borderId="5" xfId="0" applyFont="1" applyFill="1" applyBorder="1"/>
    <xf numFmtId="0" fontId="23" fillId="2" borderId="25" xfId="0" applyFont="1" applyFill="1" applyBorder="1" applyAlignment="1">
      <alignment horizontal="center"/>
    </xf>
    <xf numFmtId="0" fontId="23" fillId="2" borderId="0" xfId="0" applyFont="1" applyFill="1"/>
    <xf numFmtId="0" fontId="23" fillId="2" borderId="26" xfId="0" applyFont="1" applyFill="1" applyBorder="1"/>
    <xf numFmtId="0" fontId="66" fillId="2" borderId="6" xfId="0" applyFont="1" applyFill="1" applyBorder="1" applyAlignment="1">
      <alignment horizontal="center"/>
    </xf>
    <xf numFmtId="0" fontId="66" fillId="2" borderId="7" xfId="0" applyFont="1" applyFill="1" applyBorder="1"/>
    <xf numFmtId="0" fontId="9" fillId="2" borderId="8" xfId="0" applyFont="1" applyFill="1" applyBorder="1"/>
    <xf numFmtId="0" fontId="67" fillId="0" borderId="3" xfId="0" applyFont="1" applyBorder="1" applyAlignment="1">
      <alignment horizontal="center"/>
    </xf>
    <xf numFmtId="0" fontId="67" fillId="0" borderId="25" xfId="0" applyFont="1" applyBorder="1" applyAlignment="1">
      <alignment horizontal="center"/>
    </xf>
    <xf numFmtId="0" fontId="67" fillId="0" borderId="6" xfId="0" applyFont="1" applyBorder="1" applyAlignment="1">
      <alignment horizontal="center"/>
    </xf>
    <xf numFmtId="0" fontId="70" fillId="13" borderId="2" xfId="0" applyFont="1" applyFill="1" applyBorder="1" applyAlignment="1">
      <alignment horizontal="center"/>
    </xf>
    <xf numFmtId="0" fontId="53" fillId="0" borderId="46" xfId="0" applyFont="1" applyBorder="1" applyAlignment="1">
      <alignment horizontal="center"/>
    </xf>
    <xf numFmtId="0" fontId="53" fillId="0" borderId="47" xfId="0" applyFont="1" applyBorder="1" applyAlignment="1">
      <alignment horizontal="center"/>
    </xf>
    <xf numFmtId="0" fontId="0" fillId="6" borderId="25" xfId="0" applyFill="1" applyBorder="1"/>
    <xf numFmtId="0" fontId="0" fillId="6" borderId="0" xfId="0" applyFill="1"/>
    <xf numFmtId="0" fontId="4" fillId="17" borderId="25" xfId="0" applyFont="1" applyFill="1" applyBorder="1"/>
    <xf numFmtId="0" fontId="4" fillId="17" borderId="0" xfId="0" applyFont="1" applyFill="1"/>
    <xf numFmtId="0" fontId="4" fillId="17" borderId="6" xfId="0" applyFont="1" applyFill="1" applyBorder="1"/>
    <xf numFmtId="0" fontId="0" fillId="0" borderId="1" xfId="0" applyBorder="1"/>
    <xf numFmtId="0" fontId="35" fillId="0" borderId="0" xfId="0" applyFont="1" applyAlignment="1">
      <alignment horizontal="center"/>
    </xf>
    <xf numFmtId="0" fontId="25" fillId="0" borderId="0" xfId="0" applyFont="1"/>
    <xf numFmtId="0" fontId="77" fillId="0" borderId="0" xfId="0" applyFont="1"/>
    <xf numFmtId="0" fontId="33" fillId="13" borderId="22" xfId="0" applyFont="1" applyFill="1" applyBorder="1" applyAlignment="1">
      <alignment horizontal="left"/>
    </xf>
    <xf numFmtId="0" fontId="33" fillId="13" borderId="24" xfId="0" applyFont="1" applyFill="1" applyBorder="1" applyAlignment="1">
      <alignment horizontal="left"/>
    </xf>
    <xf numFmtId="0" fontId="22" fillId="11" borderId="3" xfId="0" applyFont="1" applyFill="1" applyBorder="1" applyAlignment="1">
      <alignment horizontal="center" vertical="center"/>
    </xf>
    <xf numFmtId="0" fontId="22" fillId="11" borderId="5" xfId="0" applyFont="1" applyFill="1" applyBorder="1" applyAlignment="1">
      <alignment horizontal="center" vertical="center"/>
    </xf>
    <xf numFmtId="0" fontId="22" fillId="11" borderId="6" xfId="0" applyFont="1" applyFill="1" applyBorder="1" applyAlignment="1">
      <alignment horizontal="center" vertical="center"/>
    </xf>
    <xf numFmtId="0" fontId="22" fillId="11" borderId="8" xfId="0" applyFont="1" applyFill="1" applyBorder="1" applyAlignment="1">
      <alignment horizontal="center" vertical="center"/>
    </xf>
    <xf numFmtId="0" fontId="33" fillId="10" borderId="35" xfId="0" applyFont="1" applyFill="1" applyBorder="1" applyAlignment="1">
      <alignment horizontal="center" vertical="center"/>
    </xf>
    <xf numFmtId="0" fontId="33" fillId="10" borderId="36" xfId="0" applyFont="1" applyFill="1" applyBorder="1" applyAlignment="1">
      <alignment horizontal="center" vertical="center"/>
    </xf>
    <xf numFmtId="0" fontId="38" fillId="10" borderId="35" xfId="0" applyFont="1" applyFill="1" applyBorder="1" applyAlignment="1">
      <alignment horizontal="center" vertical="center" wrapText="1"/>
    </xf>
    <xf numFmtId="0" fontId="38" fillId="10" borderId="37" xfId="0" applyFont="1" applyFill="1" applyBorder="1" applyAlignment="1">
      <alignment horizontal="center" vertical="center" wrapText="1"/>
    </xf>
    <xf numFmtId="0" fontId="1" fillId="2" borderId="22" xfId="0" applyFont="1" applyFill="1" applyBorder="1" applyAlignment="1">
      <alignment horizontal="center"/>
    </xf>
    <xf numFmtId="0" fontId="1" fillId="2" borderId="23" xfId="0" applyFont="1" applyFill="1" applyBorder="1" applyAlignment="1">
      <alignment horizontal="center"/>
    </xf>
    <xf numFmtId="0" fontId="1" fillId="2" borderId="24" xfId="0" applyFont="1" applyFill="1" applyBorder="1" applyAlignment="1">
      <alignment horizontal="center"/>
    </xf>
    <xf numFmtId="0" fontId="23" fillId="8" borderId="3" xfId="0" applyFont="1" applyFill="1" applyBorder="1" applyAlignment="1">
      <alignment horizontal="center"/>
    </xf>
    <xf numFmtId="0" fontId="23" fillId="8" borderId="24" xfId="0" applyFont="1" applyFill="1" applyBorder="1" applyAlignment="1">
      <alignment horizontal="center"/>
    </xf>
    <xf numFmtId="0" fontId="35" fillId="24" borderId="0" xfId="0" applyFont="1" applyFill="1" applyAlignment="1">
      <alignment horizontal="left"/>
    </xf>
    <xf numFmtId="0" fontId="61" fillId="24" borderId="7" xfId="0" applyFont="1" applyFill="1" applyBorder="1" applyAlignment="1">
      <alignment horizontal="left"/>
    </xf>
    <xf numFmtId="0" fontId="61" fillId="24" borderId="8" xfId="0" applyFont="1" applyFill="1" applyBorder="1" applyAlignment="1">
      <alignment horizontal="left"/>
    </xf>
    <xf numFmtId="0" fontId="26" fillId="0" borderId="4" xfId="0" applyFont="1" applyBorder="1" applyAlignment="1">
      <alignment horizontal="left"/>
    </xf>
    <xf numFmtId="0" fontId="26" fillId="0" borderId="5" xfId="0" applyFont="1" applyBorder="1" applyAlignment="1">
      <alignment horizontal="left"/>
    </xf>
    <xf numFmtId="0" fontId="7" fillId="0" borderId="7" xfId="0" applyFont="1" applyBorder="1" applyAlignment="1">
      <alignment horizontal="left"/>
    </xf>
    <xf numFmtId="0" fontId="7" fillId="0" borderId="8" xfId="0" applyFont="1" applyBorder="1" applyAlignment="1">
      <alignment horizontal="left"/>
    </xf>
    <xf numFmtId="0" fontId="68" fillId="0" borderId="4" xfId="0" applyFont="1" applyBorder="1" applyAlignment="1">
      <alignment horizontal="left"/>
    </xf>
    <xf numFmtId="0" fontId="68" fillId="0" borderId="5" xfId="0" applyFont="1" applyBorder="1" applyAlignment="1">
      <alignment horizontal="left"/>
    </xf>
    <xf numFmtId="0" fontId="63" fillId="14" borderId="4" xfId="0" applyFont="1" applyFill="1" applyBorder="1" applyAlignment="1">
      <alignment horizontal="left"/>
    </xf>
    <xf numFmtId="0" fontId="63" fillId="14" borderId="5" xfId="0" applyFont="1" applyFill="1" applyBorder="1" applyAlignment="1">
      <alignment horizontal="left"/>
    </xf>
    <xf numFmtId="0" fontId="62" fillId="14" borderId="0" xfId="0" applyFont="1" applyFill="1" applyAlignment="1">
      <alignment horizontal="left"/>
    </xf>
    <xf numFmtId="0" fontId="62" fillId="14" borderId="26" xfId="0" applyFont="1" applyFill="1" applyBorder="1" applyAlignment="1">
      <alignment horizontal="left"/>
    </xf>
    <xf numFmtId="0" fontId="26" fillId="14" borderId="7" xfId="0" applyFont="1" applyFill="1" applyBorder="1" applyAlignment="1">
      <alignment horizontal="left"/>
    </xf>
    <xf numFmtId="0" fontId="26" fillId="14" borderId="8" xfId="0" applyFont="1" applyFill="1" applyBorder="1" applyAlignment="1">
      <alignment horizontal="left"/>
    </xf>
    <xf numFmtId="0" fontId="65" fillId="2" borderId="4" xfId="0" applyFont="1" applyFill="1" applyBorder="1" applyAlignment="1">
      <alignment horizontal="left"/>
    </xf>
    <xf numFmtId="0" fontId="65" fillId="2" borderId="5" xfId="0" applyFont="1" applyFill="1" applyBorder="1" applyAlignment="1">
      <alignment horizontal="left"/>
    </xf>
    <xf numFmtId="0" fontId="65" fillId="2" borderId="7" xfId="0" applyFont="1" applyFill="1" applyBorder="1" applyAlignment="1">
      <alignment horizontal="left"/>
    </xf>
    <xf numFmtId="0" fontId="65" fillId="2" borderId="8" xfId="0" applyFont="1" applyFill="1" applyBorder="1" applyAlignment="1">
      <alignment horizontal="left"/>
    </xf>
    <xf numFmtId="0" fontId="26" fillId="2" borderId="4" xfId="0" applyFont="1" applyFill="1" applyBorder="1" applyAlignment="1">
      <alignment horizontal="left"/>
    </xf>
    <xf numFmtId="0" fontId="26" fillId="2" borderId="5" xfId="0" applyFont="1" applyFill="1" applyBorder="1" applyAlignment="1">
      <alignment horizontal="left"/>
    </xf>
    <xf numFmtId="0" fontId="4" fillId="2" borderId="0" xfId="0" applyFont="1" applyFill="1" applyAlignment="1">
      <alignment horizontal="left"/>
    </xf>
    <xf numFmtId="0" fontId="4" fillId="2" borderId="26" xfId="0" applyFont="1" applyFill="1" applyBorder="1" applyAlignment="1">
      <alignment horizontal="left"/>
    </xf>
    <xf numFmtId="0" fontId="68" fillId="0" borderId="7" xfId="0" applyFont="1" applyBorder="1" applyAlignment="1">
      <alignment horizontal="left"/>
    </xf>
    <xf numFmtId="0" fontId="68" fillId="0" borderId="8" xfId="0" applyFont="1" applyBorder="1" applyAlignment="1">
      <alignment horizontal="left"/>
    </xf>
    <xf numFmtId="0" fontId="29" fillId="2" borderId="7" xfId="0" applyFont="1" applyFill="1" applyBorder="1"/>
    <xf numFmtId="0" fontId="29" fillId="2" borderId="8" xfId="0" applyFont="1" applyFill="1" applyBorder="1"/>
    <xf numFmtId="0" fontId="46" fillId="0" borderId="4" xfId="0" applyFont="1" applyBorder="1" applyAlignment="1">
      <alignment horizontal="center" vertical="center"/>
    </xf>
    <xf numFmtId="0" fontId="46" fillId="0" borderId="7" xfId="0" applyFont="1" applyBorder="1" applyAlignment="1">
      <alignment horizontal="center" vertical="center"/>
    </xf>
    <xf numFmtId="0" fontId="51" fillId="2" borderId="3" xfId="0" applyFont="1" applyFill="1" applyBorder="1" applyAlignment="1">
      <alignment horizontal="center" vertical="center" wrapText="1"/>
    </xf>
    <xf numFmtId="0" fontId="51" fillId="2" borderId="4" xfId="0" applyFont="1" applyFill="1" applyBorder="1" applyAlignment="1">
      <alignment horizontal="center" vertical="center" wrapText="1"/>
    </xf>
    <xf numFmtId="0" fontId="51" fillId="2" borderId="5" xfId="0" applyFont="1" applyFill="1" applyBorder="1" applyAlignment="1">
      <alignment horizontal="center" vertical="center" wrapText="1"/>
    </xf>
    <xf numFmtId="0" fontId="51" fillId="2" borderId="6" xfId="0" applyFont="1" applyFill="1" applyBorder="1" applyAlignment="1">
      <alignment horizontal="center" vertical="center" wrapText="1"/>
    </xf>
    <xf numFmtId="0" fontId="51" fillId="2" borderId="7" xfId="0" applyFont="1" applyFill="1" applyBorder="1" applyAlignment="1">
      <alignment horizontal="center" vertical="center" wrapText="1"/>
    </xf>
    <xf numFmtId="0" fontId="51" fillId="2" borderId="8" xfId="0" applyFont="1" applyFill="1" applyBorder="1" applyAlignment="1">
      <alignment horizontal="center" vertical="center" wrapText="1"/>
    </xf>
    <xf numFmtId="0" fontId="55" fillId="0" borderId="25" xfId="0" applyFont="1" applyBorder="1" applyAlignment="1">
      <alignment horizontal="center"/>
    </xf>
    <xf numFmtId="0" fontId="55" fillId="0" borderId="0" xfId="0" applyFont="1" applyAlignment="1">
      <alignment horizontal="center"/>
    </xf>
    <xf numFmtId="0" fontId="22" fillId="0" borderId="25" xfId="0" applyFont="1" applyBorder="1" applyAlignment="1">
      <alignment horizontal="center"/>
    </xf>
    <xf numFmtId="0" fontId="22" fillId="0" borderId="0" xfId="0" applyFont="1" applyAlignment="1">
      <alignment horizontal="center"/>
    </xf>
    <xf numFmtId="0" fontId="74" fillId="0" borderId="3" xfId="0" applyFont="1" applyBorder="1" applyAlignment="1">
      <alignment horizontal="center" vertical="center"/>
    </xf>
    <xf numFmtId="0" fontId="74" fillId="0" borderId="4" xfId="0" applyFont="1" applyBorder="1" applyAlignment="1">
      <alignment horizontal="center" vertical="center"/>
    </xf>
    <xf numFmtId="0" fontId="74" fillId="0" borderId="5" xfId="0" applyFont="1" applyBorder="1" applyAlignment="1">
      <alignment horizontal="center" vertical="center"/>
    </xf>
    <xf numFmtId="0" fontId="74" fillId="0" borderId="6" xfId="0" applyFont="1" applyBorder="1" applyAlignment="1">
      <alignment horizontal="center" vertical="center"/>
    </xf>
    <xf numFmtId="0" fontId="74" fillId="0" borderId="7" xfId="0" applyFont="1" applyBorder="1" applyAlignment="1">
      <alignment horizontal="center" vertical="center"/>
    </xf>
    <xf numFmtId="0" fontId="74" fillId="0" borderId="8" xfId="0" applyFont="1" applyBorder="1" applyAlignment="1">
      <alignment horizontal="center" vertical="center"/>
    </xf>
    <xf numFmtId="0" fontId="68" fillId="0" borderId="0" xfId="0" applyFont="1" applyAlignment="1">
      <alignment horizontal="left"/>
    </xf>
    <xf numFmtId="0" fontId="68" fillId="0" borderId="26" xfId="0" applyFont="1" applyBorder="1" applyAlignment="1">
      <alignment horizontal="left"/>
    </xf>
    <xf numFmtId="0" fontId="35" fillId="0" borderId="22" xfId="0" applyFont="1" applyBorder="1" applyAlignment="1">
      <alignment horizontal="center"/>
    </xf>
    <xf numFmtId="0" fontId="35" fillId="0" borderId="23" xfId="0" applyFont="1" applyBorder="1" applyAlignment="1">
      <alignment horizontal="center"/>
    </xf>
    <xf numFmtId="0" fontId="35" fillId="0" borderId="24" xfId="0" applyFont="1" applyBorder="1" applyAlignment="1">
      <alignment horizontal="center"/>
    </xf>
    <xf numFmtId="0" fontId="76" fillId="25" borderId="22" xfId="0" applyFont="1" applyFill="1" applyBorder="1" applyAlignment="1">
      <alignment horizontal="center"/>
    </xf>
    <xf numFmtId="0" fontId="76" fillId="25" borderId="23" xfId="0" applyFont="1" applyFill="1" applyBorder="1" applyAlignment="1">
      <alignment horizontal="center"/>
    </xf>
    <xf numFmtId="0" fontId="76" fillId="25" borderId="24" xfId="0" applyFont="1" applyFill="1" applyBorder="1" applyAlignment="1">
      <alignment horizontal="center"/>
    </xf>
    <xf numFmtId="0" fontId="23" fillId="2" borderId="3" xfId="0" applyFont="1" applyFill="1" applyBorder="1" applyAlignment="1">
      <alignment vertical="center"/>
    </xf>
    <xf numFmtId="0" fontId="23" fillId="2" borderId="4" xfId="0" applyFont="1" applyFill="1" applyBorder="1" applyAlignment="1">
      <alignment vertical="center"/>
    </xf>
    <xf numFmtId="0" fontId="23" fillId="2" borderId="5" xfId="0" applyFont="1" applyFill="1" applyBorder="1" applyAlignment="1">
      <alignment vertical="center"/>
    </xf>
    <xf numFmtId="0" fontId="20" fillId="2" borderId="6" xfId="0" applyFont="1" applyFill="1" applyBorder="1" applyAlignment="1">
      <alignment horizontal="left"/>
    </xf>
    <xf numFmtId="0" fontId="23" fillId="2" borderId="7" xfId="0" applyFont="1" applyFill="1" applyBorder="1" applyAlignment="1">
      <alignment horizontal="left"/>
    </xf>
    <xf numFmtId="0" fontId="23" fillId="2" borderId="8" xfId="0" applyFont="1" applyFill="1" applyBorder="1" applyAlignment="1">
      <alignment horizontal="left"/>
    </xf>
    <xf numFmtId="0" fontId="57" fillId="0" borderId="3" xfId="0" applyFont="1" applyBorder="1" applyAlignment="1">
      <alignment horizontal="center"/>
    </xf>
    <xf numFmtId="0" fontId="57" fillId="0" borderId="4" xfId="0" applyFont="1" applyBorder="1" applyAlignment="1">
      <alignment horizontal="center"/>
    </xf>
    <xf numFmtId="0" fontId="57" fillId="0" borderId="5" xfId="0" applyFont="1" applyBorder="1" applyAlignment="1">
      <alignment horizontal="center"/>
    </xf>
    <xf numFmtId="0" fontId="7" fillId="0" borderId="6" xfId="0" applyFont="1" applyBorder="1" applyAlignment="1">
      <alignment horizontal="left" indent="2"/>
    </xf>
    <xf numFmtId="0" fontId="7" fillId="0" borderId="7" xfId="0" applyFont="1" applyBorder="1" applyAlignment="1">
      <alignment horizontal="left" indent="2"/>
    </xf>
    <xf numFmtId="0" fontId="7" fillId="0" borderId="8" xfId="0" applyFont="1" applyBorder="1" applyAlignment="1">
      <alignment horizontal="left" indent="2"/>
    </xf>
    <xf numFmtId="0" fontId="17" fillId="0" borderId="22" xfId="0" applyFont="1" applyBorder="1" applyAlignment="1">
      <alignment horizontal="left" indent="2"/>
    </xf>
    <xf numFmtId="0" fontId="17" fillId="0" borderId="23" xfId="0" applyFont="1" applyBorder="1" applyAlignment="1">
      <alignment horizontal="left" indent="2"/>
    </xf>
    <xf numFmtId="0" fontId="17" fillId="0" borderId="24" xfId="0" applyFont="1" applyBorder="1" applyAlignment="1">
      <alignment horizontal="left" indent="2"/>
    </xf>
    <xf numFmtId="0" fontId="58" fillId="0" borderId="30" xfId="0" applyFont="1" applyBorder="1" applyAlignment="1">
      <alignment horizontal="left"/>
    </xf>
    <xf numFmtId="0" fontId="58" fillId="0" borderId="45" xfId="0" applyFont="1" applyBorder="1" applyAlignment="1">
      <alignment horizontal="left"/>
    </xf>
    <xf numFmtId="0" fontId="58" fillId="0" borderId="29" xfId="0" applyFont="1" applyBorder="1" applyAlignment="1">
      <alignment horizontal="left"/>
    </xf>
    <xf numFmtId="0" fontId="4" fillId="0" borderId="30" xfId="0" applyFont="1" applyBorder="1" applyAlignment="1">
      <alignment horizontal="left"/>
    </xf>
    <xf numFmtId="0" fontId="4" fillId="0" borderId="45" xfId="0" applyFont="1" applyBorder="1" applyAlignment="1">
      <alignment horizontal="left"/>
    </xf>
    <xf numFmtId="0" fontId="4" fillId="0" borderId="29" xfId="0" applyFont="1" applyBorder="1" applyAlignment="1">
      <alignment horizontal="left"/>
    </xf>
    <xf numFmtId="0" fontId="21" fillId="0" borderId="30" xfId="0" applyFont="1" applyBorder="1" applyAlignment="1">
      <alignment horizontal="left"/>
    </xf>
    <xf numFmtId="0" fontId="21" fillId="0" borderId="45" xfId="0" applyFont="1" applyBorder="1" applyAlignment="1">
      <alignment horizontal="left"/>
    </xf>
    <xf numFmtId="0" fontId="21" fillId="0" borderId="29" xfId="0" applyFont="1" applyBorder="1" applyAlignment="1">
      <alignment horizontal="left"/>
    </xf>
    <xf numFmtId="0" fontId="15" fillId="2" borderId="3" xfId="0" applyFont="1" applyFill="1" applyBorder="1" applyAlignment="1">
      <alignment horizontal="left" vertical="center"/>
    </xf>
    <xf numFmtId="0" fontId="15" fillId="2" borderId="4" xfId="0" applyFont="1" applyFill="1" applyBorder="1" applyAlignment="1">
      <alignment horizontal="left" vertical="center"/>
    </xf>
    <xf numFmtId="0" fontId="15" fillId="2" borderId="5" xfId="0" applyFont="1" applyFill="1" applyBorder="1" applyAlignment="1">
      <alignment horizontal="left" vertical="center"/>
    </xf>
    <xf numFmtId="0" fontId="15" fillId="2" borderId="6" xfId="0" applyFont="1" applyFill="1" applyBorder="1" applyAlignment="1">
      <alignment horizontal="left" vertical="center"/>
    </xf>
    <xf numFmtId="0" fontId="15" fillId="2" borderId="7" xfId="0" applyFont="1" applyFill="1" applyBorder="1" applyAlignment="1">
      <alignment horizontal="left" vertical="center"/>
    </xf>
    <xf numFmtId="0" fontId="15" fillId="2" borderId="8" xfId="0" applyFont="1" applyFill="1" applyBorder="1" applyAlignment="1">
      <alignment horizontal="left" vertical="center"/>
    </xf>
    <xf numFmtId="0" fontId="13" fillId="2" borderId="3" xfId="0" applyFont="1" applyFill="1" applyBorder="1" applyAlignment="1">
      <alignment horizontal="left" vertical="center"/>
    </xf>
    <xf numFmtId="0" fontId="13" fillId="2" borderId="4" xfId="0" applyFont="1" applyFill="1" applyBorder="1" applyAlignment="1">
      <alignment horizontal="left" vertical="center"/>
    </xf>
    <xf numFmtId="0" fontId="13" fillId="2" borderId="5" xfId="0" applyFont="1" applyFill="1" applyBorder="1" applyAlignment="1">
      <alignment horizontal="left" vertical="center"/>
    </xf>
    <xf numFmtId="0" fontId="13" fillId="2" borderId="6" xfId="0" applyFont="1" applyFill="1" applyBorder="1" applyAlignment="1">
      <alignment horizontal="left" vertical="center"/>
    </xf>
    <xf numFmtId="0" fontId="13" fillId="2" borderId="7" xfId="0" applyFont="1" applyFill="1" applyBorder="1" applyAlignment="1">
      <alignment horizontal="left" vertical="center"/>
    </xf>
    <xf numFmtId="0" fontId="13" fillId="2" borderId="8" xfId="0" applyFont="1" applyFill="1" applyBorder="1" applyAlignment="1">
      <alignment horizontal="left" vertical="center"/>
    </xf>
    <xf numFmtId="0" fontId="57" fillId="0" borderId="22" xfId="0" applyFont="1" applyBorder="1" applyAlignment="1">
      <alignment horizontal="left"/>
    </xf>
    <xf numFmtId="0" fontId="69" fillId="0" borderId="23" xfId="0" applyFont="1" applyBorder="1" applyAlignment="1">
      <alignment horizontal="left"/>
    </xf>
    <xf numFmtId="0" fontId="69" fillId="0" borderId="24" xfId="0" applyFont="1" applyBorder="1" applyAlignment="1">
      <alignment horizontal="left"/>
    </xf>
    <xf numFmtId="0" fontId="45" fillId="0" borderId="3" xfId="0" applyFont="1" applyBorder="1" applyAlignment="1">
      <alignment horizontal="left" vertical="center" indent="2"/>
    </xf>
    <xf numFmtId="0" fontId="45" fillId="0" borderId="4" xfId="0" applyFont="1" applyBorder="1" applyAlignment="1">
      <alignment horizontal="left" vertical="center" indent="2"/>
    </xf>
    <xf numFmtId="0" fontId="45" fillId="0" borderId="5" xfId="0" applyFont="1" applyBorder="1" applyAlignment="1">
      <alignment horizontal="left" vertical="center" indent="2"/>
    </xf>
    <xf numFmtId="0" fontId="45" fillId="0" borderId="6" xfId="0" applyFont="1" applyBorder="1" applyAlignment="1">
      <alignment horizontal="left" vertical="center" indent="2"/>
    </xf>
    <xf numFmtId="0" fontId="45" fillId="0" borderId="7" xfId="0" applyFont="1" applyBorder="1" applyAlignment="1">
      <alignment horizontal="left" vertical="center" indent="2"/>
    </xf>
    <xf numFmtId="0" fontId="45" fillId="0" borderId="8" xfId="0" applyFont="1" applyBorder="1" applyAlignment="1">
      <alignment horizontal="left" vertical="center" indent="2"/>
    </xf>
    <xf numFmtId="0" fontId="41" fillId="13" borderId="35" xfId="0" applyFont="1" applyFill="1" applyBorder="1" applyAlignment="1">
      <alignment horizontal="center" vertical="center"/>
    </xf>
    <xf numFmtId="0" fontId="41" fillId="13" borderId="37" xfId="0" applyFont="1" applyFill="1" applyBorder="1" applyAlignment="1">
      <alignment horizontal="center" vertical="center"/>
    </xf>
    <xf numFmtId="0" fontId="42" fillId="15" borderId="3" xfId="0" applyFont="1" applyFill="1" applyBorder="1" applyAlignment="1">
      <alignment horizontal="center" vertical="center" wrapText="1"/>
    </xf>
    <xf numFmtId="0" fontId="42" fillId="15" borderId="5" xfId="0" applyFont="1" applyFill="1" applyBorder="1" applyAlignment="1">
      <alignment horizontal="center" vertical="center" wrapText="1"/>
    </xf>
    <xf numFmtId="0" fontId="42" fillId="15" borderId="25" xfId="0" applyFont="1" applyFill="1" applyBorder="1" applyAlignment="1">
      <alignment horizontal="center" vertical="center" wrapText="1"/>
    </xf>
    <xf numFmtId="0" fontId="42" fillId="15" borderId="8" xfId="0" applyFont="1" applyFill="1" applyBorder="1" applyAlignment="1">
      <alignment horizontal="center" vertical="center" wrapText="1"/>
    </xf>
    <xf numFmtId="0" fontId="28" fillId="5" borderId="3" xfId="0" applyFont="1" applyFill="1" applyBorder="1" applyAlignment="1">
      <alignment horizontal="left"/>
    </xf>
    <xf numFmtId="0" fontId="28" fillId="5" borderId="4" xfId="0" applyFont="1" applyFill="1" applyBorder="1" applyAlignment="1">
      <alignment horizontal="left"/>
    </xf>
    <xf numFmtId="0" fontId="28" fillId="5" borderId="5" xfId="0" applyFont="1" applyFill="1" applyBorder="1" applyAlignment="1">
      <alignment horizontal="left"/>
    </xf>
    <xf numFmtId="0" fontId="27" fillId="0" borderId="3" xfId="0" applyFont="1" applyBorder="1" applyAlignment="1">
      <alignment horizontal="center" vertical="center" wrapText="1"/>
    </xf>
    <xf numFmtId="0" fontId="27" fillId="0" borderId="5" xfId="0" applyFont="1" applyBorder="1" applyAlignment="1">
      <alignment horizontal="center" vertical="center" wrapText="1"/>
    </xf>
    <xf numFmtId="0" fontId="27" fillId="0" borderId="6" xfId="0" applyFont="1" applyBorder="1" applyAlignment="1">
      <alignment horizontal="center" vertical="center" wrapText="1"/>
    </xf>
    <xf numFmtId="0" fontId="27" fillId="0" borderId="8" xfId="0" applyFont="1" applyBorder="1" applyAlignment="1">
      <alignment horizontal="center" vertical="center" wrapText="1"/>
    </xf>
    <xf numFmtId="0" fontId="71" fillId="13" borderId="35" xfId="0" applyFont="1" applyFill="1" applyBorder="1" applyAlignment="1">
      <alignment horizontal="center"/>
    </xf>
    <xf numFmtId="0" fontId="71" fillId="13" borderId="37" xfId="0" applyFont="1" applyFill="1" applyBorder="1" applyAlignment="1">
      <alignment horizontal="center"/>
    </xf>
    <xf numFmtId="0" fontId="73" fillId="13" borderId="35" xfId="0" applyFont="1" applyFill="1" applyBorder="1" applyAlignment="1">
      <alignment horizontal="center"/>
    </xf>
    <xf numFmtId="0" fontId="33" fillId="0" borderId="4" xfId="0" applyFont="1" applyBorder="1" applyAlignment="1">
      <alignment horizontal="center" vertical="center"/>
    </xf>
    <xf numFmtId="0" fontId="33" fillId="0" borderId="5" xfId="0" applyFont="1" applyBorder="1" applyAlignment="1">
      <alignment horizontal="center" vertical="center"/>
    </xf>
    <xf numFmtId="0" fontId="33" fillId="0" borderId="7" xfId="0" applyFont="1" applyBorder="1" applyAlignment="1">
      <alignment horizontal="center" vertical="center"/>
    </xf>
    <xf numFmtId="0" fontId="33" fillId="0" borderId="8" xfId="0" applyFont="1" applyBorder="1" applyAlignment="1">
      <alignment horizontal="center" vertical="center"/>
    </xf>
    <xf numFmtId="0" fontId="72" fillId="13" borderId="35" xfId="0" applyFont="1" applyFill="1" applyBorder="1" applyAlignment="1">
      <alignment horizontal="center" vertical="center"/>
    </xf>
    <xf numFmtId="0" fontId="72" fillId="13" borderId="37" xfId="0" applyFont="1" applyFill="1" applyBorder="1" applyAlignment="1">
      <alignment horizontal="center" vertical="center"/>
    </xf>
    <xf numFmtId="0" fontId="40" fillId="11" borderId="3" xfId="0" applyFont="1" applyFill="1" applyBorder="1" applyAlignment="1">
      <alignment horizontal="center" vertical="center"/>
    </xf>
    <xf numFmtId="0" fontId="40" fillId="11" borderId="5" xfId="0" applyFont="1" applyFill="1" applyBorder="1" applyAlignment="1">
      <alignment horizontal="center" vertical="center"/>
    </xf>
    <xf numFmtId="0" fontId="40" fillId="11" borderId="6" xfId="0" applyFont="1" applyFill="1" applyBorder="1" applyAlignment="1">
      <alignment horizontal="center" vertical="center"/>
    </xf>
    <xf numFmtId="0" fontId="40" fillId="11" borderId="8" xfId="0" applyFont="1" applyFill="1" applyBorder="1" applyAlignment="1">
      <alignment horizontal="center" vertical="center"/>
    </xf>
    <xf numFmtId="0" fontId="1" fillId="2" borderId="42" xfId="0" applyFont="1" applyFill="1" applyBorder="1" applyAlignment="1">
      <alignment horizontal="center" vertical="top" wrapText="1"/>
    </xf>
    <xf numFmtId="0" fontId="1" fillId="2" borderId="32" xfId="0" applyFont="1" applyFill="1" applyBorder="1" applyAlignment="1">
      <alignment horizontal="center" vertical="top" wrapText="1"/>
    </xf>
    <xf numFmtId="0" fontId="33" fillId="5" borderId="3" xfId="0" applyFont="1" applyFill="1" applyBorder="1" applyAlignment="1">
      <alignment horizontal="left"/>
    </xf>
    <xf numFmtId="0" fontId="33" fillId="5" borderId="4" xfId="0" applyFont="1" applyFill="1" applyBorder="1" applyAlignment="1">
      <alignment horizontal="left"/>
    </xf>
    <xf numFmtId="0" fontId="33" fillId="5" borderId="5" xfId="0" applyFont="1" applyFill="1" applyBorder="1" applyAlignment="1">
      <alignment horizontal="left"/>
    </xf>
    <xf numFmtId="0" fontId="4" fillId="19"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31" xfId="0" applyFont="1" applyFill="1" applyBorder="1" applyAlignment="1">
      <alignment horizontal="center" vertical="center"/>
    </xf>
    <xf numFmtId="0" fontId="23" fillId="0" borderId="22" xfId="0" applyFont="1" applyBorder="1" applyAlignment="1">
      <alignment horizontal="center"/>
    </xf>
    <xf numFmtId="0" fontId="23" fillId="0" borderId="23" xfId="0" applyFont="1" applyBorder="1" applyAlignment="1">
      <alignment horizontal="center"/>
    </xf>
    <xf numFmtId="0" fontId="23" fillId="0" borderId="24" xfId="0" applyFont="1" applyBorder="1" applyAlignment="1">
      <alignment horizontal="center"/>
    </xf>
    <xf numFmtId="0" fontId="75" fillId="6" borderId="43" xfId="0" applyFont="1" applyFill="1" applyBorder="1" applyAlignment="1">
      <alignment horizontal="center" vertical="top" wrapText="1"/>
    </xf>
    <xf numFmtId="0" fontId="75" fillId="6" borderId="32" xfId="0" applyFont="1" applyFill="1" applyBorder="1" applyAlignment="1">
      <alignment horizontal="center" vertical="top" wrapText="1"/>
    </xf>
    <xf numFmtId="0" fontId="41" fillId="26" borderId="3" xfId="0" applyFont="1" applyFill="1" applyBorder="1" applyAlignment="1">
      <alignment horizontal="center" vertical="center" wrapText="1"/>
    </xf>
    <xf numFmtId="0" fontId="41" fillId="26" borderId="4" xfId="0" applyFont="1" applyFill="1" applyBorder="1" applyAlignment="1">
      <alignment horizontal="center" vertical="center"/>
    </xf>
    <xf numFmtId="0" fontId="41" fillId="26" borderId="5" xfId="0" applyFont="1" applyFill="1" applyBorder="1" applyAlignment="1">
      <alignment horizontal="center" vertical="center"/>
    </xf>
    <xf numFmtId="0" fontId="41" fillId="26" borderId="25" xfId="0" applyFont="1" applyFill="1" applyBorder="1" applyAlignment="1">
      <alignment horizontal="center" vertical="center"/>
    </xf>
    <xf numFmtId="0" fontId="41" fillId="26" borderId="0" xfId="0" applyFont="1" applyFill="1" applyAlignment="1">
      <alignment horizontal="center" vertical="center"/>
    </xf>
    <xf numFmtId="0" fontId="41" fillId="26" borderId="26" xfId="0" applyFont="1" applyFill="1" applyBorder="1" applyAlignment="1">
      <alignment horizontal="center" vertical="center"/>
    </xf>
    <xf numFmtId="0" fontId="41" fillId="26" borderId="6" xfId="0" applyFont="1" applyFill="1" applyBorder="1" applyAlignment="1">
      <alignment horizontal="center" vertical="center"/>
    </xf>
    <xf numFmtId="0" fontId="41" fillId="26" borderId="7" xfId="0" applyFont="1" applyFill="1" applyBorder="1" applyAlignment="1">
      <alignment horizontal="center" vertical="center"/>
    </xf>
    <xf numFmtId="0" fontId="41" fillId="26" borderId="8" xfId="0" applyFont="1" applyFill="1" applyBorder="1" applyAlignment="1">
      <alignment horizontal="center" vertical="center"/>
    </xf>
    <xf numFmtId="0" fontId="78" fillId="0" borderId="0" xfId="0" applyFont="1"/>
    <xf numFmtId="0" fontId="78" fillId="0" borderId="0" xfId="0" applyFont="1" applyAlignment="1">
      <alignment horizontal="center"/>
    </xf>
  </cellXfs>
  <cellStyles count="2">
    <cellStyle name="Currency" xfId="1" builtinId="4"/>
    <cellStyle name="Normal" xfId="0" builtinId="0"/>
  </cellStyles>
  <dxfs count="37">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border outline="0">
        <bottom style="medium">
          <color indexed="64"/>
        </bottom>
      </border>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6"/>
        <color rgb="FF00B0F0"/>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6"/>
        <color rgb="FF00B0F0"/>
        <name val="Calibri"/>
        <family val="2"/>
        <scheme val="minor"/>
      </font>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font>
        <b/>
        <i val="0"/>
        <strike val="0"/>
        <condense val="0"/>
        <extend val="0"/>
        <outline val="0"/>
        <shadow val="0"/>
        <u val="none"/>
        <vertAlign val="baseline"/>
        <sz val="16"/>
        <color rgb="FF00B0F0"/>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border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rgb="FF002060"/>
        <name val="Calibri"/>
        <family val="2"/>
        <scheme val="minor"/>
      </font>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1"/>
        <color rgb="FFFF0000"/>
        <name val="Calibri"/>
        <family val="2"/>
        <scheme val="minor"/>
      </font>
      <border diagonalUp="0" diagonalDown="0" outline="0">
        <left/>
        <right style="thin">
          <color indexed="64"/>
        </right>
        <top style="thin">
          <color indexed="64"/>
        </top>
        <bottom style="thin">
          <color indexed="64"/>
        </bottom>
      </border>
    </dxf>
    <dxf>
      <border outline="0">
        <top style="thin">
          <color indexed="64"/>
        </top>
      </border>
    </dxf>
    <dxf>
      <border outline="0">
        <left style="medium">
          <color indexed="64"/>
        </left>
        <right style="medium">
          <color indexed="64"/>
        </right>
        <top style="medium">
          <color indexed="64"/>
        </top>
        <bottom style="medium">
          <color indexed="64"/>
        </bottom>
      </border>
    </dxf>
    <dxf>
      <border outline="0">
        <bottom style="thin">
          <color indexed="64"/>
        </bottom>
      </border>
    </dxf>
    <dxf>
      <fill>
        <patternFill patternType="solid">
          <fgColor indexed="64"/>
          <bgColor theme="0"/>
        </patternFill>
      </fill>
    </dxf>
    <dxf>
      <numFmt numFmtId="164" formatCode="&quot;$&quot;#,##0_);[Red]\(&quot;$&quot;#,##0\)"/>
    </dxf>
    <dxf>
      <border outline="0">
        <left style="medium">
          <color indexed="64"/>
        </left>
        <right style="medium">
          <color indexed="64"/>
        </right>
        <top style="medium">
          <color indexed="64"/>
        </top>
        <bottom style="medium">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_([$$-409]* #,##0.00_);_([$$-409]* \(#,##0.00\);_([$$-409]* &quot;-&quot;??_);_(@_)"/>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1"/>
        <name val="Calibri"/>
        <family val="2"/>
        <scheme val="minor"/>
      </font>
    </dxf>
    <dxf>
      <border diagonalUp="0" diagonalDown="0">
        <left style="medium">
          <color indexed="64"/>
        </left>
        <right style="medium">
          <color indexed="64"/>
        </right>
        <top style="medium">
          <color indexed="64"/>
        </top>
        <bottom style="medium">
          <color indexed="64"/>
        </bottom>
      </border>
    </dxf>
  </dxfs>
  <tableStyles count="1" defaultTableStyle="TableStyleMedium2" defaultPivotStyle="PivotStyleLight16">
    <tableStyle name="Invisible" pivot="0" table="0" count="0" xr9:uid="{46755B71-DB2D-40D9-94B6-D66E3D110579}"/>
  </tableStyles>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BAR 📊CHART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5.8611285291534808E-3"/>
                  <c:y val="-6.853198513659505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3604673272737"/>
                      <c:h val="6.1473432688914281E-2"/>
                    </c:manualLayout>
                  </c15:layout>
                </c:ext>
                <c:ext xmlns:c16="http://schemas.microsoft.com/office/drawing/2014/chart" uri="{C3380CC4-5D6E-409C-BE32-E72D297353CC}">
                  <c16:uniqueId val="{00000002-CFBA-408A-AB0E-0DC9F8B098F2}"/>
                </c:ext>
              </c:extLst>
            </c:dLbl>
            <c:dLbl>
              <c:idx val="1"/>
              <c:layout>
                <c:manualLayout>
                  <c:x val="1.2805594340185751E-2"/>
                  <c:y val="-4.454569590457720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843697906122255"/>
                      <c:h val="8.2033109173500984E-2"/>
                    </c:manualLayout>
                  </c15:layout>
                </c:ext>
                <c:ext xmlns:c16="http://schemas.microsoft.com/office/drawing/2014/chart" uri="{C3380CC4-5D6E-409C-BE32-E72D297353CC}">
                  <c16:uniqueId val="{00000001-CFBA-408A-AB0E-0DC9F8B098F2}"/>
                </c:ext>
              </c:extLst>
            </c:dLbl>
            <c:dLbl>
              <c:idx val="4"/>
              <c:layout>
                <c:manualLayout>
                  <c:x val="-1.1416837924141297E-2"/>
                  <c:y val="-3.77839591713245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095732432613715"/>
                      <c:h val="0.10944601115294994"/>
                    </c:manualLayout>
                  </c15:layout>
                </c:ext>
                <c:ext xmlns:c16="http://schemas.microsoft.com/office/drawing/2014/chart" uri="{C3380CC4-5D6E-409C-BE32-E72D297353CC}">
                  <c16:uniqueId val="{00000003-CFBA-408A-AB0E-0DC9F8B098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Sheet1!$B$745:$B$751</c:f>
              <c:strCache>
                <c:ptCount val="7"/>
                <c:pt idx="0">
                  <c:v>a</c:v>
                </c:pt>
                <c:pt idx="1">
                  <c:v>b</c:v>
                </c:pt>
                <c:pt idx="2">
                  <c:v>c</c:v>
                </c:pt>
                <c:pt idx="3">
                  <c:v>d</c:v>
                </c:pt>
                <c:pt idx="4">
                  <c:v>e</c:v>
                </c:pt>
                <c:pt idx="5">
                  <c:v>f</c:v>
                </c:pt>
                <c:pt idx="6">
                  <c:v>g</c:v>
                </c:pt>
              </c:strCache>
            </c:strRef>
          </c:cat>
          <c:val>
            <c:numRef>
              <c:f>Sheet1!$C$753:$C$759</c:f>
              <c:numCache>
                <c:formatCode>General</c:formatCode>
                <c:ptCount val="7"/>
                <c:pt idx="0">
                  <c:v>28.571428571428573</c:v>
                </c:pt>
                <c:pt idx="1">
                  <c:v>28.333333333333332</c:v>
                </c:pt>
                <c:pt idx="2">
                  <c:v>26</c:v>
                </c:pt>
                <c:pt idx="3">
                  <c:v>27.5</c:v>
                </c:pt>
                <c:pt idx="4">
                  <c:v>33.333333333333336</c:v>
                </c:pt>
                <c:pt idx="5">
                  <c:v>27.5</c:v>
                </c:pt>
                <c:pt idx="6">
                  <c:v>30</c:v>
                </c:pt>
              </c:numCache>
            </c:numRef>
          </c:val>
          <c:extLst>
            <c:ext xmlns:c16="http://schemas.microsoft.com/office/drawing/2014/chart" uri="{C3380CC4-5D6E-409C-BE32-E72D297353CC}">
              <c16:uniqueId val="{00000000-CFBA-408A-AB0E-0DC9F8B098F2}"/>
            </c:ext>
          </c:extLst>
        </c:ser>
        <c:dLbls>
          <c:dLblPos val="outEnd"/>
          <c:showLegendKey val="0"/>
          <c:showVal val="1"/>
          <c:showCatName val="0"/>
          <c:showSerName val="0"/>
          <c:showPercent val="0"/>
          <c:showBubbleSize val="0"/>
        </c:dLbls>
        <c:gapWidth val="100"/>
        <c:overlap val="-24"/>
        <c:axId val="1221401519"/>
        <c:axId val="853623935"/>
      </c:barChart>
      <c:catAx>
        <c:axId val="1221401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623935"/>
        <c:crosses val="autoZero"/>
        <c:auto val="0"/>
        <c:lblAlgn val="ctr"/>
        <c:lblOffset val="100"/>
        <c:noMultiLvlLbl val="0"/>
      </c:catAx>
      <c:valAx>
        <c:axId val="853623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140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80000"/>
        </a:schemeClr>
      </a:solidFill>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BAR </a:t>
            </a:r>
            <a:r>
              <a:rPr lang="en-IN"/>
              <a:t>📊CHART</a:t>
            </a:r>
            <a:r>
              <a:rPr lang="en-US"/>
              <a:t>  </a:t>
            </a:r>
          </a:p>
        </c:rich>
      </c:tx>
      <c:layout>
        <c:manualLayout>
          <c:xMode val="edge"/>
          <c:yMode val="edge"/>
          <c:x val="0.38292786534739259"/>
          <c:y val="6.5368896758320374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Sheet1!$B$775:$B$874</c:f>
              <c:strCache>
                <c:ptCount val="100"/>
                <c:pt idx="0">
                  <c:v>cust 1</c:v>
                </c:pt>
                <c:pt idx="1">
                  <c:v>cust 2</c:v>
                </c:pt>
                <c:pt idx="2">
                  <c:v>cust 3</c:v>
                </c:pt>
                <c:pt idx="3">
                  <c:v>cust 4</c:v>
                </c:pt>
                <c:pt idx="4">
                  <c:v>cust 5</c:v>
                </c:pt>
                <c:pt idx="5">
                  <c:v>cust 6</c:v>
                </c:pt>
                <c:pt idx="6">
                  <c:v>cust 7</c:v>
                </c:pt>
                <c:pt idx="7">
                  <c:v>cust 8</c:v>
                </c:pt>
                <c:pt idx="8">
                  <c:v>cust 9</c:v>
                </c:pt>
                <c:pt idx="9">
                  <c:v>cust 10</c:v>
                </c:pt>
                <c:pt idx="10">
                  <c:v>cust 11</c:v>
                </c:pt>
                <c:pt idx="11">
                  <c:v>cust 12</c:v>
                </c:pt>
                <c:pt idx="12">
                  <c:v>cust 13</c:v>
                </c:pt>
                <c:pt idx="13">
                  <c:v>cust 14</c:v>
                </c:pt>
                <c:pt idx="14">
                  <c:v>cust 15</c:v>
                </c:pt>
                <c:pt idx="15">
                  <c:v>cust 16</c:v>
                </c:pt>
                <c:pt idx="16">
                  <c:v>cust 17</c:v>
                </c:pt>
                <c:pt idx="17">
                  <c:v>cust 18</c:v>
                </c:pt>
                <c:pt idx="18">
                  <c:v>cust 19</c:v>
                </c:pt>
                <c:pt idx="19">
                  <c:v>cust 20</c:v>
                </c:pt>
                <c:pt idx="20">
                  <c:v>cust 21</c:v>
                </c:pt>
                <c:pt idx="21">
                  <c:v>cust 22</c:v>
                </c:pt>
                <c:pt idx="22">
                  <c:v>cust 23</c:v>
                </c:pt>
                <c:pt idx="23">
                  <c:v>cust 24</c:v>
                </c:pt>
                <c:pt idx="24">
                  <c:v>cust 25</c:v>
                </c:pt>
                <c:pt idx="25">
                  <c:v>cust 26</c:v>
                </c:pt>
                <c:pt idx="26">
                  <c:v>cust 27</c:v>
                </c:pt>
                <c:pt idx="27">
                  <c:v>cust 28</c:v>
                </c:pt>
                <c:pt idx="28">
                  <c:v>cust 29</c:v>
                </c:pt>
                <c:pt idx="29">
                  <c:v>cust 30</c:v>
                </c:pt>
                <c:pt idx="30">
                  <c:v>cust 31</c:v>
                </c:pt>
                <c:pt idx="31">
                  <c:v>cust 32</c:v>
                </c:pt>
                <c:pt idx="32">
                  <c:v>cust 33</c:v>
                </c:pt>
                <c:pt idx="33">
                  <c:v>cust 34</c:v>
                </c:pt>
                <c:pt idx="34">
                  <c:v>cust 35</c:v>
                </c:pt>
                <c:pt idx="35">
                  <c:v>cust 36</c:v>
                </c:pt>
                <c:pt idx="36">
                  <c:v>cust 37</c:v>
                </c:pt>
                <c:pt idx="37">
                  <c:v>cust 38</c:v>
                </c:pt>
                <c:pt idx="38">
                  <c:v>cust 39</c:v>
                </c:pt>
                <c:pt idx="39">
                  <c:v>cust 40</c:v>
                </c:pt>
                <c:pt idx="40">
                  <c:v>cust 41</c:v>
                </c:pt>
                <c:pt idx="41">
                  <c:v>cust 42</c:v>
                </c:pt>
                <c:pt idx="42">
                  <c:v>cust 43</c:v>
                </c:pt>
                <c:pt idx="43">
                  <c:v>cust 44</c:v>
                </c:pt>
                <c:pt idx="44">
                  <c:v>cust 45</c:v>
                </c:pt>
                <c:pt idx="45">
                  <c:v>cust 46</c:v>
                </c:pt>
                <c:pt idx="46">
                  <c:v>cust 47</c:v>
                </c:pt>
                <c:pt idx="47">
                  <c:v>cust 48</c:v>
                </c:pt>
                <c:pt idx="48">
                  <c:v>cust 49</c:v>
                </c:pt>
                <c:pt idx="49">
                  <c:v>cust 50</c:v>
                </c:pt>
                <c:pt idx="50">
                  <c:v>cust 51</c:v>
                </c:pt>
                <c:pt idx="51">
                  <c:v>cust 52</c:v>
                </c:pt>
                <c:pt idx="52">
                  <c:v>cust 53</c:v>
                </c:pt>
                <c:pt idx="53">
                  <c:v>cust 54</c:v>
                </c:pt>
                <c:pt idx="54">
                  <c:v>cust 55</c:v>
                </c:pt>
                <c:pt idx="55">
                  <c:v>cust 56</c:v>
                </c:pt>
                <c:pt idx="56">
                  <c:v>cust 57</c:v>
                </c:pt>
                <c:pt idx="57">
                  <c:v>cust 58</c:v>
                </c:pt>
                <c:pt idx="58">
                  <c:v>cust 59</c:v>
                </c:pt>
                <c:pt idx="59">
                  <c:v>cust 60</c:v>
                </c:pt>
                <c:pt idx="60">
                  <c:v>cust 61</c:v>
                </c:pt>
                <c:pt idx="61">
                  <c:v>cust 62</c:v>
                </c:pt>
                <c:pt idx="62">
                  <c:v>cust 63</c:v>
                </c:pt>
                <c:pt idx="63">
                  <c:v>cust 64</c:v>
                </c:pt>
                <c:pt idx="64">
                  <c:v>cust 65</c:v>
                </c:pt>
                <c:pt idx="65">
                  <c:v>cust 66</c:v>
                </c:pt>
                <c:pt idx="66">
                  <c:v>cust 67</c:v>
                </c:pt>
                <c:pt idx="67">
                  <c:v>cust 68</c:v>
                </c:pt>
                <c:pt idx="68">
                  <c:v>cust 69</c:v>
                </c:pt>
                <c:pt idx="69">
                  <c:v>cust 70</c:v>
                </c:pt>
                <c:pt idx="70">
                  <c:v>cust 71</c:v>
                </c:pt>
                <c:pt idx="71">
                  <c:v>cust 72</c:v>
                </c:pt>
                <c:pt idx="72">
                  <c:v>cust 73</c:v>
                </c:pt>
                <c:pt idx="73">
                  <c:v>cust 74</c:v>
                </c:pt>
                <c:pt idx="74">
                  <c:v>cust 75</c:v>
                </c:pt>
                <c:pt idx="75">
                  <c:v>cust 76</c:v>
                </c:pt>
                <c:pt idx="76">
                  <c:v>cust 77</c:v>
                </c:pt>
                <c:pt idx="77">
                  <c:v>cust 78</c:v>
                </c:pt>
                <c:pt idx="78">
                  <c:v>cust 79</c:v>
                </c:pt>
                <c:pt idx="79">
                  <c:v>cust 80</c:v>
                </c:pt>
                <c:pt idx="80">
                  <c:v>cust 81</c:v>
                </c:pt>
                <c:pt idx="81">
                  <c:v>cust 82</c:v>
                </c:pt>
                <c:pt idx="82">
                  <c:v>cust 83</c:v>
                </c:pt>
                <c:pt idx="83">
                  <c:v>cust 84</c:v>
                </c:pt>
                <c:pt idx="84">
                  <c:v>cust 85</c:v>
                </c:pt>
                <c:pt idx="85">
                  <c:v>cust 86</c:v>
                </c:pt>
                <c:pt idx="86">
                  <c:v>cust 87</c:v>
                </c:pt>
                <c:pt idx="87">
                  <c:v>cust 88</c:v>
                </c:pt>
                <c:pt idx="88">
                  <c:v>cust 89</c:v>
                </c:pt>
                <c:pt idx="89">
                  <c:v>cust 90</c:v>
                </c:pt>
                <c:pt idx="90">
                  <c:v>cust 91</c:v>
                </c:pt>
                <c:pt idx="91">
                  <c:v>cust 92</c:v>
                </c:pt>
                <c:pt idx="92">
                  <c:v>cust 93</c:v>
                </c:pt>
                <c:pt idx="93">
                  <c:v>cust 94</c:v>
                </c:pt>
                <c:pt idx="94">
                  <c:v>cust 95</c:v>
                </c:pt>
                <c:pt idx="95">
                  <c:v>cust 96</c:v>
                </c:pt>
                <c:pt idx="96">
                  <c:v>cust 97</c:v>
                </c:pt>
                <c:pt idx="97">
                  <c:v>cust 98</c:v>
                </c:pt>
                <c:pt idx="98">
                  <c:v>cust 99</c:v>
                </c:pt>
                <c:pt idx="99">
                  <c:v>cust 100</c:v>
                </c:pt>
              </c:strCache>
            </c:strRef>
          </c:cat>
          <c:val>
            <c:numRef>
              <c:f>Sheet1!$F$775:$F$874</c:f>
              <c:numCache>
                <c:formatCode>General</c:formatCode>
                <c:ptCount val="100"/>
                <c:pt idx="0">
                  <c:v>3.74</c:v>
                </c:pt>
                <c:pt idx="1">
                  <c:v>3.7373737373737375</c:v>
                </c:pt>
                <c:pt idx="2">
                  <c:v>3.7246464646464648</c:v>
                </c:pt>
                <c:pt idx="3">
                  <c:v>3.7448484848484851</c:v>
                </c:pt>
                <c:pt idx="4">
                  <c:v>3.7246464646464648</c:v>
                </c:pt>
                <c:pt idx="5">
                  <c:v>3.7246464646464648</c:v>
                </c:pt>
                <c:pt idx="6">
                  <c:v>3.7320408163265308</c:v>
                </c:pt>
                <c:pt idx="7">
                  <c:v>3.7498969072164949</c:v>
                </c:pt>
                <c:pt idx="8">
                  <c:v>3.7368749999999999</c:v>
                </c:pt>
                <c:pt idx="9">
                  <c:v>3.734105263157895</c:v>
                </c:pt>
                <c:pt idx="10">
                  <c:v>3.7419148936170212</c:v>
                </c:pt>
                <c:pt idx="11">
                  <c:v>3.7283870967741937</c:v>
                </c:pt>
                <c:pt idx="12">
                  <c:v>3.7254347826086955</c:v>
                </c:pt>
                <c:pt idx="13">
                  <c:v>3.7443956043956046</c:v>
                </c:pt>
                <c:pt idx="14">
                  <c:v>3.7526666666666668</c:v>
                </c:pt>
                <c:pt idx="15">
                  <c:v>3.7498876404494381</c:v>
                </c:pt>
                <c:pt idx="16">
                  <c:v>4.0869662921348313</c:v>
                </c:pt>
                <c:pt idx="17">
                  <c:v>4.3678651685393257</c:v>
                </c:pt>
                <c:pt idx="18">
                  <c:v>4.6824719101123593</c:v>
                </c:pt>
                <c:pt idx="19">
                  <c:v>5.1319101123595505</c:v>
                </c:pt>
                <c:pt idx="20">
                  <c:v>5.5251685393258425</c:v>
                </c:pt>
                <c:pt idx="21">
                  <c:v>5.8060674157303369</c:v>
                </c:pt>
                <c:pt idx="22">
                  <c:v>6.2442696629213481</c:v>
                </c:pt>
                <c:pt idx="23">
                  <c:v>6.5588764044943817</c:v>
                </c:pt>
                <c:pt idx="24">
                  <c:v>6.9184269662921345</c:v>
                </c:pt>
                <c:pt idx="25">
                  <c:v>7.3229213483146065</c:v>
                </c:pt>
                <c:pt idx="26">
                  <c:v>7.8173033707865169</c:v>
                </c:pt>
                <c:pt idx="27">
                  <c:v>8.1206741573033714</c:v>
                </c:pt>
                <c:pt idx="28">
                  <c:v>8.5026966292134833</c:v>
                </c:pt>
                <c:pt idx="29">
                  <c:v>8.9408988764044945</c:v>
                </c:pt>
                <c:pt idx="30">
                  <c:v>9.3229213483146065</c:v>
                </c:pt>
                <c:pt idx="31">
                  <c:v>9.626292134831461</c:v>
                </c:pt>
                <c:pt idx="32">
                  <c:v>9.9633707865168546</c:v>
                </c:pt>
                <c:pt idx="33">
                  <c:v>10.345393258426967</c:v>
                </c:pt>
                <c:pt idx="34">
                  <c:v>10.63752808988764</c:v>
                </c:pt>
                <c:pt idx="35">
                  <c:v>10.974606741573034</c:v>
                </c:pt>
                <c:pt idx="36">
                  <c:v>11.334157303370787</c:v>
                </c:pt>
                <c:pt idx="37">
                  <c:v>11.749887640449439</c:v>
                </c:pt>
                <c:pt idx="38">
                  <c:v>12.16561797752809</c:v>
                </c:pt>
                <c:pt idx="39">
                  <c:v>12.446516853932584</c:v>
                </c:pt>
                <c:pt idx="40">
                  <c:v>12.761123595505618</c:v>
                </c:pt>
                <c:pt idx="41">
                  <c:v>13.221797752808989</c:v>
                </c:pt>
                <c:pt idx="42">
                  <c:v>13.592584269662922</c:v>
                </c:pt>
                <c:pt idx="43">
                  <c:v>13.918426966292134</c:v>
                </c:pt>
                <c:pt idx="44">
                  <c:v>14.356629213483146</c:v>
                </c:pt>
                <c:pt idx="45">
                  <c:v>14.716179775280899</c:v>
                </c:pt>
                <c:pt idx="46">
                  <c:v>15.086966292134832</c:v>
                </c:pt>
                <c:pt idx="47">
                  <c:v>15.412808988764045</c:v>
                </c:pt>
                <c:pt idx="48">
                  <c:v>15.895955056179776</c:v>
                </c:pt>
                <c:pt idx="49">
                  <c:v>16.188089887640448</c:v>
                </c:pt>
                <c:pt idx="50">
                  <c:v>16.570112359550563</c:v>
                </c:pt>
                <c:pt idx="51">
                  <c:v>17.008314606741575</c:v>
                </c:pt>
                <c:pt idx="52">
                  <c:v>17.289213483146067</c:v>
                </c:pt>
                <c:pt idx="53">
                  <c:v>17.603820224719101</c:v>
                </c:pt>
                <c:pt idx="54">
                  <c:v>17.952134831460675</c:v>
                </c:pt>
                <c:pt idx="55">
                  <c:v>18.244269662921347</c:v>
                </c:pt>
                <c:pt idx="56">
                  <c:v>18.547640449438202</c:v>
                </c:pt>
                <c:pt idx="57">
                  <c:v>18.907191011235955</c:v>
                </c:pt>
                <c:pt idx="58">
                  <c:v>19.311685393258426</c:v>
                </c:pt>
                <c:pt idx="59">
                  <c:v>19.749887640449437</c:v>
                </c:pt>
                <c:pt idx="60">
                  <c:v>20.086966292134832</c:v>
                </c:pt>
                <c:pt idx="61">
                  <c:v>20.480224719101123</c:v>
                </c:pt>
                <c:pt idx="62">
                  <c:v>20.738651685393258</c:v>
                </c:pt>
                <c:pt idx="63">
                  <c:v>21.10943820224719</c:v>
                </c:pt>
                <c:pt idx="64">
                  <c:v>21.502696629213482</c:v>
                </c:pt>
                <c:pt idx="65">
                  <c:v>21.940898876404493</c:v>
                </c:pt>
                <c:pt idx="66">
                  <c:v>22.144772727272727</c:v>
                </c:pt>
                <c:pt idx="67">
                  <c:v>22.521363636363638</c:v>
                </c:pt>
                <c:pt idx="68">
                  <c:v>22.745747126436783</c:v>
                </c:pt>
                <c:pt idx="69">
                  <c:v>22.963720930232558</c:v>
                </c:pt>
                <c:pt idx="70">
                  <c:v>23.175058823529412</c:v>
                </c:pt>
                <c:pt idx="71">
                  <c:v>23.427142857142858</c:v>
                </c:pt>
                <c:pt idx="72">
                  <c:v>23.673253012048193</c:v>
                </c:pt>
                <c:pt idx="73">
                  <c:v>23.913170731707318</c:v>
                </c:pt>
                <c:pt idx="74">
                  <c:v>24.159012345679013</c:v>
                </c:pt>
                <c:pt idx="75">
                  <c:v>24.423500000000001</c:v>
                </c:pt>
                <c:pt idx="76">
                  <c:v>24.669367088607597</c:v>
                </c:pt>
                <c:pt idx="77">
                  <c:v>24.934358974358975</c:v>
                </c:pt>
                <c:pt idx="78">
                  <c:v>26.498461538461541</c:v>
                </c:pt>
                <c:pt idx="79">
                  <c:v>28.344615384615388</c:v>
                </c:pt>
                <c:pt idx="80">
                  <c:v>30.036923076923078</c:v>
                </c:pt>
                <c:pt idx="81">
                  <c:v>31.524102564102567</c:v>
                </c:pt>
                <c:pt idx="82">
                  <c:v>33.229230769230767</c:v>
                </c:pt>
                <c:pt idx="83">
                  <c:v>34.883076923076928</c:v>
                </c:pt>
                <c:pt idx="84">
                  <c:v>36.690769230769234</c:v>
                </c:pt>
                <c:pt idx="85">
                  <c:v>38.190769230769234</c:v>
                </c:pt>
                <c:pt idx="86">
                  <c:v>39.793333333333337</c:v>
                </c:pt>
                <c:pt idx="87">
                  <c:v>41.562564102564103</c:v>
                </c:pt>
                <c:pt idx="88">
                  <c:v>43.024102564102563</c:v>
                </c:pt>
                <c:pt idx="89">
                  <c:v>44.562564102564103</c:v>
                </c:pt>
                <c:pt idx="90">
                  <c:v>46.203589743589745</c:v>
                </c:pt>
                <c:pt idx="91">
                  <c:v>47.90871794871795</c:v>
                </c:pt>
                <c:pt idx="92">
                  <c:v>49.511282051282052</c:v>
                </c:pt>
                <c:pt idx="93">
                  <c:v>51.036923076923081</c:v>
                </c:pt>
                <c:pt idx="94">
                  <c:v>52.665128205128205</c:v>
                </c:pt>
                <c:pt idx="95">
                  <c:v>54.40871794871795</c:v>
                </c:pt>
                <c:pt idx="96">
                  <c:v>55.98564102564103</c:v>
                </c:pt>
                <c:pt idx="97">
                  <c:v>57.588205128205132</c:v>
                </c:pt>
                <c:pt idx="98">
                  <c:v>59.280512820512818</c:v>
                </c:pt>
                <c:pt idx="99">
                  <c:v>60.87025641025641</c:v>
                </c:pt>
              </c:numCache>
            </c:numRef>
          </c:val>
          <c:extLst>
            <c:ext xmlns:c16="http://schemas.microsoft.com/office/drawing/2014/chart" uri="{C3380CC4-5D6E-409C-BE32-E72D297353CC}">
              <c16:uniqueId val="{00000000-8E47-41F9-B014-807884236335}"/>
            </c:ext>
          </c:extLst>
        </c:ser>
        <c:dLbls>
          <c:showLegendKey val="0"/>
          <c:showVal val="0"/>
          <c:showCatName val="0"/>
          <c:showSerName val="0"/>
          <c:showPercent val="0"/>
          <c:showBubbleSize val="0"/>
        </c:dLbls>
        <c:gapWidth val="219"/>
        <c:axId val="1835062719"/>
        <c:axId val="1220745823"/>
      </c:barChart>
      <c:catAx>
        <c:axId val="183506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20745823"/>
        <c:crosses val="autoZero"/>
        <c:auto val="1"/>
        <c:lblAlgn val="ctr"/>
        <c:lblOffset val="100"/>
        <c:noMultiLvlLbl val="0"/>
      </c:catAx>
      <c:valAx>
        <c:axId val="122074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83506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rgbClr val="FF0000"/>
      </a:solidFill>
      <a:round/>
    </a:ln>
    <a:effectLst/>
  </c:spPr>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BAR   CHART</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Sheet1!$D$895:$D$944</c:f>
              <c:strCache>
                <c:ptCount val="50"/>
                <c:pt idx="0">
                  <c:v>product 1 </c:v>
                </c:pt>
                <c:pt idx="1">
                  <c:v>product 2</c:v>
                </c:pt>
                <c:pt idx="2">
                  <c:v>product 3</c:v>
                </c:pt>
                <c:pt idx="3">
                  <c:v>product 4</c:v>
                </c:pt>
                <c:pt idx="4">
                  <c:v>product 5</c:v>
                </c:pt>
                <c:pt idx="5">
                  <c:v>product 6</c:v>
                </c:pt>
                <c:pt idx="6">
                  <c:v>product 7</c:v>
                </c:pt>
                <c:pt idx="7">
                  <c:v>product 8</c:v>
                </c:pt>
                <c:pt idx="8">
                  <c:v>product 9</c:v>
                </c:pt>
                <c:pt idx="9">
                  <c:v>product 10</c:v>
                </c:pt>
                <c:pt idx="10">
                  <c:v>product 11</c:v>
                </c:pt>
                <c:pt idx="11">
                  <c:v>product 12</c:v>
                </c:pt>
                <c:pt idx="12">
                  <c:v>product 13</c:v>
                </c:pt>
                <c:pt idx="13">
                  <c:v>product 14</c:v>
                </c:pt>
                <c:pt idx="14">
                  <c:v>product 15</c:v>
                </c:pt>
                <c:pt idx="15">
                  <c:v>product 16</c:v>
                </c:pt>
                <c:pt idx="16">
                  <c:v>product 17</c:v>
                </c:pt>
                <c:pt idx="17">
                  <c:v>product 18</c:v>
                </c:pt>
                <c:pt idx="18">
                  <c:v>product 19</c:v>
                </c:pt>
                <c:pt idx="19">
                  <c:v>product 20</c:v>
                </c:pt>
                <c:pt idx="20">
                  <c:v>product 21</c:v>
                </c:pt>
                <c:pt idx="21">
                  <c:v>product 22</c:v>
                </c:pt>
                <c:pt idx="22">
                  <c:v>product 23</c:v>
                </c:pt>
                <c:pt idx="23">
                  <c:v>product 24</c:v>
                </c:pt>
                <c:pt idx="24">
                  <c:v>product 25</c:v>
                </c:pt>
                <c:pt idx="25">
                  <c:v>product 26</c:v>
                </c:pt>
                <c:pt idx="26">
                  <c:v>product 27</c:v>
                </c:pt>
                <c:pt idx="27">
                  <c:v>product 28</c:v>
                </c:pt>
                <c:pt idx="28">
                  <c:v>product 29</c:v>
                </c:pt>
                <c:pt idx="29">
                  <c:v>product 30</c:v>
                </c:pt>
                <c:pt idx="30">
                  <c:v>product 31</c:v>
                </c:pt>
                <c:pt idx="31">
                  <c:v>product 32</c:v>
                </c:pt>
                <c:pt idx="32">
                  <c:v>product 33</c:v>
                </c:pt>
                <c:pt idx="33">
                  <c:v>product 34</c:v>
                </c:pt>
                <c:pt idx="34">
                  <c:v>product 35</c:v>
                </c:pt>
                <c:pt idx="35">
                  <c:v>product 36</c:v>
                </c:pt>
                <c:pt idx="36">
                  <c:v>product 37</c:v>
                </c:pt>
                <c:pt idx="37">
                  <c:v>product 38</c:v>
                </c:pt>
                <c:pt idx="38">
                  <c:v>product 39</c:v>
                </c:pt>
                <c:pt idx="39">
                  <c:v>product 40</c:v>
                </c:pt>
                <c:pt idx="40">
                  <c:v>product 41</c:v>
                </c:pt>
                <c:pt idx="41">
                  <c:v>product 42</c:v>
                </c:pt>
                <c:pt idx="42">
                  <c:v>product 43</c:v>
                </c:pt>
                <c:pt idx="43">
                  <c:v>product 44</c:v>
                </c:pt>
                <c:pt idx="44">
                  <c:v>product 45</c:v>
                </c:pt>
                <c:pt idx="45">
                  <c:v>product 46</c:v>
                </c:pt>
                <c:pt idx="46">
                  <c:v>product 47</c:v>
                </c:pt>
                <c:pt idx="47">
                  <c:v>product 48</c:v>
                </c:pt>
                <c:pt idx="48">
                  <c:v>product 49</c:v>
                </c:pt>
                <c:pt idx="49">
                  <c:v>product 50</c:v>
                </c:pt>
              </c:strCache>
            </c:strRef>
          </c:cat>
          <c:val>
            <c:numRef>
              <c:f>Sheet1!$E$895:$E$944</c:f>
              <c:numCache>
                <c:formatCode>General</c:formatCode>
                <c:ptCount val="50"/>
                <c:pt idx="0">
                  <c:v>36.14</c:v>
                </c:pt>
                <c:pt idx="1">
                  <c:v>36.163265306122447</c:v>
                </c:pt>
                <c:pt idx="2">
                  <c:v>36.32938775510204</c:v>
                </c:pt>
                <c:pt idx="3">
                  <c:v>36.419583333333335</c:v>
                </c:pt>
                <c:pt idx="4">
                  <c:v>36.237021276595748</c:v>
                </c:pt>
                <c:pt idx="5">
                  <c:v>36.198695652173917</c:v>
                </c:pt>
                <c:pt idx="6">
                  <c:v>36.358666666666672</c:v>
                </c:pt>
                <c:pt idx="7">
                  <c:v>36.230454545454549</c:v>
                </c:pt>
                <c:pt idx="8">
                  <c:v>36.375348837209302</c:v>
                </c:pt>
                <c:pt idx="9">
                  <c:v>36.384285714285717</c:v>
                </c:pt>
                <c:pt idx="10">
                  <c:v>36.271707317073172</c:v>
                </c:pt>
                <c:pt idx="11">
                  <c:v>36.003500000000003</c:v>
                </c:pt>
                <c:pt idx="12">
                  <c:v>36.131794871794874</c:v>
                </c:pt>
                <c:pt idx="13">
                  <c:v>38.336923076923078</c:v>
                </c:pt>
                <c:pt idx="14">
                  <c:v>41.029230769230772</c:v>
                </c:pt>
                <c:pt idx="15">
                  <c:v>43.593333333333334</c:v>
                </c:pt>
                <c:pt idx="16">
                  <c:v>45.90102564102564</c:v>
                </c:pt>
                <c:pt idx="17">
                  <c:v>48.490769230769232</c:v>
                </c:pt>
                <c:pt idx="18">
                  <c:v>50.875384615384618</c:v>
                </c:pt>
                <c:pt idx="19">
                  <c:v>53.875384615384625</c:v>
                </c:pt>
                <c:pt idx="20">
                  <c:v>56.157435897435903</c:v>
                </c:pt>
                <c:pt idx="21">
                  <c:v>58.567692307692319</c:v>
                </c:pt>
                <c:pt idx="22">
                  <c:v>61.157435897435903</c:v>
                </c:pt>
                <c:pt idx="23">
                  <c:v>63.106153846153845</c:v>
                </c:pt>
                <c:pt idx="24">
                  <c:v>65.567692307692298</c:v>
                </c:pt>
                <c:pt idx="25">
                  <c:v>68.157435897435889</c:v>
                </c:pt>
                <c:pt idx="26">
                  <c:v>70.490769230769232</c:v>
                </c:pt>
                <c:pt idx="27">
                  <c:v>72.798461538461538</c:v>
                </c:pt>
                <c:pt idx="28">
                  <c:v>75.106153846153845</c:v>
                </c:pt>
                <c:pt idx="29">
                  <c:v>77.439487179487173</c:v>
                </c:pt>
                <c:pt idx="30">
                  <c:v>80.080512820512823</c:v>
                </c:pt>
                <c:pt idx="31">
                  <c:v>82.362564102564093</c:v>
                </c:pt>
                <c:pt idx="32">
                  <c:v>84.798461538461538</c:v>
                </c:pt>
                <c:pt idx="33">
                  <c:v>87.106153846153845</c:v>
                </c:pt>
                <c:pt idx="34">
                  <c:v>89.593333333333334</c:v>
                </c:pt>
                <c:pt idx="35">
                  <c:v>91.926666666666662</c:v>
                </c:pt>
                <c:pt idx="36">
                  <c:v>93.952307692307684</c:v>
                </c:pt>
                <c:pt idx="37">
                  <c:v>96.439487179487173</c:v>
                </c:pt>
                <c:pt idx="38">
                  <c:v>99.029230769230765</c:v>
                </c:pt>
                <c:pt idx="39">
                  <c:v>101.69589743589744</c:v>
                </c:pt>
                <c:pt idx="40">
                  <c:v>104.18307692307692</c:v>
                </c:pt>
                <c:pt idx="41">
                  <c:v>106.79846153846152</c:v>
                </c:pt>
                <c:pt idx="42">
                  <c:v>109.31128205128203</c:v>
                </c:pt>
                <c:pt idx="43">
                  <c:v>111.61897435897434</c:v>
                </c:pt>
                <c:pt idx="44">
                  <c:v>113.97794871794871</c:v>
                </c:pt>
                <c:pt idx="45">
                  <c:v>116.74717948717947</c:v>
                </c:pt>
                <c:pt idx="46">
                  <c:v>118.79846153846152</c:v>
                </c:pt>
                <c:pt idx="47">
                  <c:v>121.28564102564101</c:v>
                </c:pt>
                <c:pt idx="48">
                  <c:v>123.74717948717947</c:v>
                </c:pt>
                <c:pt idx="49">
                  <c:v>126.25999999999999</c:v>
                </c:pt>
              </c:numCache>
            </c:numRef>
          </c:val>
          <c:extLst>
            <c:ext xmlns:c16="http://schemas.microsoft.com/office/drawing/2014/chart" uri="{C3380CC4-5D6E-409C-BE32-E72D297353CC}">
              <c16:uniqueId val="{00000000-E7EB-4193-BCCC-36C4CF6C08D8}"/>
            </c:ext>
          </c:extLst>
        </c:ser>
        <c:dLbls>
          <c:showLegendKey val="0"/>
          <c:showVal val="0"/>
          <c:showCatName val="0"/>
          <c:showSerName val="0"/>
          <c:showPercent val="0"/>
          <c:showBubbleSize val="0"/>
        </c:dLbls>
        <c:gapWidth val="150"/>
        <c:axId val="1177271535"/>
        <c:axId val="1585007023"/>
      </c:barChart>
      <c:catAx>
        <c:axId val="1177271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85007023"/>
        <c:crosses val="autoZero"/>
        <c:auto val="1"/>
        <c:lblAlgn val="ctr"/>
        <c:lblOffset val="100"/>
        <c:noMultiLvlLbl val="0"/>
      </c:catAx>
      <c:valAx>
        <c:axId val="158500702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27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r>
              <a:rPr lang="en-IN">
                <a:solidFill>
                  <a:schemeClr val="dk1"/>
                </a:solidFill>
                <a:effectLst>
                  <a:glow rad="228600">
                    <a:schemeClr val="accent1">
                      <a:satMod val="175000"/>
                      <a:alpha val="40000"/>
                    </a:schemeClr>
                  </a:glow>
                </a:effectLst>
                <a:latin typeface="+mn-lt"/>
                <a:ea typeface="+mn-ea"/>
                <a:cs typeface="+mn-cs"/>
              </a:rPr>
              <a:t>bar</a:t>
            </a:r>
            <a:r>
              <a:rPr lang="en-IN" baseline="0">
                <a:solidFill>
                  <a:schemeClr val="dk1"/>
                </a:solidFill>
                <a:effectLst>
                  <a:glow rad="228600">
                    <a:schemeClr val="accent1">
                      <a:satMod val="175000"/>
                      <a:alpha val="40000"/>
                    </a:schemeClr>
                  </a:glow>
                </a:effectLst>
                <a:latin typeface="+mn-lt"/>
                <a:ea typeface="+mn-ea"/>
                <a:cs typeface="+mn-cs"/>
              </a:rPr>
              <a:t> chart</a:t>
            </a:r>
            <a:endParaRPr lang="en-IN">
              <a:effectLst>
                <a:glow rad="228600">
                  <a:schemeClr val="accent1">
                    <a:satMod val="175000"/>
                    <a:alpha val="40000"/>
                  </a:schemeClr>
                </a:glow>
              </a:effectLst>
            </a:endParaRPr>
          </a:p>
        </c:rich>
      </c:tx>
      <c:overlay val="0"/>
      <c:spPr>
        <a:solidFill>
          <a:schemeClr val="accent4">
            <a:lumMod val="20000"/>
            <a:lumOff val="80000"/>
          </a:schemeClr>
        </a:solidFill>
        <a:ln w="12700" cap="flat" cmpd="sng" algn="ctr">
          <a:solidFill>
            <a:schemeClr val="accent2"/>
          </a:solidFill>
          <a:prstDash val="solid"/>
          <a:miter lim="800000"/>
        </a:ln>
        <a:effectLst/>
      </c:spPr>
      <c:txPr>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val>
            <c:numRef>
              <c:f>Sheet1!$F$963:$F$1062</c:f>
              <c:numCache>
                <c:formatCode>General</c:formatCode>
                <c:ptCount val="100"/>
                <c:pt idx="0">
                  <c:v>130.5</c:v>
                </c:pt>
                <c:pt idx="1">
                  <c:v>130.55555555555554</c:v>
                </c:pt>
                <c:pt idx="2">
                  <c:v>130.37755102040816</c:v>
                </c:pt>
                <c:pt idx="3">
                  <c:v>130.30927835051546</c:v>
                </c:pt>
                <c:pt idx="4">
                  <c:v>130.41666666666666</c:v>
                </c:pt>
                <c:pt idx="5">
                  <c:v>130.36842105263159</c:v>
                </c:pt>
                <c:pt idx="6">
                  <c:v>130.35106382978722</c:v>
                </c:pt>
                <c:pt idx="7">
                  <c:v>130.19354838709677</c:v>
                </c:pt>
                <c:pt idx="8">
                  <c:v>130.28260869565219</c:v>
                </c:pt>
                <c:pt idx="9">
                  <c:v>130.28571428571428</c:v>
                </c:pt>
                <c:pt idx="10">
                  <c:v>130.16666666666666</c:v>
                </c:pt>
                <c:pt idx="11">
                  <c:v>129.30000000000001</c:v>
                </c:pt>
                <c:pt idx="12">
                  <c:v>128.34444444444443</c:v>
                </c:pt>
                <c:pt idx="13">
                  <c:v>127.34444444444445</c:v>
                </c:pt>
                <c:pt idx="14">
                  <c:v>126.28888888888889</c:v>
                </c:pt>
                <c:pt idx="15">
                  <c:v>125.28888888888889</c:v>
                </c:pt>
                <c:pt idx="16">
                  <c:v>124.4</c:v>
                </c:pt>
                <c:pt idx="17">
                  <c:v>123.43333333333334</c:v>
                </c:pt>
                <c:pt idx="18">
                  <c:v>122.38888888888889</c:v>
                </c:pt>
                <c:pt idx="19">
                  <c:v>121.44444444444444</c:v>
                </c:pt>
                <c:pt idx="20">
                  <c:v>120.42222222222222</c:v>
                </c:pt>
                <c:pt idx="21">
                  <c:v>120.24719101123596</c:v>
                </c:pt>
                <c:pt idx="22">
                  <c:v>119.28089887640449</c:v>
                </c:pt>
                <c:pt idx="23">
                  <c:v>119.15909090909091</c:v>
                </c:pt>
                <c:pt idx="24">
                  <c:v>119.1264367816092</c:v>
                </c:pt>
                <c:pt idx="25">
                  <c:v>117.71933320571806</c:v>
                </c:pt>
                <c:pt idx="26">
                  <c:v>117.54165103369152</c:v>
                </c:pt>
                <c:pt idx="27">
                  <c:v>117.27743516349966</c:v>
                </c:pt>
                <c:pt idx="28">
                  <c:v>115.87351359487221</c:v>
                </c:pt>
                <c:pt idx="29">
                  <c:v>115.66962685195401</c:v>
                </c:pt>
                <c:pt idx="30">
                  <c:v>115.43673078992936</c:v>
                </c:pt>
                <c:pt idx="31">
                  <c:v>115.25912994590411</c:v>
                </c:pt>
                <c:pt idx="32">
                  <c:v>115.02776117980416</c:v>
                </c:pt>
                <c:pt idx="33">
                  <c:v>114.70310819455172</c:v>
                </c:pt>
                <c:pt idx="34">
                  <c:v>114.64871715903971</c:v>
                </c:pt>
                <c:pt idx="35">
                  <c:v>114.51600840466843</c:v>
                </c:pt>
                <c:pt idx="36">
                  <c:v>114.30193059174204</c:v>
                </c:pt>
                <c:pt idx="37">
                  <c:v>114.01642967847549</c:v>
                </c:pt>
                <c:pt idx="38">
                  <c:v>113.82998207418849</c:v>
                </c:pt>
                <c:pt idx="39">
                  <c:v>113.69254939951537</c:v>
                </c:pt>
                <c:pt idx="40">
                  <c:v>113.44176240498818</c:v>
                </c:pt>
                <c:pt idx="41">
                  <c:v>113.12845354950193</c:v>
                </c:pt>
                <c:pt idx="42">
                  <c:v>112.93307965583294</c:v>
                </c:pt>
                <c:pt idx="43">
                  <c:v>112.68926650805913</c:v>
                </c:pt>
                <c:pt idx="44">
                  <c:v>112.55432834150926</c:v>
                </c:pt>
                <c:pt idx="45">
                  <c:v>112.37130375829616</c:v>
                </c:pt>
                <c:pt idx="46">
                  <c:v>111.00365669947263</c:v>
                </c:pt>
                <c:pt idx="47">
                  <c:v>109.60659787594322</c:v>
                </c:pt>
                <c:pt idx="48">
                  <c:v>108.48895081711969</c:v>
                </c:pt>
                <c:pt idx="49">
                  <c:v>107.34189199359028</c:v>
                </c:pt>
                <c:pt idx="50">
                  <c:v>106.23895081711969</c:v>
                </c:pt>
                <c:pt idx="51">
                  <c:v>105.23895081711969</c:v>
                </c:pt>
                <c:pt idx="52">
                  <c:v>104.22424493476674</c:v>
                </c:pt>
                <c:pt idx="53">
                  <c:v>103.15071552300205</c:v>
                </c:pt>
                <c:pt idx="54">
                  <c:v>102.43012728770793</c:v>
                </c:pt>
                <c:pt idx="55">
                  <c:v>101.65071552300205</c:v>
                </c:pt>
                <c:pt idx="56">
                  <c:v>100.82718611123734</c:v>
                </c:pt>
                <c:pt idx="57">
                  <c:v>99.974244934766745</c:v>
                </c:pt>
                <c:pt idx="58">
                  <c:v>99.268362581825571</c:v>
                </c:pt>
                <c:pt idx="59">
                  <c:v>98.650715523002049</c:v>
                </c:pt>
                <c:pt idx="60">
                  <c:v>97.959539052413803</c:v>
                </c:pt>
                <c:pt idx="61">
                  <c:v>97.253656699472629</c:v>
                </c:pt>
                <c:pt idx="62">
                  <c:v>96.709539052413803</c:v>
                </c:pt>
                <c:pt idx="63">
                  <c:v>96.150715523002049</c:v>
                </c:pt>
                <c:pt idx="64">
                  <c:v>95.753656699472629</c:v>
                </c:pt>
                <c:pt idx="65">
                  <c:v>95.386009640649107</c:v>
                </c:pt>
                <c:pt idx="66">
                  <c:v>94.974244934766745</c:v>
                </c:pt>
                <c:pt idx="67">
                  <c:v>94.533068464178513</c:v>
                </c:pt>
                <c:pt idx="68">
                  <c:v>94.371303758296165</c:v>
                </c:pt>
                <c:pt idx="69">
                  <c:v>94.180127287707933</c:v>
                </c:pt>
                <c:pt idx="70">
                  <c:v>94.033068464178513</c:v>
                </c:pt>
                <c:pt idx="71">
                  <c:v>94.033068464178513</c:v>
                </c:pt>
                <c:pt idx="72">
                  <c:v>94.047774346531455</c:v>
                </c:pt>
                <c:pt idx="73">
                  <c:v>94.033068464178498</c:v>
                </c:pt>
                <c:pt idx="74">
                  <c:v>94.415421405354977</c:v>
                </c:pt>
                <c:pt idx="75">
                  <c:v>94.783068464178498</c:v>
                </c:pt>
                <c:pt idx="76">
                  <c:v>95.136009640649092</c:v>
                </c:pt>
                <c:pt idx="77">
                  <c:v>95.488950817119672</c:v>
                </c:pt>
                <c:pt idx="78">
                  <c:v>96.033068464178498</c:v>
                </c:pt>
                <c:pt idx="79">
                  <c:v>96.709539052413788</c:v>
                </c:pt>
                <c:pt idx="80">
                  <c:v>97.341891993590266</c:v>
                </c:pt>
                <c:pt idx="81">
                  <c:v>97.988950817119672</c:v>
                </c:pt>
                <c:pt idx="82">
                  <c:v>98.841891993590266</c:v>
                </c:pt>
                <c:pt idx="83">
                  <c:v>99.72424493476673</c:v>
                </c:pt>
                <c:pt idx="84">
                  <c:v>100.79777434653144</c:v>
                </c:pt>
                <c:pt idx="85">
                  <c:v>101.90071552300203</c:v>
                </c:pt>
                <c:pt idx="86">
                  <c:v>102.95953905241379</c:v>
                </c:pt>
                <c:pt idx="87">
                  <c:v>103.98895081711967</c:v>
                </c:pt>
                <c:pt idx="88">
                  <c:v>105.29777434653144</c:v>
                </c:pt>
                <c:pt idx="89">
                  <c:v>106.57718611123732</c:v>
                </c:pt>
                <c:pt idx="90">
                  <c:v>107.90071552300203</c:v>
                </c:pt>
                <c:pt idx="91">
                  <c:v>109.37130375829615</c:v>
                </c:pt>
                <c:pt idx="92">
                  <c:v>110.85659787594321</c:v>
                </c:pt>
                <c:pt idx="93">
                  <c:v>112.31248022888438</c:v>
                </c:pt>
                <c:pt idx="94">
                  <c:v>114.16542140535498</c:v>
                </c:pt>
                <c:pt idx="95">
                  <c:v>116.00365669947261</c:v>
                </c:pt>
                <c:pt idx="96">
                  <c:v>117.82718611123732</c:v>
                </c:pt>
                <c:pt idx="97">
                  <c:v>119.65071552300203</c:v>
                </c:pt>
                <c:pt idx="98">
                  <c:v>121.66542140535496</c:v>
                </c:pt>
                <c:pt idx="99">
                  <c:v>123.81248022888437</c:v>
                </c:pt>
              </c:numCache>
            </c:numRef>
          </c:val>
          <c:extLst>
            <c:ext xmlns:c16="http://schemas.microsoft.com/office/drawing/2014/chart" uri="{C3380CC4-5D6E-409C-BE32-E72D297353CC}">
              <c16:uniqueId val="{00000000-44B4-4570-AABA-C8F9B2348C6A}"/>
            </c:ext>
          </c:extLst>
        </c:ser>
        <c:dLbls>
          <c:showLegendKey val="0"/>
          <c:showVal val="0"/>
          <c:showCatName val="0"/>
          <c:showSerName val="0"/>
          <c:showPercent val="0"/>
          <c:showBubbleSize val="0"/>
        </c:dLbls>
        <c:gapWidth val="355"/>
        <c:axId val="947838959"/>
        <c:axId val="942942335"/>
      </c:barChart>
      <c:catAx>
        <c:axId val="9478389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42335"/>
        <c:crosses val="autoZero"/>
        <c:auto val="1"/>
        <c:lblAlgn val="ctr"/>
        <c:lblOffset val="100"/>
        <c:noMultiLvlLbl val="0"/>
      </c:catAx>
      <c:valAx>
        <c:axId val="942942335"/>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838959"/>
        <c:crosses val="autoZero"/>
        <c:crossBetween val="between"/>
      </c:valAx>
      <c:spPr>
        <a:noFill/>
        <a:ln w="0">
          <a:solidFill>
            <a:schemeClr val="accent2"/>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63500"/>
    </a:sp3d>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 </a:t>
            </a:r>
            <a:r>
              <a:rPr lang="en-US" sz="16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HISTOGRAM</a:t>
            </a:r>
            <a:r>
              <a:rPr lang="en-US" sz="1600" b="1"/>
              <a:t> </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Sheet1!$A$1076:$C$1076</c:f>
              <c:strCache>
                <c:ptCount val="3"/>
                <c:pt idx="0">
                  <c:v>region 1</c:v>
                </c:pt>
                <c:pt idx="1">
                  <c:v>region 2</c:v>
                </c:pt>
                <c:pt idx="2">
                  <c:v>region 3</c:v>
                </c:pt>
              </c:strCache>
            </c:strRef>
          </c:cat>
          <c:val>
            <c:numRef>
              <c:f>Sheet1!$A$1088:$C$1088</c:f>
              <c:numCache>
                <c:formatCode>General</c:formatCode>
                <c:ptCount val="3"/>
                <c:pt idx="0">
                  <c:v>39.9</c:v>
                </c:pt>
                <c:pt idx="1">
                  <c:v>32.5</c:v>
                </c:pt>
                <c:pt idx="2">
                  <c:v>41</c:v>
                </c:pt>
              </c:numCache>
            </c:numRef>
          </c:val>
          <c:extLst>
            <c:ext xmlns:c16="http://schemas.microsoft.com/office/drawing/2014/chart" uri="{C3380CC4-5D6E-409C-BE32-E72D297353CC}">
              <c16:uniqueId val="{00000000-C976-46A0-8CE2-01EA94C6C19E}"/>
            </c:ext>
          </c:extLst>
        </c:ser>
        <c:dLbls>
          <c:dLblPos val="outEnd"/>
          <c:showLegendKey val="0"/>
          <c:showVal val="1"/>
          <c:showCatName val="0"/>
          <c:showSerName val="0"/>
          <c:showPercent val="0"/>
          <c:showBubbleSize val="0"/>
        </c:dLbls>
        <c:gapWidth val="219"/>
        <c:overlap val="-27"/>
        <c:axId val="788004287"/>
        <c:axId val="960055967"/>
      </c:barChart>
      <c:catAx>
        <c:axId val="78800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055967"/>
        <c:crosses val="autoZero"/>
        <c:auto val="1"/>
        <c:lblAlgn val="ctr"/>
        <c:lblOffset val="100"/>
        <c:noMultiLvlLbl val="0"/>
      </c:catAx>
      <c:valAx>
        <c:axId val="96005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00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accent2"/>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en-IN" sz="2000" b="0" i="0" u="none" strike="noStrike" cap="none" spc="0" baseline="0">
                <a:ln w="0"/>
                <a:solidFill>
                  <a:schemeClr val="tx1"/>
                </a:solidFill>
                <a:effectLst>
                  <a:glow rad="228600">
                    <a:schemeClr val="accent4">
                      <a:satMod val="175000"/>
                      <a:alpha val="40000"/>
                    </a:schemeClr>
                  </a:glow>
                  <a:outerShdw blurRad="38100" dist="19050" dir="2700000" algn="tl" rotWithShape="0">
                    <a:schemeClr val="dk1">
                      <a:alpha val="40000"/>
                    </a:schemeClr>
                  </a:outerShdw>
                </a:effectLst>
                <a:latin typeface="Calibri" panose="020F0502020204030204"/>
              </a:rPr>
              <a:t>HISTOGRAM</a:t>
            </a:r>
            <a:r>
              <a:rPr lang="en-IN"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 </a:t>
            </a:r>
            <a:endPar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endParaRPr>
          </a:p>
        </cx:rich>
      </cx:tx>
    </cx:title>
    <cx:plotArea>
      <cx:plotAreaRegion>
        <cx:series layoutId="clusteredColumn" uniqueId="{0C6A695D-0D32-416A-9FE7-16847E48777B}">
          <cx:dataId val="0"/>
          <cx:layoutPr>
            <cx:binning intervalClosed="r"/>
          </cx:layoutPr>
        </cx:series>
      </cx:plotAreaRegion>
      <cx:axis id="0">
        <cx:catScaling gapWidth="0"/>
        <cx:tickLabels/>
      </cx:axis>
      <cx:axis id="1">
        <cx:valScaling/>
        <cx:majorGridlines/>
        <cx:tickLabels/>
      </cx:axis>
    </cx:plotArea>
  </cx:chart>
  <cx:spPr>
    <a:ln w="41275">
      <a:solidFill>
        <a:srgbClr val="00B050"/>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_xlchart.v1.4</cx:f>
      </cx:numDim>
    </cx:data>
  </cx:chartData>
  <cx:chart>
    <cx:title pos="t" align="ctr" overlay="0">
      <cx:tx>
        <cx:txData>
          <cx:v>HISTOGRAM</cx:v>
        </cx:txData>
      </cx:tx>
      <cx:spPr>
        <a:ln>
          <a:noFill/>
        </a:ln>
      </cx:spPr>
      <cx:txPr>
        <a:bodyPr spcFirstLastPara="1" vertOverflow="ellipsis" horzOverflow="overflow" wrap="square" lIns="0" tIns="0" rIns="0" bIns="0" anchor="ctr" anchorCtr="1"/>
        <a:lstStyle/>
        <a:p>
          <a:pPr algn="ctr" rtl="0">
            <a:defRPr sz="2000">
              <a:effectLst>
                <a:glow rad="101600">
                  <a:schemeClr val="accent1">
                    <a:satMod val="175000"/>
                    <a:alpha val="40000"/>
                  </a:schemeClr>
                </a:glow>
              </a:effectLst>
              <a:latin typeface="Bradley Hand ITC" panose="03070402050302030203" pitchFamily="66" charset="0"/>
              <a:ea typeface="Bradley Hand ITC" panose="03070402050302030203" pitchFamily="66" charset="0"/>
              <a:cs typeface="Bradley Hand ITC" panose="03070402050302030203" pitchFamily="66" charset="0"/>
            </a:defRPr>
          </a:pPr>
          <a:r>
            <a:rPr lang="en-US" sz="2000" b="1" i="0" u="none" strike="noStrike" cap="none" spc="0" baseline="0">
              <a:ln/>
              <a:solidFill>
                <a:schemeClr val="accent4"/>
              </a:solidFill>
              <a:effectLst>
                <a:glow rad="101600">
                  <a:schemeClr val="accent1">
                    <a:satMod val="175000"/>
                    <a:alpha val="40000"/>
                  </a:schemeClr>
                </a:glow>
              </a:effectLst>
              <a:latin typeface="Bradley Hand ITC" panose="03070402050302030203" pitchFamily="66" charset="0"/>
            </a:rPr>
            <a:t>HISTOGRAM</a:t>
          </a:r>
        </a:p>
      </cx:txPr>
    </cx:title>
    <cx:plotArea>
      <cx:plotAreaRegion>
        <cx:series layoutId="clusteredColumn" uniqueId="{ED95E94C-B1F5-4DA7-BF4C-77167FE55022}">
          <cx:dataId val="0"/>
          <cx:layoutPr>
            <cx:binning intervalClosed="r"/>
          </cx:layoutPr>
        </cx:series>
      </cx:plotAreaRegion>
      <cx:axis id="0">
        <cx:catScaling gapWidth="0"/>
        <cx:tickLabels/>
      </cx:axis>
      <cx:axis id="1">
        <cx:valScaling/>
        <cx:majorGridlines/>
        <cx:tickLabels/>
      </cx:axis>
    </cx:plotArea>
  </cx:chart>
  <cx:spPr>
    <a:ln w="25400">
      <a:solidFill>
        <a:srgbClr val="00B0F0"/>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HISTOGRAM</cx:v>
        </cx:txData>
      </cx:tx>
      <cx:spPr>
        <a:solidFill>
          <a:schemeClr val="tx1">
            <a:lumMod val="75000"/>
            <a:lumOff val="25000"/>
          </a:schemeClr>
        </a:solidFill>
        <a:effectLst>
          <a:glow rad="101600">
            <a:schemeClr val="accent4">
              <a:satMod val="175000"/>
              <a:alpha val="40000"/>
            </a:schemeClr>
          </a:glow>
        </a:effectLst>
      </cx:spPr>
      <cx:txPr>
        <a:bodyPr spcFirstLastPara="1" vertOverflow="ellipsis" horzOverflow="overflow" wrap="square" lIns="0" tIns="0" rIns="0" bIns="0" anchor="ctr" anchorCtr="1"/>
        <a:lstStyle/>
        <a:p>
          <a:pPr algn="ctr" rtl="0">
            <a:defRPr/>
          </a:pPr>
          <a:r>
            <a:rPr lang="en-US" sz="1600" b="1" i="0" u="none" strike="noStrike" cap="none" spc="0" baseline="0">
              <a:ln w="6600">
                <a:solidFill>
                  <a:schemeClr val="accent2"/>
                </a:solidFill>
                <a:prstDash val="solid"/>
              </a:ln>
              <a:solidFill>
                <a:srgbClr val="FFFFFF"/>
              </a:solidFill>
              <a:effectLst>
                <a:outerShdw dist="38100" dir="2700000" algn="tl" rotWithShape="0">
                  <a:schemeClr val="accent2"/>
                </a:outerShdw>
              </a:effectLst>
              <a:latin typeface="Calibri" panose="020F0502020204030204"/>
            </a:rPr>
            <a:t>HISTOGRAM</a:t>
          </a:r>
        </a:p>
      </cx:txPr>
    </cx:title>
    <cx:plotArea>
      <cx:plotAreaRegion>
        <cx:series layoutId="clusteredColumn" uniqueId="{E2FE22E8-5672-4441-BD4C-5D38F9B21A55}">
          <cx:dataId val="0"/>
          <cx:layoutPr>
            <cx:binning intervalClosed="r"/>
          </cx:layoutPr>
        </cx:series>
      </cx:plotAreaRegion>
      <cx:axis id="0">
        <cx:catScaling gapWidth="0"/>
        <cx:tickLabels/>
      </cx:axis>
      <cx:axis id="1">
        <cx:valScaling/>
        <cx:majorGridlines/>
        <cx:tickLabels/>
      </cx:axis>
    </cx:plotArea>
  </cx:chart>
  <cx:spPr>
    <a:ln w="31750">
      <a:solidFill>
        <a:srgbClr val="FF0000"/>
      </a:solidFill>
    </a:ln>
  </cx:spPr>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microsoft.com/office/2014/relationships/chartEx" Target="../charts/chartEx1.xml"/><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3.xml"/><Relationship Id="rId5" Type="http://schemas.microsoft.com/office/2014/relationships/chartEx" Target="../charts/chartEx2.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158283</xdr:rowOff>
    </xdr:from>
    <xdr:to>
      <xdr:col>26</xdr:col>
      <xdr:colOff>226468</xdr:colOff>
      <xdr:row>27</xdr:row>
      <xdr:rowOff>178268</xdr:rowOff>
    </xdr:to>
    <xdr:cxnSp macro="">
      <xdr:nvCxnSpPr>
        <xdr:cNvPr id="6" name="Straight Connector 5">
          <a:extLst>
            <a:ext uri="{FF2B5EF4-FFF2-40B4-BE49-F238E27FC236}">
              <a16:creationId xmlns:a16="http://schemas.microsoft.com/office/drawing/2014/main" id="{A2FB53BD-49C9-93E1-B01C-D8EBFECA9F24}"/>
            </a:ext>
          </a:extLst>
        </xdr:cNvPr>
        <xdr:cNvCxnSpPr/>
      </xdr:nvCxnSpPr>
      <xdr:spPr>
        <a:xfrm flipV="1">
          <a:off x="0" y="3288833"/>
          <a:ext cx="16939668" cy="19985"/>
        </a:xfrm>
        <a:prstGeom prst="line">
          <a:avLst/>
        </a:prstGeom>
        <a:ln>
          <a:solidFill>
            <a:schemeClr val="tx1">
              <a:lumMod val="95000"/>
              <a:lumOff val="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62</xdr:row>
      <xdr:rowOff>167887</xdr:rowOff>
    </xdr:from>
    <xdr:to>
      <xdr:col>18</xdr:col>
      <xdr:colOff>565310</xdr:colOff>
      <xdr:row>62</xdr:row>
      <xdr:rowOff>167887</xdr:rowOff>
    </xdr:to>
    <xdr:cxnSp macro="">
      <xdr:nvCxnSpPr>
        <xdr:cNvPr id="4" name="Straight Connector 3">
          <a:extLst>
            <a:ext uri="{FF2B5EF4-FFF2-40B4-BE49-F238E27FC236}">
              <a16:creationId xmlns:a16="http://schemas.microsoft.com/office/drawing/2014/main" id="{1FC33080-8633-424D-593E-2477264A241A}"/>
            </a:ext>
          </a:extLst>
        </xdr:cNvPr>
        <xdr:cNvCxnSpPr/>
      </xdr:nvCxnSpPr>
      <xdr:spPr>
        <a:xfrm>
          <a:off x="0" y="8841987"/>
          <a:ext cx="12782710" cy="0"/>
        </a:xfrm>
        <a:prstGeom prst="line">
          <a:avLst/>
        </a:prstGeom>
        <a:ln>
          <a:solidFill>
            <a:schemeClr val="tx1">
              <a:lumMod val="95000"/>
              <a:lumOff val="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40705</xdr:colOff>
      <xdr:row>124</xdr:row>
      <xdr:rowOff>179103</xdr:rowOff>
    </xdr:from>
    <xdr:to>
      <xdr:col>26</xdr:col>
      <xdr:colOff>162820</xdr:colOff>
      <xdr:row>124</xdr:row>
      <xdr:rowOff>179103</xdr:rowOff>
    </xdr:to>
    <xdr:cxnSp macro="">
      <xdr:nvCxnSpPr>
        <xdr:cNvPr id="10" name="Straight Connector 9">
          <a:extLst>
            <a:ext uri="{FF2B5EF4-FFF2-40B4-BE49-F238E27FC236}">
              <a16:creationId xmlns:a16="http://schemas.microsoft.com/office/drawing/2014/main" id="{2A5B99A3-3B19-E101-3F0C-7C714143C198}"/>
            </a:ext>
          </a:extLst>
        </xdr:cNvPr>
        <xdr:cNvCxnSpPr/>
      </xdr:nvCxnSpPr>
      <xdr:spPr>
        <a:xfrm>
          <a:off x="40705" y="20214167"/>
          <a:ext cx="1690891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6350</xdr:colOff>
      <xdr:row>156</xdr:row>
      <xdr:rowOff>6350</xdr:rowOff>
    </xdr:from>
    <xdr:to>
      <xdr:col>19</xdr:col>
      <xdr:colOff>469900</xdr:colOff>
      <xdr:row>156</xdr:row>
      <xdr:rowOff>6350</xdr:rowOff>
    </xdr:to>
    <xdr:cxnSp macro="">
      <xdr:nvCxnSpPr>
        <xdr:cNvPr id="18" name="Straight Connector 17">
          <a:extLst>
            <a:ext uri="{FF2B5EF4-FFF2-40B4-BE49-F238E27FC236}">
              <a16:creationId xmlns:a16="http://schemas.microsoft.com/office/drawing/2014/main" id="{DCFDF6FF-3EDA-9F38-D339-B74BEED9CEEA}"/>
            </a:ext>
          </a:extLst>
        </xdr:cNvPr>
        <xdr:cNvCxnSpPr/>
      </xdr:nvCxnSpPr>
      <xdr:spPr>
        <a:xfrm>
          <a:off x="6350" y="24212550"/>
          <a:ext cx="130873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196</xdr:row>
      <xdr:rowOff>171450</xdr:rowOff>
    </xdr:from>
    <xdr:to>
      <xdr:col>17</xdr:col>
      <xdr:colOff>260350</xdr:colOff>
      <xdr:row>197</xdr:row>
      <xdr:rowOff>0</xdr:rowOff>
    </xdr:to>
    <xdr:cxnSp macro="">
      <xdr:nvCxnSpPr>
        <xdr:cNvPr id="22" name="Straight Connector 21">
          <a:extLst>
            <a:ext uri="{FF2B5EF4-FFF2-40B4-BE49-F238E27FC236}">
              <a16:creationId xmlns:a16="http://schemas.microsoft.com/office/drawing/2014/main" id="{A6E45746-CF27-B69A-93B4-D3C1686A5CC6}"/>
            </a:ext>
          </a:extLst>
        </xdr:cNvPr>
        <xdr:cNvCxnSpPr/>
      </xdr:nvCxnSpPr>
      <xdr:spPr>
        <a:xfrm flipV="1">
          <a:off x="0" y="30727650"/>
          <a:ext cx="11664950" cy="127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15875</xdr:colOff>
      <xdr:row>742</xdr:row>
      <xdr:rowOff>133350</xdr:rowOff>
    </xdr:from>
    <xdr:to>
      <xdr:col>7</xdr:col>
      <xdr:colOff>704850</xdr:colOff>
      <xdr:row>752</xdr:row>
      <xdr:rowOff>44450</xdr:rowOff>
    </xdr:to>
    <xdr:graphicFrame macro="">
      <xdr:nvGraphicFramePr>
        <xdr:cNvPr id="21" name="Chart 20">
          <a:extLst>
            <a:ext uri="{FF2B5EF4-FFF2-40B4-BE49-F238E27FC236}">
              <a16:creationId xmlns:a16="http://schemas.microsoft.com/office/drawing/2014/main" id="{2EF63248-7899-F425-FB57-34311A8AC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12454</xdr:colOff>
      <xdr:row>791</xdr:row>
      <xdr:rowOff>93380</xdr:rowOff>
    </xdr:from>
    <xdr:to>
      <xdr:col>14</xdr:col>
      <xdr:colOff>410885</xdr:colOff>
      <xdr:row>802</xdr:row>
      <xdr:rowOff>37341</xdr:rowOff>
    </xdr:to>
    <xdr:graphicFrame macro="">
      <xdr:nvGraphicFramePr>
        <xdr:cNvPr id="26" name="Chart 25">
          <a:extLst>
            <a:ext uri="{FF2B5EF4-FFF2-40B4-BE49-F238E27FC236}">
              <a16:creationId xmlns:a16="http://schemas.microsoft.com/office/drawing/2014/main" id="{8A64C37F-F588-1CCC-6527-0416FF213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12452</xdr:colOff>
      <xdr:row>803</xdr:row>
      <xdr:rowOff>43579</xdr:rowOff>
    </xdr:from>
    <xdr:to>
      <xdr:col>14</xdr:col>
      <xdr:colOff>466913</xdr:colOff>
      <xdr:row>815</xdr:row>
      <xdr:rowOff>99609</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FE31FE96-F278-12F4-A403-ACEE3745ED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240272" y="154935319"/>
              <a:ext cx="5902761" cy="24334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890245</xdr:colOff>
      <xdr:row>905</xdr:row>
      <xdr:rowOff>149412</xdr:rowOff>
    </xdr:from>
    <xdr:to>
      <xdr:col>12</xdr:col>
      <xdr:colOff>118285</xdr:colOff>
      <xdr:row>918</xdr:row>
      <xdr:rowOff>180539</xdr:rowOff>
    </xdr:to>
    <xdr:graphicFrame macro="">
      <xdr:nvGraphicFramePr>
        <xdr:cNvPr id="29" name="Chart 28">
          <a:extLst>
            <a:ext uri="{FF2B5EF4-FFF2-40B4-BE49-F238E27FC236}">
              <a16:creationId xmlns:a16="http://schemas.microsoft.com/office/drawing/2014/main" id="{F68FB15C-CB8E-67AB-3125-C53016469F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854751</xdr:colOff>
      <xdr:row>977</xdr:row>
      <xdr:rowOff>105835</xdr:rowOff>
    </xdr:from>
    <xdr:to>
      <xdr:col>14</xdr:col>
      <xdr:colOff>585196</xdr:colOff>
      <xdr:row>989</xdr:row>
      <xdr:rowOff>93382</xdr:rowOff>
    </xdr:to>
    <mc:AlternateContent xmlns:mc="http://schemas.openxmlformats.org/markup-compatibility/2006">
      <mc:Choice xmlns:cx1="http://schemas.microsoft.com/office/drawing/2015/9/8/chartex" Requires="cx1">
        <xdr:graphicFrame macro="">
          <xdr:nvGraphicFramePr>
            <xdr:cNvPr id="30" name="Chart 29">
              <a:extLst>
                <a:ext uri="{FF2B5EF4-FFF2-40B4-BE49-F238E27FC236}">
                  <a16:creationId xmlns:a16="http://schemas.microsoft.com/office/drawing/2014/main" id="{FBACF83F-4EB8-00C6-3E25-9C1FB9F568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750851" y="188266495"/>
              <a:ext cx="7510465" cy="218210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6227</xdr:colOff>
      <xdr:row>920</xdr:row>
      <xdr:rowOff>16685</xdr:rowOff>
    </xdr:from>
    <xdr:to>
      <xdr:col>13</xdr:col>
      <xdr:colOff>6225</xdr:colOff>
      <xdr:row>933</xdr:row>
      <xdr:rowOff>74706</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30F962FD-F279-4982-9471-145BFDD6C9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786247" y="177555065"/>
              <a:ext cx="5814058" cy="243546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722161</xdr:colOff>
      <xdr:row>802</xdr:row>
      <xdr:rowOff>24902</xdr:rowOff>
    </xdr:from>
    <xdr:to>
      <xdr:col>8</xdr:col>
      <xdr:colOff>255247</xdr:colOff>
      <xdr:row>805</xdr:row>
      <xdr:rowOff>168087</xdr:rowOff>
    </xdr:to>
    <xdr:sp macro="" textlink="">
      <xdr:nvSpPr>
        <xdr:cNvPr id="32" name="TextBox 31">
          <a:extLst>
            <a:ext uri="{FF2B5EF4-FFF2-40B4-BE49-F238E27FC236}">
              <a16:creationId xmlns:a16="http://schemas.microsoft.com/office/drawing/2014/main" id="{BEE4A8F6-AA37-91D6-40DB-0622B5BFFA26}"/>
            </a:ext>
          </a:extLst>
        </xdr:cNvPr>
        <xdr:cNvSpPr txBox="1"/>
      </xdr:nvSpPr>
      <xdr:spPr>
        <a:xfrm rot="16200000">
          <a:off x="6683068" y="142461005"/>
          <a:ext cx="740832" cy="26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b="1">
              <a:solidFill>
                <a:srgbClr val="00B0F0"/>
              </a:solidFill>
            </a:rPr>
            <a:t>customers</a:t>
          </a:r>
          <a:r>
            <a:rPr lang="en-IN" sz="1100" b="1">
              <a:solidFill>
                <a:srgbClr val="00B0F0"/>
              </a:solidFill>
            </a:rPr>
            <a:t> </a:t>
          </a:r>
        </a:p>
      </xdr:txBody>
    </xdr:sp>
    <xdr:clientData/>
  </xdr:twoCellAnchor>
  <xdr:twoCellAnchor>
    <xdr:from>
      <xdr:col>6</xdr:col>
      <xdr:colOff>834216</xdr:colOff>
      <xdr:row>977</xdr:row>
      <xdr:rowOff>74718</xdr:rowOff>
    </xdr:from>
    <xdr:to>
      <xdr:col>7</xdr:col>
      <xdr:colOff>205442</xdr:colOff>
      <xdr:row>980</xdr:row>
      <xdr:rowOff>56042</xdr:rowOff>
    </xdr:to>
    <xdr:sp macro="" textlink="">
      <xdr:nvSpPr>
        <xdr:cNvPr id="33" name="TextBox 32">
          <a:extLst>
            <a:ext uri="{FF2B5EF4-FFF2-40B4-BE49-F238E27FC236}">
              <a16:creationId xmlns:a16="http://schemas.microsoft.com/office/drawing/2014/main" id="{6C5DDEAE-C9D0-C1A8-8976-3484334F9EA6}"/>
            </a:ext>
          </a:extLst>
        </xdr:cNvPr>
        <xdr:cNvSpPr txBox="1"/>
      </xdr:nvSpPr>
      <xdr:spPr>
        <a:xfrm rot="16200000">
          <a:off x="5998260" y="174341752"/>
          <a:ext cx="541618" cy="273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00B0F0"/>
              </a:solidFill>
            </a:rPr>
            <a:t>users</a:t>
          </a:r>
        </a:p>
      </xdr:txBody>
    </xdr:sp>
    <xdr:clientData/>
  </xdr:twoCellAnchor>
  <xdr:twoCellAnchor>
    <xdr:from>
      <xdr:col>6</xdr:col>
      <xdr:colOff>873437</xdr:colOff>
      <xdr:row>991</xdr:row>
      <xdr:rowOff>80931</xdr:rowOff>
    </xdr:from>
    <xdr:to>
      <xdr:col>15</xdr:col>
      <xdr:colOff>0</xdr:colOff>
      <xdr:row>1011</xdr:row>
      <xdr:rowOff>68480</xdr:rowOff>
    </xdr:to>
    <xdr:graphicFrame macro="">
      <xdr:nvGraphicFramePr>
        <xdr:cNvPr id="34" name="Chart 33">
          <a:extLst>
            <a:ext uri="{FF2B5EF4-FFF2-40B4-BE49-F238E27FC236}">
              <a16:creationId xmlns:a16="http://schemas.microsoft.com/office/drawing/2014/main" id="{F99B4638-0ED9-D923-155E-C3B3AE3A0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21790</xdr:colOff>
      <xdr:row>991</xdr:row>
      <xdr:rowOff>28017</xdr:rowOff>
    </xdr:from>
    <xdr:to>
      <xdr:col>7</xdr:col>
      <xdr:colOff>277035</xdr:colOff>
      <xdr:row>994</xdr:row>
      <xdr:rowOff>3115</xdr:rowOff>
    </xdr:to>
    <xdr:sp macro="" textlink="">
      <xdr:nvSpPr>
        <xdr:cNvPr id="35" name="TextBox 34">
          <a:extLst>
            <a:ext uri="{FF2B5EF4-FFF2-40B4-BE49-F238E27FC236}">
              <a16:creationId xmlns:a16="http://schemas.microsoft.com/office/drawing/2014/main" id="{E6758FF1-9E51-1E91-2AA4-062BAFBF795C}"/>
            </a:ext>
          </a:extLst>
        </xdr:cNvPr>
        <xdr:cNvSpPr txBox="1"/>
      </xdr:nvSpPr>
      <xdr:spPr>
        <a:xfrm rot="16200000">
          <a:off x="6082305" y="176915982"/>
          <a:ext cx="535392" cy="255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00B0F0"/>
              </a:solidFill>
            </a:rPr>
            <a:t>users</a:t>
          </a:r>
        </a:p>
      </xdr:txBody>
    </xdr:sp>
    <xdr:clientData/>
  </xdr:twoCellAnchor>
  <xdr:twoCellAnchor>
    <xdr:from>
      <xdr:col>4</xdr:col>
      <xdr:colOff>14321</xdr:colOff>
      <xdr:row>1088</xdr:row>
      <xdr:rowOff>186763</xdr:rowOff>
    </xdr:from>
    <xdr:to>
      <xdr:col>9</xdr:col>
      <xdr:colOff>68481</xdr:colOff>
      <xdr:row>1100</xdr:row>
      <xdr:rowOff>68481</xdr:rowOff>
    </xdr:to>
    <xdr:graphicFrame macro="">
      <xdr:nvGraphicFramePr>
        <xdr:cNvPr id="37" name="Chart 36">
          <a:extLst>
            <a:ext uri="{FF2B5EF4-FFF2-40B4-BE49-F238E27FC236}">
              <a16:creationId xmlns:a16="http://schemas.microsoft.com/office/drawing/2014/main" id="{57592517-1F6A-9F7C-B7F6-3434455B2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49805</xdr:colOff>
      <xdr:row>1087</xdr:row>
      <xdr:rowOff>168088</xdr:rowOff>
    </xdr:from>
    <xdr:to>
      <xdr:col>4</xdr:col>
      <xdr:colOff>255246</xdr:colOff>
      <xdr:row>1091</xdr:row>
      <xdr:rowOff>99608</xdr:rowOff>
    </xdr:to>
    <xdr:sp macro="" textlink="">
      <xdr:nvSpPr>
        <xdr:cNvPr id="38" name="TextBox 37">
          <a:extLst>
            <a:ext uri="{FF2B5EF4-FFF2-40B4-BE49-F238E27FC236}">
              <a16:creationId xmlns:a16="http://schemas.microsoft.com/office/drawing/2014/main" id="{518FD773-11AF-A613-DCBE-9BBC15D8952D}"/>
            </a:ext>
          </a:extLst>
        </xdr:cNvPr>
        <xdr:cNvSpPr txBox="1"/>
      </xdr:nvSpPr>
      <xdr:spPr>
        <a:xfrm rot="16200000">
          <a:off x="3361766" y="194390931"/>
          <a:ext cx="678578" cy="205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500" b="1">
              <a:solidFill>
                <a:srgbClr val="00B050"/>
              </a:solidFill>
              <a:latin typeface="Arial Black" panose="020B0A04020102020204" pitchFamily="34" charset="0"/>
            </a:rPr>
            <a:t>REGION'S </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B94552-E882-4BED-BC4B-A5FEC332784F}" name="Table1" displayName="Table1" ref="B14:C21" totalsRowShown="0" tableBorderDxfId="36">
  <autoFilter ref="B14:C21" xr:uid="{DAB94552-E882-4BED-BC4B-A5FEC332784F}"/>
  <tableColumns count="2">
    <tableColumn id="1" xr3:uid="{B56214A3-06F7-44F7-B4A4-F6B9C744E4F2}" name="Column1"/>
    <tableColumn id="2" xr3:uid="{C5D5C1EF-A388-48EA-BD60-0EF1A6F1B742}" name="Column2" dataDxfId="35"/>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0CDD80F-3025-4C51-9ED3-0D345BE35852}" name="Table4" displayName="Table4" ref="D636:E639" totalsRowShown="0" headerRowDxfId="24" headerRowBorderDxfId="23" tableBorderDxfId="22" totalsRowBorderDxfId="21">
  <autoFilter ref="D636:E639" xr:uid="{10CDD80F-3025-4C51-9ED3-0D345BE35852}"/>
  <tableColumns count="2">
    <tableColumn id="1" xr3:uid="{7C3AE4D3-86D9-4C5D-AD85-E271FEF0BBE5}" name="AGES RANGE" dataDxfId="20"/>
    <tableColumn id="2" xr3:uid="{D8E822B4-CEC2-4A92-951F-F0D93281A006}" name="frequency" dataDxfId="19"/>
  </tableColumns>
  <tableStyleInfo name="TableStyleLight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9C8B26E-3D88-4267-9D18-244C3A1EDC49}" name="Table13" displayName="Table13" ref="A643:B650" totalsRowShown="0" headerRowDxfId="18" dataDxfId="17" tableBorderDxfId="16">
  <autoFilter ref="A643:B650" xr:uid="{D9C8B26E-3D88-4267-9D18-244C3A1EDC49}"/>
  <tableColumns count="2">
    <tableColumn id="1" xr3:uid="{97EFA310-BB6F-4A15-BE89-B07796C8638C}" name="Column1" dataDxfId="15"/>
    <tableColumn id="2" xr3:uid="{70D60D2B-2A54-4425-A593-D1CA5E7094C7}" name="Column2" dataDxfId="14"/>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3D4262E-628D-4DCD-8F0E-54E4CC043AF2}" name="Table15" displayName="Table15" ref="B487:C493" totalsRowShown="0" dataDxfId="13" tableBorderDxfId="12">
  <autoFilter ref="B487:C493" xr:uid="{73D4262E-628D-4DCD-8F0E-54E4CC043AF2}"/>
  <tableColumns count="2">
    <tableColumn id="1" xr3:uid="{E31829B8-57D7-4AF9-9976-901AE26349DF}" name="Column1" dataDxfId="11"/>
    <tableColumn id="2" xr3:uid="{70314ED8-4C2C-45D3-A6C1-8854E310BA19}" name="Column2" dataDxfId="10"/>
  </tableColumns>
  <tableStyleInfo name="TableStyleLight1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ACB4997-C212-4770-B063-552E2398C852}" name="Table17" displayName="Table17" ref="B720:C725" totalsRowShown="0" headerRowDxfId="9" dataDxfId="8" tableBorderDxfId="7">
  <autoFilter ref="B720:C725" xr:uid="{8ACB4997-C212-4770-B063-552E2398C852}"/>
  <tableColumns count="2">
    <tableColumn id="1" xr3:uid="{C237037E-F32A-4543-A280-ED4A8B4D203D}" name="Column1" dataDxfId="6"/>
    <tableColumn id="2" xr3:uid="{C8713F3A-BE56-4A75-83B6-7DA163480B59}" name="Column2" dataDxfId="5"/>
  </tableColumns>
  <tableStyleInfo name="TableStyleLight10"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03BC0DC-CC62-463D-A861-70F618E8F236}" name="Table18" displayName="Table18" ref="B744:C751" totalsRowShown="0" headerRowDxfId="4" dataDxfId="3" tableBorderDxfId="2">
  <autoFilter ref="B744:C751" xr:uid="{603BC0DC-CC62-463D-A861-70F618E8F236}"/>
  <tableColumns count="2">
    <tableColumn id="1" xr3:uid="{A90073B9-3204-44AB-B1B4-6BC6FA8845FE}" name="defect type " dataDxfId="1"/>
    <tableColumn id="2" xr3:uid="{9F2DEED1-CF74-4F7C-8DE0-3E163F74EEBB}" name="frequency" dataDxfId="0"/>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2FB27-67BC-4E78-A381-ADB3B0E045A8}" name="Table5" displayName="Table5" ref="B39:C62" totalsRowShown="0">
  <autoFilter ref="B39:C62" xr:uid="{EBF2FB27-67BC-4E78-A381-ADB3B0E045A8}"/>
  <tableColumns count="2">
    <tableColumn id="1" xr3:uid="{76E350D7-D378-40C8-9893-539F166F419C}" name="Column1"/>
    <tableColumn id="2" xr3:uid="{56DA3C47-DC70-4B90-A747-144B85694EBC}" name="Column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AA8BC7-2C32-4973-A585-41F5D2DED876}" name="Table8" displayName="Table8" ref="B72:C123" totalsRowShown="0">
  <autoFilter ref="B72:C123" xr:uid="{D9AA8BC7-2C32-4973-A585-41F5D2DED876}"/>
  <tableColumns count="2">
    <tableColumn id="1" xr3:uid="{E0CB5647-0806-42C8-A9C5-B7074C5D9046}" name="Column1"/>
    <tableColumn id="2" xr3:uid="{ADA92B22-FC2A-495F-B31E-71F2A9D8AC5D}" name="Column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7AF8D52-6619-458A-9305-4459358BC77C}" name="Table9" displayName="Table9" ref="E72:F123" totalsRowShown="0">
  <autoFilter ref="E72:F123" xr:uid="{A7AF8D52-6619-458A-9305-4459358BC77C}"/>
  <tableColumns count="2">
    <tableColumn id="1" xr3:uid="{5D8754BF-5C35-4B40-A523-0DF9064FEEEA}" name="Column1"/>
    <tableColumn id="2" xr3:uid="{4846C3A4-BBDA-465F-BD76-5E46B002AAD0}" name="Column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82CB0D3-F0EB-4E04-97A5-94852D253814}" name="Table10" displayName="Table10" ref="H72:I123" totalsRowShown="0">
  <autoFilter ref="H72:I123" xr:uid="{282CB0D3-F0EB-4E04-97A5-94852D253814}"/>
  <tableColumns count="2">
    <tableColumn id="1" xr3:uid="{5E888B50-B6C5-4132-8FA1-389C97518918}" name="Column1"/>
    <tableColumn id="2" xr3:uid="{0352DAE6-E818-468C-AB3A-1021CAD969BF}" name="Column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3B3E9BD-6BD1-46A4-B972-EEE2E242FBA8}" name="Table11" displayName="Table11" ref="B209:C259" totalsRowShown="0" tableBorderDxfId="34">
  <autoFilter ref="B209:C259" xr:uid="{C3B3E9BD-6BD1-46A4-B972-EEE2E242FBA8}"/>
  <tableColumns count="2">
    <tableColumn id="1" xr3:uid="{D3AE35C1-9260-4E39-9398-3999873C97DE}" name="Column1"/>
    <tableColumn id="2" xr3:uid="{959E4154-72DA-4719-AA37-9D533D25466F}" name="Column2" dataDxfId="33"/>
  </tableColumns>
  <tableStyleInfo name="TableStyleLight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C5458BF-EEA9-43BF-A911-E1AC4136C1FF}" name="Table12" displayName="Table12" ref="B167:C197" totalsRowShown="0" tableBorderDxfId="32">
  <autoFilter ref="B167:C197" xr:uid="{1C5458BF-EEA9-43BF-A911-E1AC4136C1FF}"/>
  <tableColumns count="2">
    <tableColumn id="1" xr3:uid="{683D4B1B-F3A0-4F47-BD0F-C7B143CE2208}" name="Column1"/>
    <tableColumn id="2" xr3:uid="{5492BABD-BB0C-45C7-B52E-0F8DC7AC6C61}" name="Column2" dataDxfId="31" dataCellStyle="Currency"/>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10ACCF0-BB87-40F4-B8F0-C339163795C6}" name="Table16" displayName="Table16" ref="B138:C148" totalsRowShown="0" headerRowDxfId="30" dataDxfId="29">
  <autoFilter ref="B138:C148" xr:uid="{410ACCF0-BB87-40F4-B8F0-C339163795C6}"/>
  <tableColumns count="2">
    <tableColumn id="1" xr3:uid="{7693F2E1-C67B-4F2E-9232-354CAB71B084}" name="Column1" dataDxfId="28"/>
    <tableColumn id="2" xr3:uid="{6EEC3400-2946-49B5-A112-283A33C9CA7F}" name="Column2" dataDxfId="2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ABD1175-9E55-4772-A944-56DA8D839C35}" name="Table14" displayName="Table14" ref="B277:C289" totalsRowShown="0" tableBorderDxfId="26">
  <autoFilter ref="B277:C289" xr:uid="{6ABD1175-9E55-4772-A944-56DA8D839C35}"/>
  <tableColumns count="2">
    <tableColumn id="1" xr3:uid="{1C5AB799-449A-4301-B400-E25BAAF87711}" name="Column1"/>
    <tableColumn id="2" xr3:uid="{7C316826-FF02-4E04-97F3-B31DB5EAEE9D}" name="Column2" dataDxfId="25"/>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EA3D4BE-9AB1-417C-B0FB-EE3AA4D48EE2}">
  <we:reference id="wa200005271" version="2.2.0.0" store="en-US" storeType="OMEX"/>
  <we:alternateReferences>
    <we:reference id="wa200005271" version="2.2.0.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drawing" Target="../drawings/drawing1.xml"/><Relationship Id="rId16" Type="http://schemas.openxmlformats.org/officeDocument/2006/relationships/table" Target="../tables/table14.x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47850-1C07-4C40-BBE8-3DF1E38D45D1}">
  <sheetPr>
    <pageSetUpPr fitToPage="1"/>
  </sheetPr>
  <dimension ref="A1:Y1861"/>
  <sheetViews>
    <sheetView tabSelected="1" topLeftCell="A1849" zoomScale="74" zoomScaleNormal="70" workbookViewId="0">
      <selection activeCell="B1861" sqref="B1861"/>
    </sheetView>
  </sheetViews>
  <sheetFormatPr defaultRowHeight="14.4" x14ac:dyDescent="0.3"/>
  <cols>
    <col min="1" max="1" width="14" customWidth="1"/>
    <col min="2" max="2" width="19.109375" customWidth="1"/>
    <col min="3" max="3" width="20.88671875" customWidth="1"/>
    <col min="4" max="4" width="15" customWidth="1"/>
    <col min="5" max="5" width="16.33203125" customWidth="1"/>
    <col min="6" max="6" width="15.21875" customWidth="1"/>
    <col min="7" max="7" width="12.88671875" customWidth="1"/>
    <col min="8" max="8" width="21.109375" customWidth="1"/>
    <col min="9" max="9" width="13.77734375" customWidth="1"/>
    <col min="10" max="10" width="10.21875" customWidth="1"/>
    <col min="11" max="11" width="13.6640625" customWidth="1"/>
    <col min="12" max="12" width="17.109375" customWidth="1"/>
    <col min="14" max="14" width="15.77734375" customWidth="1"/>
    <col min="15" max="15" width="12.6640625" customWidth="1"/>
  </cols>
  <sheetData>
    <row r="1" spans="1:12" ht="15" customHeight="1" thickBot="1" x14ac:dyDescent="0.35"/>
    <row r="2" spans="1:12" ht="16.2" customHeight="1" thickBot="1" x14ac:dyDescent="0.35">
      <c r="I2" s="343" t="s">
        <v>331</v>
      </c>
      <c r="J2" s="344"/>
      <c r="K2" s="344"/>
      <c r="L2" s="345"/>
    </row>
    <row r="3" spans="1:12" ht="16.2" customHeight="1" x14ac:dyDescent="0.3">
      <c r="I3" s="278"/>
      <c r="J3" s="278"/>
      <c r="K3" s="278"/>
      <c r="L3" s="278"/>
    </row>
    <row r="4" spans="1:12" ht="16.2" customHeight="1" x14ac:dyDescent="0.4">
      <c r="A4" s="442" t="s">
        <v>884</v>
      </c>
      <c r="B4" s="442"/>
      <c r="C4" s="442"/>
      <c r="D4" s="442"/>
      <c r="E4" s="442"/>
      <c r="F4" s="442"/>
      <c r="G4" s="442"/>
      <c r="H4" s="442"/>
      <c r="I4" s="443"/>
      <c r="J4" s="443"/>
      <c r="K4" s="443"/>
      <c r="L4" s="443"/>
    </row>
    <row r="5" spans="1:12" ht="16.2" customHeight="1" x14ac:dyDescent="0.4">
      <c r="A5" s="442"/>
      <c r="B5" s="442"/>
      <c r="C5" s="442"/>
      <c r="D5" s="442"/>
      <c r="E5" s="442"/>
      <c r="F5" s="442"/>
      <c r="G5" s="442"/>
      <c r="H5" s="442"/>
      <c r="I5" s="443"/>
      <c r="J5" s="443"/>
      <c r="K5" s="443"/>
      <c r="L5" s="443"/>
    </row>
    <row r="6" spans="1:12" ht="16.2" customHeight="1" x14ac:dyDescent="0.4">
      <c r="A6" s="442" t="s">
        <v>887</v>
      </c>
      <c r="B6" s="442"/>
      <c r="C6" s="442"/>
      <c r="D6" s="442"/>
      <c r="E6" s="442"/>
      <c r="F6" s="442"/>
      <c r="G6" s="442"/>
      <c r="H6" s="442"/>
      <c r="I6" s="443"/>
      <c r="J6" s="443"/>
      <c r="K6" s="443"/>
      <c r="L6" s="443"/>
    </row>
    <row r="7" spans="1:12" ht="16.2" customHeight="1" x14ac:dyDescent="0.4">
      <c r="A7" s="442"/>
      <c r="B7" s="442"/>
      <c r="C7" s="442"/>
      <c r="D7" s="442"/>
      <c r="E7" s="442"/>
      <c r="F7" s="442"/>
      <c r="G7" s="442"/>
      <c r="H7" s="442"/>
      <c r="I7" s="443"/>
      <c r="J7" s="443"/>
      <c r="K7" s="443"/>
      <c r="L7" s="443"/>
    </row>
    <row r="8" spans="1:12" ht="16.2" customHeight="1" x14ac:dyDescent="0.4">
      <c r="A8" s="442" t="s">
        <v>885</v>
      </c>
      <c r="B8" s="442"/>
      <c r="C8" s="442"/>
      <c r="D8" s="442"/>
      <c r="E8" s="442"/>
      <c r="F8" s="442"/>
      <c r="G8" s="442"/>
      <c r="H8" s="442"/>
      <c r="I8" s="443"/>
      <c r="J8" s="443"/>
      <c r="K8" s="443"/>
      <c r="L8" s="443"/>
    </row>
    <row r="9" spans="1:12" ht="16.2" customHeight="1" x14ac:dyDescent="0.4">
      <c r="A9" s="442" t="s">
        <v>886</v>
      </c>
      <c r="B9" s="442"/>
      <c r="C9" s="442"/>
      <c r="D9" s="442"/>
      <c r="E9" s="442"/>
      <c r="F9" s="442"/>
      <c r="G9" s="442"/>
      <c r="H9" s="442"/>
      <c r="I9" s="443"/>
      <c r="J9" s="443"/>
      <c r="K9" s="443"/>
      <c r="L9" s="443"/>
    </row>
    <row r="10" spans="1:12" ht="16.2" customHeight="1" x14ac:dyDescent="0.4">
      <c r="A10" s="442" t="s">
        <v>888</v>
      </c>
      <c r="B10" s="442"/>
      <c r="C10" s="442"/>
      <c r="D10" s="442"/>
      <c r="E10" s="442"/>
      <c r="F10" s="442"/>
      <c r="G10" s="442"/>
      <c r="H10" s="442"/>
      <c r="I10" s="443"/>
      <c r="J10" s="443"/>
      <c r="K10" s="443"/>
      <c r="L10" s="443"/>
    </row>
    <row r="11" spans="1:12" ht="16.2" customHeight="1" x14ac:dyDescent="0.4">
      <c r="A11" s="442"/>
      <c r="B11" s="442"/>
      <c r="C11" s="442"/>
      <c r="D11" s="442"/>
      <c r="E11" s="442"/>
      <c r="F11" s="442"/>
      <c r="G11" s="442"/>
      <c r="H11" s="442"/>
      <c r="I11" s="443"/>
      <c r="J11" s="443"/>
      <c r="K11" s="443"/>
      <c r="L11" s="443"/>
    </row>
    <row r="12" spans="1:12" ht="14.4" customHeight="1" x14ac:dyDescent="0.3">
      <c r="A12" s="279"/>
      <c r="B12" s="279"/>
      <c r="C12" s="279"/>
      <c r="D12" s="279"/>
      <c r="E12" s="279"/>
      <c r="F12" s="279"/>
      <c r="G12" s="279"/>
      <c r="H12" s="279"/>
      <c r="I12" s="278"/>
      <c r="J12" s="278"/>
      <c r="K12" s="278"/>
      <c r="L12" s="278"/>
    </row>
    <row r="14" spans="1:12" x14ac:dyDescent="0.3">
      <c r="B14" t="s">
        <v>5</v>
      </c>
      <c r="C14" t="s">
        <v>6</v>
      </c>
    </row>
    <row r="15" spans="1:12" x14ac:dyDescent="0.3">
      <c r="B15" t="s">
        <v>0</v>
      </c>
      <c r="C15">
        <v>50</v>
      </c>
    </row>
    <row r="16" spans="1:12" x14ac:dyDescent="0.3">
      <c r="B16" t="s">
        <v>1</v>
      </c>
      <c r="C16">
        <v>60</v>
      </c>
    </row>
    <row r="17" spans="1:11" x14ac:dyDescent="0.3">
      <c r="B17" t="s">
        <v>2</v>
      </c>
      <c r="C17">
        <v>55</v>
      </c>
    </row>
    <row r="18" spans="1:11" x14ac:dyDescent="0.3">
      <c r="B18" t="s">
        <v>3</v>
      </c>
      <c r="C18">
        <v>70</v>
      </c>
    </row>
    <row r="19" spans="1:11" x14ac:dyDescent="0.3">
      <c r="B19" s="1" t="s">
        <v>4</v>
      </c>
      <c r="C19" s="1">
        <f>AVERAGE(C15:C18)</f>
        <v>58.75</v>
      </c>
      <c r="E19" s="1"/>
      <c r="F19" s="1"/>
      <c r="H19" s="1"/>
      <c r="I19" s="2"/>
      <c r="J19" s="2"/>
      <c r="K19" s="2"/>
    </row>
    <row r="20" spans="1:11" x14ac:dyDescent="0.3">
      <c r="B20" s="1" t="s">
        <v>7</v>
      </c>
      <c r="C20" s="1">
        <f>MEDIAN(C15:C18)</f>
        <v>57.5</v>
      </c>
    </row>
    <row r="21" spans="1:11" x14ac:dyDescent="0.3">
      <c r="B21" s="1" t="s">
        <v>8</v>
      </c>
      <c r="C21" s="238" t="s">
        <v>823</v>
      </c>
      <c r="D21" s="239"/>
      <c r="E21" s="237"/>
    </row>
    <row r="22" spans="1:11" ht="15" thickBot="1" x14ac:dyDescent="0.35"/>
    <row r="23" spans="1:11" x14ac:dyDescent="0.3">
      <c r="B23" s="349" t="s">
        <v>824</v>
      </c>
      <c r="C23" s="350"/>
      <c r="D23" s="351"/>
    </row>
    <row r="24" spans="1:11" ht="15" thickBot="1" x14ac:dyDescent="0.35">
      <c r="B24" s="352" t="s">
        <v>825</v>
      </c>
      <c r="C24" s="353"/>
      <c r="D24" s="354"/>
    </row>
    <row r="30" spans="1:11" ht="21" x14ac:dyDescent="0.4">
      <c r="A30" s="442" t="s">
        <v>889</v>
      </c>
    </row>
    <row r="31" spans="1:11" ht="21" x14ac:dyDescent="0.4">
      <c r="A31" s="442"/>
    </row>
    <row r="32" spans="1:11" ht="21" x14ac:dyDescent="0.4">
      <c r="A32" s="442" t="s">
        <v>890</v>
      </c>
    </row>
    <row r="33" spans="1:3" ht="21" x14ac:dyDescent="0.4">
      <c r="A33" s="442" t="s">
        <v>891</v>
      </c>
    </row>
    <row r="34" spans="1:3" ht="21" x14ac:dyDescent="0.4">
      <c r="A34" s="442" t="s">
        <v>892</v>
      </c>
    </row>
    <row r="35" spans="1:3" ht="21" x14ac:dyDescent="0.4">
      <c r="A35" s="442" t="s">
        <v>893</v>
      </c>
    </row>
    <row r="39" spans="1:3" x14ac:dyDescent="0.3">
      <c r="B39" t="s">
        <v>5</v>
      </c>
      <c r="C39" t="s">
        <v>6</v>
      </c>
    </row>
    <row r="40" spans="1:3" x14ac:dyDescent="0.3">
      <c r="B40" t="s">
        <v>9</v>
      </c>
      <c r="C40">
        <v>15</v>
      </c>
    </row>
    <row r="41" spans="1:3" x14ac:dyDescent="0.3">
      <c r="B41" t="s">
        <v>10</v>
      </c>
      <c r="C41">
        <v>10</v>
      </c>
    </row>
    <row r="42" spans="1:3" x14ac:dyDescent="0.3">
      <c r="B42" t="s">
        <v>11</v>
      </c>
      <c r="C42">
        <v>20</v>
      </c>
    </row>
    <row r="43" spans="1:3" x14ac:dyDescent="0.3">
      <c r="B43" t="s">
        <v>12</v>
      </c>
      <c r="C43">
        <v>25</v>
      </c>
    </row>
    <row r="44" spans="1:3" x14ac:dyDescent="0.3">
      <c r="B44" t="s">
        <v>13</v>
      </c>
      <c r="C44">
        <v>15</v>
      </c>
    </row>
    <row r="45" spans="1:3" x14ac:dyDescent="0.3">
      <c r="B45" t="s">
        <v>14</v>
      </c>
      <c r="C45">
        <v>10</v>
      </c>
    </row>
    <row r="46" spans="1:3" x14ac:dyDescent="0.3">
      <c r="B46" t="s">
        <v>15</v>
      </c>
      <c r="C46">
        <v>30</v>
      </c>
    </row>
    <row r="47" spans="1:3" x14ac:dyDescent="0.3">
      <c r="B47" t="s">
        <v>16</v>
      </c>
      <c r="C47">
        <v>20</v>
      </c>
    </row>
    <row r="48" spans="1:3" x14ac:dyDescent="0.3">
      <c r="B48" t="s">
        <v>17</v>
      </c>
      <c r="C48">
        <v>15</v>
      </c>
    </row>
    <row r="49" spans="2:12" x14ac:dyDescent="0.3">
      <c r="B49" t="s">
        <v>18</v>
      </c>
      <c r="C49">
        <v>10</v>
      </c>
    </row>
    <row r="50" spans="2:12" x14ac:dyDescent="0.3">
      <c r="B50" t="s">
        <v>19</v>
      </c>
      <c r="C50">
        <v>10</v>
      </c>
    </row>
    <row r="51" spans="2:12" x14ac:dyDescent="0.3">
      <c r="B51" t="s">
        <v>20</v>
      </c>
      <c r="C51">
        <v>25</v>
      </c>
    </row>
    <row r="52" spans="2:12" x14ac:dyDescent="0.3">
      <c r="B52" t="s">
        <v>21</v>
      </c>
      <c r="C52">
        <v>15</v>
      </c>
    </row>
    <row r="53" spans="2:12" x14ac:dyDescent="0.3">
      <c r="B53" t="s">
        <v>22</v>
      </c>
      <c r="C53">
        <v>20</v>
      </c>
    </row>
    <row r="54" spans="2:12" x14ac:dyDescent="0.3">
      <c r="B54" t="s">
        <v>23</v>
      </c>
      <c r="C54">
        <v>20</v>
      </c>
    </row>
    <row r="55" spans="2:12" x14ac:dyDescent="0.3">
      <c r="B55" t="s">
        <v>24</v>
      </c>
      <c r="C55">
        <v>15</v>
      </c>
    </row>
    <row r="56" spans="2:12" x14ac:dyDescent="0.3">
      <c r="B56" t="s">
        <v>25</v>
      </c>
      <c r="C56">
        <v>10</v>
      </c>
    </row>
    <row r="57" spans="2:12" x14ac:dyDescent="0.3">
      <c r="B57" t="s">
        <v>26</v>
      </c>
      <c r="C57">
        <v>10</v>
      </c>
    </row>
    <row r="58" spans="2:12" ht="15" thickBot="1" x14ac:dyDescent="0.35">
      <c r="B58" t="s">
        <v>27</v>
      </c>
      <c r="C58">
        <v>20</v>
      </c>
    </row>
    <row r="59" spans="2:12" ht="16.2" thickBot="1" x14ac:dyDescent="0.35">
      <c r="B59" t="s">
        <v>28</v>
      </c>
      <c r="C59">
        <v>25</v>
      </c>
      <c r="E59" s="355" t="s">
        <v>826</v>
      </c>
      <c r="F59" s="356"/>
      <c r="G59" s="356"/>
      <c r="H59" s="356"/>
      <c r="I59" s="356"/>
      <c r="J59" s="357"/>
    </row>
    <row r="60" spans="2:12" ht="18.600000000000001" thickBot="1" x14ac:dyDescent="0.4">
      <c r="B60" s="172" t="s">
        <v>4</v>
      </c>
      <c r="C60" s="173">
        <f>AVERAGE(C40:C59)</f>
        <v>17</v>
      </c>
      <c r="E60" s="358" t="s">
        <v>827</v>
      </c>
      <c r="F60" s="359"/>
      <c r="G60" s="359"/>
      <c r="H60" s="359"/>
      <c r="I60" s="359"/>
      <c r="J60" s="360"/>
      <c r="K60" s="105"/>
      <c r="L60" s="105"/>
    </row>
    <row r="61" spans="2:12" ht="18.600000000000001" thickBot="1" x14ac:dyDescent="0.4">
      <c r="B61" s="174" t="s">
        <v>7</v>
      </c>
      <c r="C61" s="175">
        <f>MEDIAN(C40:C59)</f>
        <v>15</v>
      </c>
      <c r="E61" s="361" t="s">
        <v>828</v>
      </c>
      <c r="F61" s="362"/>
      <c r="G61" s="362"/>
      <c r="H61" s="362"/>
      <c r="I61" s="362"/>
      <c r="J61" s="363"/>
      <c r="K61" s="105"/>
      <c r="L61" s="105"/>
    </row>
    <row r="62" spans="2:12" ht="18.600000000000001" thickBot="1" x14ac:dyDescent="0.4">
      <c r="B62" s="63" t="s">
        <v>8</v>
      </c>
      <c r="C62" s="64">
        <f>MODE(C40:C59)</f>
        <v>10</v>
      </c>
      <c r="K62" s="105"/>
      <c r="L62" s="105"/>
    </row>
    <row r="65" spans="1:9" ht="14.4" customHeight="1" x14ac:dyDescent="0.4">
      <c r="A65" s="442" t="s">
        <v>894</v>
      </c>
    </row>
    <row r="66" spans="1:9" ht="14.4" customHeight="1" x14ac:dyDescent="0.4">
      <c r="A66" s="442"/>
    </row>
    <row r="67" spans="1:9" ht="14.4" customHeight="1" x14ac:dyDescent="0.4">
      <c r="A67" s="442" t="s">
        <v>895</v>
      </c>
    </row>
    <row r="68" spans="1:9" ht="14.4" customHeight="1" x14ac:dyDescent="0.4">
      <c r="A68" s="442" t="s">
        <v>896</v>
      </c>
    </row>
    <row r="69" spans="1:9" ht="14.4" customHeight="1" x14ac:dyDescent="0.4">
      <c r="A69" s="442" t="s">
        <v>897</v>
      </c>
    </row>
    <row r="70" spans="1:9" ht="14.4" customHeight="1" x14ac:dyDescent="0.4">
      <c r="A70" s="442" t="s">
        <v>898</v>
      </c>
    </row>
    <row r="72" spans="1:9" x14ac:dyDescent="0.3">
      <c r="B72" t="s">
        <v>5</v>
      </c>
      <c r="C72" t="s">
        <v>6</v>
      </c>
      <c r="E72" t="s">
        <v>5</v>
      </c>
      <c r="F72" t="s">
        <v>6</v>
      </c>
      <c r="H72" t="s">
        <v>5</v>
      </c>
      <c r="I72" t="s">
        <v>6</v>
      </c>
    </row>
    <row r="73" spans="1:9" x14ac:dyDescent="0.3">
      <c r="B73" t="s">
        <v>9</v>
      </c>
      <c r="C73">
        <v>3</v>
      </c>
      <c r="E73" t="s">
        <v>9</v>
      </c>
      <c r="F73">
        <v>3</v>
      </c>
      <c r="H73" t="s">
        <v>9</v>
      </c>
      <c r="I73">
        <v>3</v>
      </c>
    </row>
    <row r="74" spans="1:9" x14ac:dyDescent="0.3">
      <c r="B74" t="s">
        <v>10</v>
      </c>
      <c r="C74">
        <v>2</v>
      </c>
      <c r="E74" t="s">
        <v>10</v>
      </c>
      <c r="F74">
        <v>2</v>
      </c>
      <c r="H74" t="s">
        <v>10</v>
      </c>
      <c r="I74">
        <v>2</v>
      </c>
    </row>
    <row r="75" spans="1:9" x14ac:dyDescent="0.3">
      <c r="B75" t="s">
        <v>11</v>
      </c>
      <c r="C75">
        <v>5</v>
      </c>
      <c r="E75" t="s">
        <v>11</v>
      </c>
      <c r="F75">
        <v>5</v>
      </c>
      <c r="H75" t="s">
        <v>11</v>
      </c>
      <c r="I75">
        <v>5</v>
      </c>
    </row>
    <row r="76" spans="1:9" x14ac:dyDescent="0.3">
      <c r="B76" t="s">
        <v>12</v>
      </c>
      <c r="C76">
        <v>4</v>
      </c>
      <c r="E76" t="s">
        <v>12</v>
      </c>
      <c r="F76">
        <v>4</v>
      </c>
      <c r="H76" t="s">
        <v>12</v>
      </c>
      <c r="I76">
        <v>4</v>
      </c>
    </row>
    <row r="77" spans="1:9" x14ac:dyDescent="0.3">
      <c r="B77" t="s">
        <v>13</v>
      </c>
      <c r="C77">
        <v>7</v>
      </c>
      <c r="E77" t="s">
        <v>13</v>
      </c>
      <c r="F77">
        <v>7</v>
      </c>
      <c r="H77" t="s">
        <v>13</v>
      </c>
      <c r="I77">
        <v>7</v>
      </c>
    </row>
    <row r="78" spans="1:9" x14ac:dyDescent="0.3">
      <c r="B78" t="s">
        <v>14</v>
      </c>
      <c r="C78">
        <v>2</v>
      </c>
      <c r="E78" t="s">
        <v>14</v>
      </c>
      <c r="F78">
        <v>2</v>
      </c>
      <c r="H78" t="s">
        <v>14</v>
      </c>
      <c r="I78">
        <v>2</v>
      </c>
    </row>
    <row r="79" spans="1:9" x14ac:dyDescent="0.3">
      <c r="B79" t="s">
        <v>15</v>
      </c>
      <c r="C79">
        <v>3</v>
      </c>
      <c r="E79" t="s">
        <v>15</v>
      </c>
      <c r="F79">
        <v>3</v>
      </c>
      <c r="H79" t="s">
        <v>15</v>
      </c>
      <c r="I79">
        <v>3</v>
      </c>
    </row>
    <row r="80" spans="1:9" x14ac:dyDescent="0.3">
      <c r="B80" t="s">
        <v>16</v>
      </c>
      <c r="C80">
        <v>3</v>
      </c>
      <c r="E80" t="s">
        <v>16</v>
      </c>
      <c r="F80">
        <v>3</v>
      </c>
      <c r="H80" t="s">
        <v>16</v>
      </c>
      <c r="I80">
        <v>3</v>
      </c>
    </row>
    <row r="81" spans="2:9" x14ac:dyDescent="0.3">
      <c r="B81" t="s">
        <v>17</v>
      </c>
      <c r="C81">
        <v>1</v>
      </c>
      <c r="E81" t="s">
        <v>17</v>
      </c>
      <c r="F81">
        <v>1</v>
      </c>
      <c r="H81" t="s">
        <v>17</v>
      </c>
      <c r="I81">
        <v>1</v>
      </c>
    </row>
    <row r="82" spans="2:9" x14ac:dyDescent="0.3">
      <c r="B82" t="s">
        <v>18</v>
      </c>
      <c r="C82">
        <v>6</v>
      </c>
      <c r="E82" t="s">
        <v>18</v>
      </c>
      <c r="F82">
        <v>6</v>
      </c>
      <c r="H82" t="s">
        <v>18</v>
      </c>
      <c r="I82">
        <v>6</v>
      </c>
    </row>
    <row r="83" spans="2:9" x14ac:dyDescent="0.3">
      <c r="B83" t="s">
        <v>19</v>
      </c>
      <c r="C83">
        <v>4</v>
      </c>
      <c r="E83" t="s">
        <v>19</v>
      </c>
      <c r="F83">
        <v>4</v>
      </c>
      <c r="H83" t="s">
        <v>19</v>
      </c>
      <c r="I83">
        <v>4</v>
      </c>
    </row>
    <row r="84" spans="2:9" x14ac:dyDescent="0.3">
      <c r="B84" t="s">
        <v>20</v>
      </c>
      <c r="C84">
        <v>2</v>
      </c>
      <c r="E84" t="s">
        <v>20</v>
      </c>
      <c r="F84">
        <v>2</v>
      </c>
      <c r="H84" t="s">
        <v>20</v>
      </c>
      <c r="I84">
        <v>2</v>
      </c>
    </row>
    <row r="85" spans="2:9" x14ac:dyDescent="0.3">
      <c r="B85" t="s">
        <v>21</v>
      </c>
      <c r="C85">
        <v>3</v>
      </c>
      <c r="E85" t="s">
        <v>21</v>
      </c>
      <c r="F85">
        <v>3</v>
      </c>
      <c r="H85" t="s">
        <v>21</v>
      </c>
      <c r="I85">
        <v>3</v>
      </c>
    </row>
    <row r="86" spans="2:9" x14ac:dyDescent="0.3">
      <c r="B86" t="s">
        <v>22</v>
      </c>
      <c r="C86">
        <v>5</v>
      </c>
      <c r="E86" t="s">
        <v>22</v>
      </c>
      <c r="F86">
        <v>5</v>
      </c>
      <c r="H86" t="s">
        <v>22</v>
      </c>
      <c r="I86">
        <v>5</v>
      </c>
    </row>
    <row r="87" spans="2:9" x14ac:dyDescent="0.3">
      <c r="B87" t="s">
        <v>23</v>
      </c>
      <c r="C87">
        <v>2</v>
      </c>
      <c r="E87" t="s">
        <v>23</v>
      </c>
      <c r="F87">
        <v>2</v>
      </c>
      <c r="H87" t="s">
        <v>23</v>
      </c>
      <c r="I87">
        <v>2</v>
      </c>
    </row>
    <row r="88" spans="2:9" x14ac:dyDescent="0.3">
      <c r="B88" t="s">
        <v>24</v>
      </c>
      <c r="C88">
        <v>4</v>
      </c>
      <c r="E88" t="s">
        <v>24</v>
      </c>
      <c r="F88">
        <v>4</v>
      </c>
      <c r="H88" t="s">
        <v>24</v>
      </c>
      <c r="I88">
        <v>4</v>
      </c>
    </row>
    <row r="89" spans="2:9" x14ac:dyDescent="0.3">
      <c r="B89" t="s">
        <v>25</v>
      </c>
      <c r="C89">
        <v>2</v>
      </c>
      <c r="E89" t="s">
        <v>25</v>
      </c>
      <c r="F89">
        <v>2</v>
      </c>
      <c r="H89" t="s">
        <v>25</v>
      </c>
      <c r="I89">
        <v>2</v>
      </c>
    </row>
    <row r="90" spans="2:9" x14ac:dyDescent="0.3">
      <c r="B90" t="s">
        <v>26</v>
      </c>
      <c r="C90">
        <v>1</v>
      </c>
      <c r="E90" t="s">
        <v>26</v>
      </c>
      <c r="F90">
        <v>1</v>
      </c>
      <c r="H90" t="s">
        <v>26</v>
      </c>
      <c r="I90">
        <v>1</v>
      </c>
    </row>
    <row r="91" spans="2:9" x14ac:dyDescent="0.3">
      <c r="B91" t="s">
        <v>27</v>
      </c>
      <c r="C91">
        <v>3</v>
      </c>
      <c r="E91" t="s">
        <v>27</v>
      </c>
      <c r="F91">
        <v>3</v>
      </c>
      <c r="H91" t="s">
        <v>27</v>
      </c>
      <c r="I91">
        <v>3</v>
      </c>
    </row>
    <row r="92" spans="2:9" x14ac:dyDescent="0.3">
      <c r="B92" t="s">
        <v>28</v>
      </c>
      <c r="C92">
        <v>5</v>
      </c>
      <c r="E92" t="s">
        <v>28</v>
      </c>
      <c r="F92">
        <v>5</v>
      </c>
      <c r="H92" t="s">
        <v>28</v>
      </c>
      <c r="I92">
        <v>5</v>
      </c>
    </row>
    <row r="93" spans="2:9" x14ac:dyDescent="0.3">
      <c r="B93" t="s">
        <v>29</v>
      </c>
      <c r="C93">
        <v>6</v>
      </c>
      <c r="E93" t="s">
        <v>29</v>
      </c>
      <c r="F93">
        <v>6</v>
      </c>
      <c r="H93" t="s">
        <v>29</v>
      </c>
      <c r="I93">
        <v>6</v>
      </c>
    </row>
    <row r="94" spans="2:9" x14ac:dyDescent="0.3">
      <c r="B94" t="s">
        <v>30</v>
      </c>
      <c r="C94">
        <v>3</v>
      </c>
      <c r="E94" t="s">
        <v>30</v>
      </c>
      <c r="F94">
        <v>3</v>
      </c>
      <c r="H94" t="s">
        <v>30</v>
      </c>
      <c r="I94">
        <v>3</v>
      </c>
    </row>
    <row r="95" spans="2:9" x14ac:dyDescent="0.3">
      <c r="B95" t="s">
        <v>31</v>
      </c>
      <c r="C95">
        <v>2</v>
      </c>
      <c r="E95" t="s">
        <v>31</v>
      </c>
      <c r="F95">
        <v>2</v>
      </c>
      <c r="H95" t="s">
        <v>31</v>
      </c>
      <c r="I95">
        <v>2</v>
      </c>
    </row>
    <row r="96" spans="2:9" x14ac:dyDescent="0.3">
      <c r="B96" t="s">
        <v>32</v>
      </c>
      <c r="C96">
        <v>1</v>
      </c>
      <c r="E96" t="s">
        <v>32</v>
      </c>
      <c r="F96">
        <v>1</v>
      </c>
      <c r="H96" t="s">
        <v>32</v>
      </c>
      <c r="I96">
        <v>1</v>
      </c>
    </row>
    <row r="97" spans="2:9" x14ac:dyDescent="0.3">
      <c r="B97" t="s">
        <v>33</v>
      </c>
      <c r="C97">
        <v>4</v>
      </c>
      <c r="E97" t="s">
        <v>33</v>
      </c>
      <c r="F97">
        <v>4</v>
      </c>
      <c r="H97" t="s">
        <v>33</v>
      </c>
      <c r="I97">
        <v>4</v>
      </c>
    </row>
    <row r="98" spans="2:9" x14ac:dyDescent="0.3">
      <c r="B98" t="s">
        <v>34</v>
      </c>
      <c r="C98">
        <v>2</v>
      </c>
      <c r="E98" t="s">
        <v>34</v>
      </c>
      <c r="F98">
        <v>2</v>
      </c>
      <c r="H98" t="s">
        <v>34</v>
      </c>
      <c r="I98">
        <v>2</v>
      </c>
    </row>
    <row r="99" spans="2:9" x14ac:dyDescent="0.3">
      <c r="B99" t="s">
        <v>35</v>
      </c>
      <c r="C99">
        <v>4</v>
      </c>
      <c r="E99" t="s">
        <v>35</v>
      </c>
      <c r="F99">
        <v>4</v>
      </c>
      <c r="H99" t="s">
        <v>35</v>
      </c>
      <c r="I99">
        <v>4</v>
      </c>
    </row>
    <row r="100" spans="2:9" x14ac:dyDescent="0.3">
      <c r="B100" t="s">
        <v>36</v>
      </c>
      <c r="C100">
        <v>5</v>
      </c>
      <c r="E100" t="s">
        <v>36</v>
      </c>
      <c r="F100">
        <v>5</v>
      </c>
      <c r="H100" t="s">
        <v>36</v>
      </c>
      <c r="I100">
        <v>5</v>
      </c>
    </row>
    <row r="101" spans="2:9" x14ac:dyDescent="0.3">
      <c r="B101" t="s">
        <v>37</v>
      </c>
      <c r="C101">
        <v>3</v>
      </c>
      <c r="E101" t="s">
        <v>37</v>
      </c>
      <c r="F101">
        <v>3</v>
      </c>
      <c r="H101" t="s">
        <v>37</v>
      </c>
      <c r="I101">
        <v>3</v>
      </c>
    </row>
    <row r="102" spans="2:9" x14ac:dyDescent="0.3">
      <c r="B102" t="s">
        <v>38</v>
      </c>
      <c r="C102">
        <v>2</v>
      </c>
      <c r="E102" t="s">
        <v>38</v>
      </c>
      <c r="F102">
        <v>2</v>
      </c>
      <c r="H102" t="s">
        <v>38</v>
      </c>
      <c r="I102">
        <v>2</v>
      </c>
    </row>
    <row r="103" spans="2:9" x14ac:dyDescent="0.3">
      <c r="B103" t="s">
        <v>39</v>
      </c>
      <c r="C103">
        <v>7</v>
      </c>
      <c r="E103" t="s">
        <v>39</v>
      </c>
      <c r="F103">
        <v>7</v>
      </c>
      <c r="H103" t="s">
        <v>39</v>
      </c>
      <c r="I103">
        <v>7</v>
      </c>
    </row>
    <row r="104" spans="2:9" x14ac:dyDescent="0.3">
      <c r="B104" t="s">
        <v>40</v>
      </c>
      <c r="C104">
        <v>2</v>
      </c>
      <c r="E104" t="s">
        <v>40</v>
      </c>
      <c r="F104">
        <v>2</v>
      </c>
      <c r="H104" t="s">
        <v>40</v>
      </c>
      <c r="I104">
        <v>2</v>
      </c>
    </row>
    <row r="105" spans="2:9" x14ac:dyDescent="0.3">
      <c r="B105" t="s">
        <v>41</v>
      </c>
      <c r="C105">
        <v>3</v>
      </c>
      <c r="E105" t="s">
        <v>41</v>
      </c>
      <c r="F105">
        <v>3</v>
      </c>
      <c r="H105" t="s">
        <v>41</v>
      </c>
      <c r="I105">
        <v>3</v>
      </c>
    </row>
    <row r="106" spans="2:9" x14ac:dyDescent="0.3">
      <c r="B106" t="s">
        <v>42</v>
      </c>
      <c r="C106">
        <v>4</v>
      </c>
      <c r="E106" t="s">
        <v>42</v>
      </c>
      <c r="F106">
        <v>4</v>
      </c>
      <c r="H106" t="s">
        <v>42</v>
      </c>
      <c r="I106">
        <v>4</v>
      </c>
    </row>
    <row r="107" spans="2:9" x14ac:dyDescent="0.3">
      <c r="B107" t="s">
        <v>43</v>
      </c>
      <c r="C107">
        <v>5</v>
      </c>
      <c r="E107" t="s">
        <v>43</v>
      </c>
      <c r="F107">
        <v>5</v>
      </c>
      <c r="H107" t="s">
        <v>43</v>
      </c>
      <c r="I107">
        <v>5</v>
      </c>
    </row>
    <row r="108" spans="2:9" x14ac:dyDescent="0.3">
      <c r="B108" t="s">
        <v>44</v>
      </c>
      <c r="C108">
        <v>1</v>
      </c>
      <c r="E108" t="s">
        <v>44</v>
      </c>
      <c r="F108">
        <v>1</v>
      </c>
      <c r="H108" t="s">
        <v>44</v>
      </c>
      <c r="I108">
        <v>1</v>
      </c>
    </row>
    <row r="109" spans="2:9" x14ac:dyDescent="0.3">
      <c r="B109" t="s">
        <v>45</v>
      </c>
      <c r="C109">
        <v>6</v>
      </c>
      <c r="E109" t="s">
        <v>45</v>
      </c>
      <c r="F109">
        <v>6</v>
      </c>
      <c r="H109" t="s">
        <v>45</v>
      </c>
      <c r="I109">
        <v>6</v>
      </c>
    </row>
    <row r="110" spans="2:9" x14ac:dyDescent="0.3">
      <c r="B110" t="s">
        <v>46</v>
      </c>
      <c r="C110">
        <v>2</v>
      </c>
      <c r="E110" t="s">
        <v>46</v>
      </c>
      <c r="F110">
        <v>2</v>
      </c>
      <c r="H110" t="s">
        <v>46</v>
      </c>
      <c r="I110">
        <v>2</v>
      </c>
    </row>
    <row r="111" spans="2:9" x14ac:dyDescent="0.3">
      <c r="B111" t="s">
        <v>47</v>
      </c>
      <c r="C111">
        <v>4</v>
      </c>
      <c r="E111" t="s">
        <v>47</v>
      </c>
      <c r="F111">
        <v>4</v>
      </c>
      <c r="H111" t="s">
        <v>47</v>
      </c>
      <c r="I111">
        <v>4</v>
      </c>
    </row>
    <row r="112" spans="2:9" x14ac:dyDescent="0.3">
      <c r="B112" t="s">
        <v>48</v>
      </c>
      <c r="C112">
        <v>3</v>
      </c>
      <c r="E112" t="s">
        <v>48</v>
      </c>
      <c r="F112">
        <v>3</v>
      </c>
      <c r="H112" t="s">
        <v>48</v>
      </c>
      <c r="I112">
        <v>3</v>
      </c>
    </row>
    <row r="113" spans="1:16" ht="15.6" x14ac:dyDescent="0.3">
      <c r="B113" t="s">
        <v>49</v>
      </c>
      <c r="C113">
        <v>5</v>
      </c>
      <c r="E113" t="s">
        <v>49</v>
      </c>
      <c r="F113">
        <v>5</v>
      </c>
      <c r="H113" t="s">
        <v>49</v>
      </c>
      <c r="I113">
        <v>5</v>
      </c>
      <c r="K113" s="364" t="s">
        <v>830</v>
      </c>
      <c r="L113" s="365"/>
      <c r="M113" s="365"/>
      <c r="N113" s="365"/>
      <c r="O113" s="365"/>
      <c r="P113" s="366"/>
    </row>
    <row r="114" spans="1:16" ht="15.6" x14ac:dyDescent="0.3">
      <c r="B114" t="s">
        <v>50</v>
      </c>
      <c r="C114">
        <v>3</v>
      </c>
      <c r="E114" t="s">
        <v>50</v>
      </c>
      <c r="F114">
        <v>3</v>
      </c>
      <c r="H114" t="s">
        <v>50</v>
      </c>
      <c r="I114">
        <v>3</v>
      </c>
      <c r="K114" s="367" t="s">
        <v>831</v>
      </c>
      <c r="L114" s="368"/>
      <c r="M114" s="368"/>
      <c r="N114" s="368"/>
      <c r="O114" s="368"/>
      <c r="P114" s="369"/>
    </row>
    <row r="115" spans="1:16" x14ac:dyDescent="0.3">
      <c r="B115" t="s">
        <v>51</v>
      </c>
      <c r="C115">
        <v>2</v>
      </c>
      <c r="E115" t="s">
        <v>51</v>
      </c>
      <c r="F115">
        <v>2</v>
      </c>
      <c r="H115" t="s">
        <v>51</v>
      </c>
      <c r="I115">
        <v>2</v>
      </c>
      <c r="K115" s="370" t="s">
        <v>832</v>
      </c>
      <c r="L115" s="371"/>
      <c r="M115" s="371"/>
      <c r="N115" s="371"/>
      <c r="O115" s="371"/>
      <c r="P115" s="372"/>
    </row>
    <row r="116" spans="1:16" x14ac:dyDescent="0.3">
      <c r="B116" t="s">
        <v>52</v>
      </c>
      <c r="C116">
        <v>4</v>
      </c>
      <c r="E116" t="s">
        <v>52</v>
      </c>
      <c r="F116">
        <v>4</v>
      </c>
      <c r="H116" t="s">
        <v>52</v>
      </c>
      <c r="I116">
        <v>4</v>
      </c>
    </row>
    <row r="117" spans="1:16" ht="18" x14ac:dyDescent="0.35">
      <c r="B117" t="s">
        <v>53</v>
      </c>
      <c r="C117">
        <v>2</v>
      </c>
      <c r="E117" t="s">
        <v>53</v>
      </c>
      <c r="F117">
        <v>2</v>
      </c>
      <c r="H117" t="s">
        <v>53</v>
      </c>
      <c r="I117">
        <v>2</v>
      </c>
      <c r="K117" s="241"/>
      <c r="L117" s="241"/>
    </row>
    <row r="118" spans="1:16" ht="18" x14ac:dyDescent="0.35">
      <c r="B118" t="s">
        <v>54</v>
      </c>
      <c r="C118">
        <v>6</v>
      </c>
      <c r="E118" t="s">
        <v>54</v>
      </c>
      <c r="F118">
        <v>6</v>
      </c>
      <c r="H118" t="s">
        <v>54</v>
      </c>
      <c r="I118">
        <v>6</v>
      </c>
      <c r="K118" s="241"/>
      <c r="L118" s="241"/>
    </row>
    <row r="119" spans="1:16" ht="18" x14ac:dyDescent="0.35">
      <c r="B119" t="s">
        <v>55</v>
      </c>
      <c r="C119">
        <v>3</v>
      </c>
      <c r="E119" t="s">
        <v>55</v>
      </c>
      <c r="F119">
        <v>3</v>
      </c>
      <c r="H119" t="s">
        <v>55</v>
      </c>
      <c r="I119">
        <v>3</v>
      </c>
      <c r="K119" s="241"/>
      <c r="L119" s="241"/>
    </row>
    <row r="120" spans="1:16" x14ac:dyDescent="0.3">
      <c r="B120" t="s">
        <v>56</v>
      </c>
      <c r="C120">
        <v>2</v>
      </c>
      <c r="E120" t="s">
        <v>56</v>
      </c>
      <c r="F120">
        <v>2</v>
      </c>
      <c r="H120" t="s">
        <v>56</v>
      </c>
      <c r="I120">
        <v>2</v>
      </c>
    </row>
    <row r="121" spans="1:16" x14ac:dyDescent="0.3">
      <c r="B121" t="s">
        <v>57</v>
      </c>
      <c r="C121">
        <v>4</v>
      </c>
      <c r="E121" t="s">
        <v>57</v>
      </c>
      <c r="F121">
        <v>4</v>
      </c>
      <c r="H121" t="s">
        <v>57</v>
      </c>
      <c r="I121">
        <v>4</v>
      </c>
    </row>
    <row r="122" spans="1:16" x14ac:dyDescent="0.3">
      <c r="B122" t="s">
        <v>58</v>
      </c>
      <c r="C122">
        <v>5</v>
      </c>
      <c r="E122" t="s">
        <v>58</v>
      </c>
      <c r="F122">
        <v>5</v>
      </c>
      <c r="H122" t="s">
        <v>58</v>
      </c>
      <c r="I122">
        <v>5</v>
      </c>
    </row>
    <row r="123" spans="1:16" x14ac:dyDescent="0.3">
      <c r="B123" s="37" t="s">
        <v>4</v>
      </c>
      <c r="C123" s="37">
        <f>AVERAGE(C73:C122)</f>
        <v>3.44</v>
      </c>
      <c r="E123" s="38" t="s">
        <v>7</v>
      </c>
      <c r="F123" s="38">
        <f>MEDIAN(F73:F122)</f>
        <v>3</v>
      </c>
      <c r="H123" s="39" t="s">
        <v>8</v>
      </c>
      <c r="I123" s="39">
        <f>MODE(I73:I122)</f>
        <v>2</v>
      </c>
    </row>
    <row r="126" spans="1:16" ht="15" thickBot="1" x14ac:dyDescent="0.35"/>
    <row r="127" spans="1:16" ht="15" customHeight="1" thickBot="1" x14ac:dyDescent="0.35">
      <c r="H127" s="346" t="s">
        <v>332</v>
      </c>
      <c r="I127" s="347"/>
      <c r="J127" s="348"/>
    </row>
    <row r="128" spans="1:16" ht="15" customHeight="1" x14ac:dyDescent="0.4">
      <c r="A128" s="442" t="s">
        <v>899</v>
      </c>
    </row>
    <row r="129" spans="1:9" ht="15" customHeight="1" x14ac:dyDescent="0.4">
      <c r="A129" s="442"/>
    </row>
    <row r="130" spans="1:9" ht="15" customHeight="1" x14ac:dyDescent="0.4">
      <c r="A130" s="442" t="s">
        <v>900</v>
      </c>
    </row>
    <row r="131" spans="1:9" ht="15" customHeight="1" x14ac:dyDescent="0.4">
      <c r="A131" s="442" t="s">
        <v>901</v>
      </c>
    </row>
    <row r="132" spans="1:9" ht="15" customHeight="1" x14ac:dyDescent="0.4">
      <c r="A132" s="442" t="s">
        <v>902</v>
      </c>
    </row>
    <row r="133" spans="1:9" ht="15" customHeight="1" x14ac:dyDescent="0.4">
      <c r="A133" s="442" t="s">
        <v>903</v>
      </c>
    </row>
    <row r="134" spans="1:9" ht="15" customHeight="1" x14ac:dyDescent="0.4">
      <c r="A134" s="442" t="s">
        <v>904</v>
      </c>
    </row>
    <row r="135" spans="1:9" ht="15" customHeight="1" x14ac:dyDescent="0.3"/>
    <row r="136" spans="1:9" ht="15" customHeight="1" x14ac:dyDescent="0.3"/>
    <row r="138" spans="1:9" x14ac:dyDescent="0.3">
      <c r="B138" s="25" t="s">
        <v>5</v>
      </c>
      <c r="C138" s="25" t="s">
        <v>6</v>
      </c>
      <c r="D138" s="25"/>
      <c r="E138" s="25"/>
      <c r="F138" s="25"/>
    </row>
    <row r="139" spans="1:9" x14ac:dyDescent="0.3">
      <c r="A139" s="16"/>
      <c r="B139" s="25" t="s">
        <v>59</v>
      </c>
      <c r="C139" s="25">
        <v>120</v>
      </c>
      <c r="D139" s="25"/>
      <c r="E139" s="25"/>
      <c r="F139" s="25"/>
    </row>
    <row r="140" spans="1:9" x14ac:dyDescent="0.3">
      <c r="A140" s="16"/>
      <c r="B140" s="25" t="s">
        <v>60</v>
      </c>
      <c r="C140" s="25">
        <v>110</v>
      </c>
      <c r="D140" s="25"/>
      <c r="E140" s="25"/>
      <c r="F140" s="25"/>
    </row>
    <row r="141" spans="1:9" x14ac:dyDescent="0.3">
      <c r="A141" s="16"/>
      <c r="B141" s="25" t="s">
        <v>61</v>
      </c>
      <c r="C141" s="25">
        <v>130</v>
      </c>
      <c r="D141" s="25"/>
      <c r="E141" s="25"/>
      <c r="F141" s="25"/>
    </row>
    <row r="142" spans="1:9" x14ac:dyDescent="0.3">
      <c r="B142" s="25" t="s">
        <v>62</v>
      </c>
      <c r="C142" s="25">
        <v>115</v>
      </c>
      <c r="D142" s="25"/>
      <c r="E142" s="25"/>
      <c r="F142" s="25"/>
    </row>
    <row r="143" spans="1:9" x14ac:dyDescent="0.3">
      <c r="A143" s="16"/>
      <c r="B143" s="25" t="s">
        <v>63</v>
      </c>
      <c r="C143" s="25">
        <v>125</v>
      </c>
      <c r="D143" s="25"/>
      <c r="E143" s="25"/>
      <c r="F143" s="25"/>
      <c r="I143" s="280"/>
    </row>
    <row r="144" spans="1:9" x14ac:dyDescent="0.3">
      <c r="A144" s="16"/>
      <c r="B144" s="25" t="s">
        <v>64</v>
      </c>
      <c r="C144" s="25">
        <v>105</v>
      </c>
      <c r="D144" s="25"/>
      <c r="E144" s="25"/>
      <c r="F144" s="25"/>
    </row>
    <row r="145" spans="1:10" x14ac:dyDescent="0.3">
      <c r="A145" s="16"/>
      <c r="B145" s="25" t="s">
        <v>65</v>
      </c>
      <c r="C145" s="25">
        <v>135</v>
      </c>
      <c r="D145" s="25"/>
      <c r="E145" s="25"/>
      <c r="F145" s="25"/>
    </row>
    <row r="146" spans="1:10" x14ac:dyDescent="0.3">
      <c r="A146" s="16"/>
      <c r="B146" s="25" t="s">
        <v>66</v>
      </c>
      <c r="C146" s="25">
        <v>115</v>
      </c>
      <c r="D146" s="25"/>
      <c r="E146" s="25"/>
      <c r="F146" s="25"/>
    </row>
    <row r="147" spans="1:10" ht="15.45" customHeight="1" x14ac:dyDescent="0.3">
      <c r="A147" s="16"/>
      <c r="B147" s="25" t="s">
        <v>67</v>
      </c>
      <c r="C147" s="25">
        <v>125</v>
      </c>
      <c r="D147" s="25"/>
      <c r="E147" s="25"/>
      <c r="F147" s="25"/>
    </row>
    <row r="148" spans="1:10" x14ac:dyDescent="0.3">
      <c r="B148" s="25" t="s">
        <v>68</v>
      </c>
      <c r="C148" s="25">
        <v>140</v>
      </c>
    </row>
    <row r="149" spans="1:10" x14ac:dyDescent="0.3">
      <c r="B149" s="4" t="s">
        <v>82</v>
      </c>
      <c r="C149" s="5">
        <f>MIN(C139:C148)</f>
        <v>105</v>
      </c>
      <c r="G149" s="3"/>
    </row>
    <row r="150" spans="1:10" x14ac:dyDescent="0.3">
      <c r="B150" s="4" t="s">
        <v>83</v>
      </c>
      <c r="C150" s="5">
        <f>MAX(C139:C148)</f>
        <v>140</v>
      </c>
      <c r="D150" s="3"/>
    </row>
    <row r="151" spans="1:10" x14ac:dyDescent="0.3">
      <c r="B151" s="6" t="s">
        <v>84</v>
      </c>
      <c r="C151" s="7">
        <f>AVERAGE(C139:C148)</f>
        <v>122</v>
      </c>
    </row>
    <row r="152" spans="1:10" ht="16.2" thickBot="1" x14ac:dyDescent="0.35">
      <c r="B152" s="9" t="s">
        <v>79</v>
      </c>
      <c r="C152" s="10" t="s">
        <v>85</v>
      </c>
    </row>
    <row r="153" spans="1:10" ht="15.6" x14ac:dyDescent="0.3">
      <c r="B153" s="8" t="s">
        <v>80</v>
      </c>
      <c r="C153" s="11">
        <f>_xlfn.VAR.S(C139:C148)</f>
        <v>123.33333333333333</v>
      </c>
      <c r="E153" s="242" t="s">
        <v>836</v>
      </c>
      <c r="F153" s="244"/>
      <c r="G153" s="244"/>
      <c r="H153" s="244"/>
      <c r="I153" s="244"/>
      <c r="J153" s="245" t="s">
        <v>837</v>
      </c>
    </row>
    <row r="154" spans="1:10" ht="15.6" x14ac:dyDescent="0.3">
      <c r="B154" s="12" t="s">
        <v>81</v>
      </c>
      <c r="C154" s="13">
        <f>_xlfn.STDEV.S(C139:C148)</f>
        <v>11.105554165971787</v>
      </c>
      <c r="E154" s="247" t="s">
        <v>834</v>
      </c>
      <c r="F154" s="296" t="s">
        <v>838</v>
      </c>
      <c r="G154" s="296"/>
      <c r="H154" s="296"/>
      <c r="I154" s="296"/>
      <c r="J154" s="243"/>
    </row>
    <row r="155" spans="1:10" ht="16.2" thickBot="1" x14ac:dyDescent="0.35">
      <c r="E155" s="246" t="s">
        <v>835</v>
      </c>
      <c r="F155" s="297" t="s">
        <v>839</v>
      </c>
      <c r="G155" s="297"/>
      <c r="H155" s="297"/>
      <c r="I155" s="297"/>
      <c r="J155" s="298"/>
    </row>
    <row r="156" spans="1:10" x14ac:dyDescent="0.3">
      <c r="F156" t="s">
        <v>905</v>
      </c>
    </row>
    <row r="158" spans="1:10" ht="21" x14ac:dyDescent="0.4">
      <c r="A158" s="442" t="s">
        <v>906</v>
      </c>
    </row>
    <row r="159" spans="1:10" ht="21" x14ac:dyDescent="0.4">
      <c r="A159" s="442" t="s">
        <v>907</v>
      </c>
    </row>
    <row r="160" spans="1:10" ht="21" x14ac:dyDescent="0.4">
      <c r="A160" s="442"/>
    </row>
    <row r="161" spans="1:3" ht="21" x14ac:dyDescent="0.4">
      <c r="A161" s="442" t="s">
        <v>908</v>
      </c>
    </row>
    <row r="162" spans="1:3" ht="21" x14ac:dyDescent="0.4">
      <c r="A162" s="442" t="s">
        <v>909</v>
      </c>
    </row>
    <row r="163" spans="1:3" ht="21" x14ac:dyDescent="0.4">
      <c r="A163" s="442" t="s">
        <v>910</v>
      </c>
    </row>
    <row r="164" spans="1:3" ht="14.55" customHeight="1" x14ac:dyDescent="0.3"/>
    <row r="165" spans="1:3" ht="14.55" customHeight="1" x14ac:dyDescent="0.3"/>
    <row r="167" spans="1:3" x14ac:dyDescent="0.3">
      <c r="B167" t="s">
        <v>5</v>
      </c>
      <c r="C167" s="24" t="s">
        <v>6</v>
      </c>
    </row>
    <row r="168" spans="1:3" x14ac:dyDescent="0.3">
      <c r="B168" s="15" t="s">
        <v>59</v>
      </c>
      <c r="C168" s="23">
        <v>500</v>
      </c>
    </row>
    <row r="169" spans="1:3" x14ac:dyDescent="0.3">
      <c r="B169" t="s">
        <v>60</v>
      </c>
      <c r="C169" s="24">
        <v>700</v>
      </c>
    </row>
    <row r="170" spans="1:3" x14ac:dyDescent="0.3">
      <c r="B170" t="s">
        <v>61</v>
      </c>
      <c r="C170" s="24">
        <v>400</v>
      </c>
    </row>
    <row r="171" spans="1:3" x14ac:dyDescent="0.3">
      <c r="B171" t="s">
        <v>62</v>
      </c>
      <c r="C171" s="24">
        <v>600</v>
      </c>
    </row>
    <row r="172" spans="1:3" x14ac:dyDescent="0.3">
      <c r="B172" t="s">
        <v>63</v>
      </c>
      <c r="C172" s="24">
        <v>550</v>
      </c>
    </row>
    <row r="173" spans="1:3" x14ac:dyDescent="0.3">
      <c r="B173" t="s">
        <v>64</v>
      </c>
      <c r="C173" s="24">
        <v>750</v>
      </c>
    </row>
    <row r="174" spans="1:3" x14ac:dyDescent="0.3">
      <c r="B174" t="s">
        <v>65</v>
      </c>
      <c r="C174" s="24">
        <v>650</v>
      </c>
    </row>
    <row r="175" spans="1:3" x14ac:dyDescent="0.3">
      <c r="B175" t="s">
        <v>66</v>
      </c>
      <c r="C175" s="24">
        <v>500</v>
      </c>
    </row>
    <row r="176" spans="1:3" x14ac:dyDescent="0.3">
      <c r="B176" t="s">
        <v>67</v>
      </c>
      <c r="C176" s="24">
        <v>600</v>
      </c>
    </row>
    <row r="177" spans="2:8" ht="15.6" x14ac:dyDescent="0.3">
      <c r="B177" t="s">
        <v>68</v>
      </c>
      <c r="C177" s="24">
        <v>550</v>
      </c>
      <c r="E177" s="17" t="s">
        <v>96</v>
      </c>
      <c r="F177" s="18">
        <v>17800</v>
      </c>
    </row>
    <row r="178" spans="2:8" ht="15.6" x14ac:dyDescent="0.3">
      <c r="B178" t="s">
        <v>69</v>
      </c>
      <c r="C178" s="24">
        <v>800</v>
      </c>
      <c r="E178" s="17" t="s">
        <v>97</v>
      </c>
      <c r="F178" s="18">
        <f>MAX(C168:C197)</f>
        <v>800</v>
      </c>
    </row>
    <row r="179" spans="2:8" ht="15.6" x14ac:dyDescent="0.3">
      <c r="B179" t="s">
        <v>70</v>
      </c>
      <c r="C179" s="24">
        <v>450</v>
      </c>
      <c r="E179" s="17" t="s">
        <v>98</v>
      </c>
      <c r="F179" s="18">
        <f>MIN(C168:C197)</f>
        <v>400</v>
      </c>
    </row>
    <row r="180" spans="2:8" ht="15.6" x14ac:dyDescent="0.3">
      <c r="B180" t="s">
        <v>71</v>
      </c>
      <c r="C180" s="24">
        <v>700</v>
      </c>
      <c r="E180" s="17" t="s">
        <v>99</v>
      </c>
      <c r="F180" s="18">
        <f>AVERAGE(C168:C197)</f>
        <v>593.33333333333337</v>
      </c>
    </row>
    <row r="181" spans="2:8" ht="15.6" x14ac:dyDescent="0.3">
      <c r="B181" t="s">
        <v>72</v>
      </c>
      <c r="C181" s="24">
        <v>550</v>
      </c>
      <c r="E181" s="14" t="s">
        <v>100</v>
      </c>
      <c r="F181" s="19">
        <f>F178-F179</f>
        <v>400</v>
      </c>
    </row>
    <row r="182" spans="2:8" ht="15.6" x14ac:dyDescent="0.3">
      <c r="B182" t="s">
        <v>73</v>
      </c>
      <c r="C182" s="24">
        <v>600</v>
      </c>
      <c r="E182" s="14" t="s">
        <v>101</v>
      </c>
      <c r="F182" s="14">
        <f>_xlfn.STDEV.S(C168:C197)</f>
        <v>115.76829812420449</v>
      </c>
    </row>
    <row r="183" spans="2:8" ht="15.6" x14ac:dyDescent="0.3">
      <c r="B183" t="s">
        <v>74</v>
      </c>
      <c r="C183" s="24">
        <v>400</v>
      </c>
      <c r="E183" s="14" t="s">
        <v>102</v>
      </c>
      <c r="F183" s="14">
        <f>_xlfn.VAR.S(C168:C197)</f>
        <v>13402.298850574691</v>
      </c>
    </row>
    <row r="184" spans="2:8" x14ac:dyDescent="0.3">
      <c r="B184" t="s">
        <v>75</v>
      </c>
      <c r="C184" s="24">
        <v>650</v>
      </c>
    </row>
    <row r="185" spans="2:8" ht="15" thickBot="1" x14ac:dyDescent="0.35">
      <c r="B185" t="s">
        <v>76</v>
      </c>
      <c r="C185" s="24">
        <v>500</v>
      </c>
    </row>
    <row r="186" spans="2:8" ht="15.6" x14ac:dyDescent="0.3">
      <c r="B186" t="s">
        <v>77</v>
      </c>
      <c r="C186" s="24">
        <v>750</v>
      </c>
      <c r="E186" s="248" t="s">
        <v>833</v>
      </c>
      <c r="F186" s="315" t="s">
        <v>840</v>
      </c>
      <c r="G186" s="315"/>
      <c r="H186" s="316"/>
    </row>
    <row r="187" spans="2:8" ht="15.6" x14ac:dyDescent="0.3">
      <c r="B187" t="s">
        <v>78</v>
      </c>
      <c r="C187" s="24">
        <v>550</v>
      </c>
      <c r="E187" s="249" t="s">
        <v>834</v>
      </c>
      <c r="F187" s="317" t="s">
        <v>841</v>
      </c>
      <c r="G187" s="317"/>
      <c r="H187" s="318"/>
    </row>
    <row r="188" spans="2:8" ht="16.2" thickBot="1" x14ac:dyDescent="0.35">
      <c r="B188" t="s">
        <v>86</v>
      </c>
      <c r="C188" s="24">
        <v>700</v>
      </c>
      <c r="E188" s="250" t="s">
        <v>835</v>
      </c>
      <c r="F188" s="321" t="s">
        <v>842</v>
      </c>
      <c r="G188" s="321"/>
      <c r="H188" s="322"/>
    </row>
    <row r="189" spans="2:8" x14ac:dyDescent="0.3">
      <c r="B189" t="s">
        <v>87</v>
      </c>
      <c r="C189" s="24">
        <v>600</v>
      </c>
    </row>
    <row r="190" spans="2:8" x14ac:dyDescent="0.3">
      <c r="B190" t="s">
        <v>88</v>
      </c>
      <c r="C190" s="24">
        <v>500</v>
      </c>
    </row>
    <row r="191" spans="2:8" x14ac:dyDescent="0.3">
      <c r="B191" t="s">
        <v>89</v>
      </c>
      <c r="C191" s="24">
        <v>800</v>
      </c>
    </row>
    <row r="192" spans="2:8" x14ac:dyDescent="0.3">
      <c r="B192" t="s">
        <v>90</v>
      </c>
      <c r="C192" s="24">
        <v>550</v>
      </c>
    </row>
    <row r="193" spans="1:3" x14ac:dyDescent="0.3">
      <c r="B193" t="s">
        <v>91</v>
      </c>
      <c r="C193" s="24">
        <v>650</v>
      </c>
    </row>
    <row r="194" spans="1:3" x14ac:dyDescent="0.3">
      <c r="B194" t="s">
        <v>92</v>
      </c>
      <c r="C194" s="24">
        <v>400</v>
      </c>
    </row>
    <row r="195" spans="1:3" x14ac:dyDescent="0.3">
      <c r="B195" t="s">
        <v>93</v>
      </c>
      <c r="C195" s="24">
        <v>600</v>
      </c>
    </row>
    <row r="196" spans="1:3" x14ac:dyDescent="0.3">
      <c r="B196" t="s">
        <v>94</v>
      </c>
      <c r="C196" s="24">
        <v>750</v>
      </c>
    </row>
    <row r="197" spans="1:3" x14ac:dyDescent="0.3">
      <c r="B197" t="s">
        <v>95</v>
      </c>
      <c r="C197" s="24">
        <v>500</v>
      </c>
    </row>
    <row r="199" spans="1:3" ht="21" x14ac:dyDescent="0.4">
      <c r="A199" s="442" t="s">
        <v>911</v>
      </c>
    </row>
    <row r="200" spans="1:3" ht="21" x14ac:dyDescent="0.4">
      <c r="A200" s="442" t="s">
        <v>912</v>
      </c>
    </row>
    <row r="201" spans="1:3" ht="21" x14ac:dyDescent="0.4">
      <c r="A201" s="442"/>
    </row>
    <row r="202" spans="1:3" ht="21" x14ac:dyDescent="0.4">
      <c r="A202" s="442" t="s">
        <v>913</v>
      </c>
    </row>
    <row r="203" spans="1:3" ht="21" x14ac:dyDescent="0.4">
      <c r="A203" s="442" t="s">
        <v>914</v>
      </c>
    </row>
    <row r="204" spans="1:3" ht="21" x14ac:dyDescent="0.4">
      <c r="A204" s="442" t="s">
        <v>915</v>
      </c>
    </row>
    <row r="209" spans="2:3" ht="15" thickBot="1" x14ac:dyDescent="0.35">
      <c r="B209" t="s">
        <v>5</v>
      </c>
      <c r="C209" s="22" t="s">
        <v>6</v>
      </c>
    </row>
    <row r="210" spans="2:3" x14ac:dyDescent="0.3">
      <c r="B210" s="20" t="s">
        <v>59</v>
      </c>
      <c r="C210" s="21">
        <v>3</v>
      </c>
    </row>
    <row r="211" spans="2:3" x14ac:dyDescent="0.3">
      <c r="B211" t="s">
        <v>60</v>
      </c>
      <c r="C211" s="22">
        <v>5</v>
      </c>
    </row>
    <row r="212" spans="2:3" x14ac:dyDescent="0.3">
      <c r="B212" t="s">
        <v>61</v>
      </c>
      <c r="C212" s="22">
        <v>2</v>
      </c>
    </row>
    <row r="213" spans="2:3" x14ac:dyDescent="0.3">
      <c r="B213" t="s">
        <v>62</v>
      </c>
      <c r="C213" s="22">
        <v>4</v>
      </c>
    </row>
    <row r="214" spans="2:3" x14ac:dyDescent="0.3">
      <c r="B214" t="s">
        <v>63</v>
      </c>
      <c r="C214" s="22">
        <v>6</v>
      </c>
    </row>
    <row r="215" spans="2:3" x14ac:dyDescent="0.3">
      <c r="B215" t="s">
        <v>64</v>
      </c>
      <c r="C215" s="22">
        <v>2</v>
      </c>
    </row>
    <row r="216" spans="2:3" x14ac:dyDescent="0.3">
      <c r="B216" t="s">
        <v>65</v>
      </c>
      <c r="C216" s="22">
        <v>3</v>
      </c>
    </row>
    <row r="217" spans="2:3" x14ac:dyDescent="0.3">
      <c r="B217" t="s">
        <v>66</v>
      </c>
      <c r="C217" s="22">
        <v>4</v>
      </c>
    </row>
    <row r="218" spans="2:3" x14ac:dyDescent="0.3">
      <c r="B218" t="s">
        <v>67</v>
      </c>
      <c r="C218" s="22">
        <v>2</v>
      </c>
    </row>
    <row r="219" spans="2:3" x14ac:dyDescent="0.3">
      <c r="B219" t="s">
        <v>68</v>
      </c>
      <c r="C219" s="22">
        <v>5</v>
      </c>
    </row>
    <row r="220" spans="2:3" x14ac:dyDescent="0.3">
      <c r="B220" t="s">
        <v>69</v>
      </c>
      <c r="C220" s="22">
        <v>7</v>
      </c>
    </row>
    <row r="221" spans="2:3" x14ac:dyDescent="0.3">
      <c r="B221" t="s">
        <v>70</v>
      </c>
      <c r="C221" s="22">
        <v>2</v>
      </c>
    </row>
    <row r="222" spans="2:3" x14ac:dyDescent="0.3">
      <c r="B222" t="s">
        <v>71</v>
      </c>
      <c r="C222" s="22">
        <v>3</v>
      </c>
    </row>
    <row r="223" spans="2:3" x14ac:dyDescent="0.3">
      <c r="B223" t="s">
        <v>72</v>
      </c>
      <c r="C223" s="22">
        <v>4</v>
      </c>
    </row>
    <row r="224" spans="2:3" x14ac:dyDescent="0.3">
      <c r="B224" t="s">
        <v>73</v>
      </c>
      <c r="C224" s="22">
        <v>2</v>
      </c>
    </row>
    <row r="225" spans="2:3" x14ac:dyDescent="0.3">
      <c r="B225" t="s">
        <v>74</v>
      </c>
      <c r="C225" s="22">
        <v>4</v>
      </c>
    </row>
    <row r="226" spans="2:3" x14ac:dyDescent="0.3">
      <c r="B226" t="s">
        <v>75</v>
      </c>
      <c r="C226" s="22">
        <v>2</v>
      </c>
    </row>
    <row r="227" spans="2:3" x14ac:dyDescent="0.3">
      <c r="B227" t="s">
        <v>76</v>
      </c>
      <c r="C227" s="22">
        <v>3</v>
      </c>
    </row>
    <row r="228" spans="2:3" x14ac:dyDescent="0.3">
      <c r="B228" t="s">
        <v>77</v>
      </c>
      <c r="C228" s="22">
        <v>5</v>
      </c>
    </row>
    <row r="229" spans="2:3" x14ac:dyDescent="0.3">
      <c r="B229" t="s">
        <v>78</v>
      </c>
      <c r="C229" s="22">
        <v>6</v>
      </c>
    </row>
    <row r="230" spans="2:3" x14ac:dyDescent="0.3">
      <c r="B230" t="s">
        <v>86</v>
      </c>
      <c r="C230" s="22">
        <v>3</v>
      </c>
    </row>
    <row r="231" spans="2:3" x14ac:dyDescent="0.3">
      <c r="B231" t="s">
        <v>87</v>
      </c>
      <c r="C231" s="22">
        <v>2</v>
      </c>
    </row>
    <row r="232" spans="2:3" x14ac:dyDescent="0.3">
      <c r="B232" t="s">
        <v>88</v>
      </c>
      <c r="C232" s="22">
        <v>1</v>
      </c>
    </row>
    <row r="233" spans="2:3" x14ac:dyDescent="0.3">
      <c r="B233" t="s">
        <v>89</v>
      </c>
      <c r="C233" s="22">
        <v>4</v>
      </c>
    </row>
    <row r="234" spans="2:3" x14ac:dyDescent="0.3">
      <c r="B234" t="s">
        <v>90</v>
      </c>
      <c r="C234" s="22">
        <v>2</v>
      </c>
    </row>
    <row r="235" spans="2:3" x14ac:dyDescent="0.3">
      <c r="B235" t="s">
        <v>91</v>
      </c>
      <c r="C235" s="22">
        <v>4</v>
      </c>
    </row>
    <row r="236" spans="2:3" x14ac:dyDescent="0.3">
      <c r="B236" t="s">
        <v>92</v>
      </c>
      <c r="C236" s="22">
        <v>5</v>
      </c>
    </row>
    <row r="237" spans="2:3" x14ac:dyDescent="0.3">
      <c r="B237" t="s">
        <v>93</v>
      </c>
      <c r="C237" s="22">
        <v>3</v>
      </c>
    </row>
    <row r="238" spans="2:3" x14ac:dyDescent="0.3">
      <c r="B238" t="s">
        <v>94</v>
      </c>
      <c r="C238" s="22">
        <v>2</v>
      </c>
    </row>
    <row r="239" spans="2:3" x14ac:dyDescent="0.3">
      <c r="B239" t="s">
        <v>95</v>
      </c>
      <c r="C239" s="22">
        <v>7</v>
      </c>
    </row>
    <row r="240" spans="2:3" x14ac:dyDescent="0.3">
      <c r="B240" t="s">
        <v>103</v>
      </c>
      <c r="C240" s="22">
        <v>2</v>
      </c>
    </row>
    <row r="241" spans="2:3" x14ac:dyDescent="0.3">
      <c r="B241" t="s">
        <v>104</v>
      </c>
      <c r="C241" s="22">
        <v>3</v>
      </c>
    </row>
    <row r="242" spans="2:3" x14ac:dyDescent="0.3">
      <c r="B242" t="s">
        <v>105</v>
      </c>
      <c r="C242" s="22">
        <v>4</v>
      </c>
    </row>
    <row r="243" spans="2:3" x14ac:dyDescent="0.3">
      <c r="B243" t="s">
        <v>106</v>
      </c>
      <c r="C243" s="22">
        <v>5</v>
      </c>
    </row>
    <row r="244" spans="2:3" x14ac:dyDescent="0.3">
      <c r="B244" t="s">
        <v>107</v>
      </c>
      <c r="C244" s="22">
        <v>1</v>
      </c>
    </row>
    <row r="245" spans="2:3" x14ac:dyDescent="0.3">
      <c r="B245" t="s">
        <v>108</v>
      </c>
      <c r="C245" s="22">
        <v>6</v>
      </c>
    </row>
    <row r="246" spans="2:3" x14ac:dyDescent="0.3">
      <c r="B246" t="s">
        <v>109</v>
      </c>
      <c r="C246" s="22">
        <v>2</v>
      </c>
    </row>
    <row r="247" spans="2:3" x14ac:dyDescent="0.3">
      <c r="B247" t="s">
        <v>110</v>
      </c>
      <c r="C247" s="22">
        <v>4</v>
      </c>
    </row>
    <row r="248" spans="2:3" x14ac:dyDescent="0.3">
      <c r="B248" t="s">
        <v>111</v>
      </c>
      <c r="C248" s="22">
        <v>3</v>
      </c>
    </row>
    <row r="249" spans="2:3" x14ac:dyDescent="0.3">
      <c r="B249" t="s">
        <v>112</v>
      </c>
      <c r="C249" s="22">
        <v>5</v>
      </c>
    </row>
    <row r="250" spans="2:3" x14ac:dyDescent="0.3">
      <c r="B250" t="s">
        <v>113</v>
      </c>
      <c r="C250" s="22">
        <v>3</v>
      </c>
    </row>
    <row r="251" spans="2:3" x14ac:dyDescent="0.3">
      <c r="B251" t="s">
        <v>114</v>
      </c>
      <c r="C251" s="22">
        <v>2</v>
      </c>
    </row>
    <row r="252" spans="2:3" x14ac:dyDescent="0.3">
      <c r="B252" t="s">
        <v>115</v>
      </c>
      <c r="C252" s="22">
        <v>4</v>
      </c>
    </row>
    <row r="253" spans="2:3" x14ac:dyDescent="0.3">
      <c r="B253" t="s">
        <v>116</v>
      </c>
      <c r="C253" s="22">
        <v>2</v>
      </c>
    </row>
    <row r="254" spans="2:3" x14ac:dyDescent="0.3">
      <c r="B254" t="s">
        <v>117</v>
      </c>
      <c r="C254" s="22">
        <v>6</v>
      </c>
    </row>
    <row r="255" spans="2:3" x14ac:dyDescent="0.3">
      <c r="B255" t="s">
        <v>118</v>
      </c>
      <c r="C255" s="22">
        <v>3</v>
      </c>
    </row>
    <row r="256" spans="2:3" x14ac:dyDescent="0.3">
      <c r="B256" t="s">
        <v>119</v>
      </c>
      <c r="C256" s="22">
        <v>2</v>
      </c>
    </row>
    <row r="257" spans="1:8" x14ac:dyDescent="0.3">
      <c r="B257" t="s">
        <v>120</v>
      </c>
      <c r="C257" s="22">
        <v>4</v>
      </c>
    </row>
    <row r="258" spans="1:8" ht="15" thickBot="1" x14ac:dyDescent="0.35">
      <c r="B258" t="s">
        <v>121</v>
      </c>
      <c r="C258" s="22">
        <v>5</v>
      </c>
    </row>
    <row r="259" spans="1:8" ht="15.6" x14ac:dyDescent="0.3">
      <c r="B259" t="s">
        <v>122</v>
      </c>
      <c r="C259" s="22">
        <v>3</v>
      </c>
      <c r="E259" s="251" t="s">
        <v>833</v>
      </c>
      <c r="F259" s="305" t="s">
        <v>843</v>
      </c>
      <c r="G259" s="305"/>
      <c r="H259" s="306"/>
    </row>
    <row r="260" spans="1:8" ht="15.6" x14ac:dyDescent="0.3">
      <c r="B260" s="17" t="s">
        <v>96</v>
      </c>
      <c r="C260" s="17">
        <f>SUM(C210:C259)</f>
        <v>176</v>
      </c>
      <c r="E260" s="252" t="s">
        <v>834</v>
      </c>
      <c r="F260" s="307" t="s">
        <v>844</v>
      </c>
      <c r="G260" s="307"/>
      <c r="H260" s="308"/>
    </row>
    <row r="261" spans="1:8" ht="16.2" thickBot="1" x14ac:dyDescent="0.35">
      <c r="B261" s="17" t="s">
        <v>97</v>
      </c>
      <c r="C261" s="17">
        <f>MAX(C210:C259)</f>
        <v>7</v>
      </c>
      <c r="E261" s="253" t="s">
        <v>835</v>
      </c>
      <c r="F261" s="309" t="s">
        <v>845</v>
      </c>
      <c r="G261" s="309"/>
      <c r="H261" s="310"/>
    </row>
    <row r="262" spans="1:8" ht="15.6" x14ac:dyDescent="0.3">
      <c r="B262" s="17" t="s">
        <v>98</v>
      </c>
      <c r="C262" s="17">
        <f>MIN(C210:C259)</f>
        <v>1</v>
      </c>
    </row>
    <row r="263" spans="1:8" ht="15.6" x14ac:dyDescent="0.3">
      <c r="B263" s="17" t="s">
        <v>99</v>
      </c>
      <c r="C263" s="17">
        <f>AVERAGE(C210:C259)</f>
        <v>3.52</v>
      </c>
    </row>
    <row r="264" spans="1:8" ht="18" x14ac:dyDescent="0.35">
      <c r="B264" s="35" t="s">
        <v>100</v>
      </c>
      <c r="C264" s="35">
        <f>C261-C262</f>
        <v>6</v>
      </c>
    </row>
    <row r="265" spans="1:8" ht="18" x14ac:dyDescent="0.35">
      <c r="B265" s="35" t="s">
        <v>123</v>
      </c>
      <c r="C265" s="35">
        <f>_xlfn.STDEV.S(C210:C259)</f>
        <v>1.5285046714394579</v>
      </c>
    </row>
    <row r="266" spans="1:8" ht="18" x14ac:dyDescent="0.35">
      <c r="B266" s="35" t="s">
        <v>102</v>
      </c>
      <c r="C266" s="35">
        <f>_xlfn.VAR.S(C210:C259)</f>
        <v>2.3363265306122454</v>
      </c>
    </row>
    <row r="268" spans="1:8" ht="14.4" customHeight="1" x14ac:dyDescent="0.3"/>
    <row r="269" spans="1:8" ht="14.4" customHeight="1" x14ac:dyDescent="0.4">
      <c r="A269" s="442" t="s">
        <v>916</v>
      </c>
    </row>
    <row r="270" spans="1:8" ht="15" customHeight="1" x14ac:dyDescent="0.4">
      <c r="A270" s="442" t="s">
        <v>917</v>
      </c>
    </row>
    <row r="271" spans="1:8" ht="15" customHeight="1" x14ac:dyDescent="0.4">
      <c r="A271" s="442"/>
    </row>
    <row r="272" spans="1:8" ht="15" customHeight="1" x14ac:dyDescent="0.4">
      <c r="A272" s="442" t="s">
        <v>918</v>
      </c>
    </row>
    <row r="273" spans="1:3" ht="21" x14ac:dyDescent="0.4">
      <c r="A273" s="442" t="s">
        <v>919</v>
      </c>
    </row>
    <row r="277" spans="1:3" ht="15" thickBot="1" x14ac:dyDescent="0.35">
      <c r="B277" t="s">
        <v>5</v>
      </c>
      <c r="C277" s="34" t="s">
        <v>6</v>
      </c>
    </row>
    <row r="278" spans="1:3" x14ac:dyDescent="0.3">
      <c r="B278" s="20" t="s">
        <v>124</v>
      </c>
      <c r="C278" s="33">
        <v>120</v>
      </c>
    </row>
    <row r="279" spans="1:3" x14ac:dyDescent="0.3">
      <c r="B279" t="s">
        <v>125</v>
      </c>
      <c r="C279" s="34">
        <v>150</v>
      </c>
    </row>
    <row r="280" spans="1:3" x14ac:dyDescent="0.3">
      <c r="B280" t="s">
        <v>126</v>
      </c>
      <c r="C280" s="34">
        <v>110</v>
      </c>
    </row>
    <row r="281" spans="1:3" x14ac:dyDescent="0.3">
      <c r="B281" t="s">
        <v>127</v>
      </c>
      <c r="C281" s="34">
        <v>135</v>
      </c>
    </row>
    <row r="282" spans="1:3" x14ac:dyDescent="0.3">
      <c r="B282" t="s">
        <v>128</v>
      </c>
      <c r="C282" s="34">
        <v>125</v>
      </c>
    </row>
    <row r="283" spans="1:3" x14ac:dyDescent="0.3">
      <c r="B283" t="s">
        <v>129</v>
      </c>
      <c r="C283" s="34">
        <v>140</v>
      </c>
    </row>
    <row r="284" spans="1:3" x14ac:dyDescent="0.3">
      <c r="B284" t="s">
        <v>130</v>
      </c>
      <c r="C284" s="34">
        <v>130</v>
      </c>
    </row>
    <row r="285" spans="1:3" x14ac:dyDescent="0.3">
      <c r="B285" t="s">
        <v>131</v>
      </c>
      <c r="C285" s="34">
        <v>155</v>
      </c>
    </row>
    <row r="286" spans="1:3" x14ac:dyDescent="0.3">
      <c r="B286" t="s">
        <v>132</v>
      </c>
      <c r="C286" s="34">
        <v>115</v>
      </c>
    </row>
    <row r="287" spans="1:3" x14ac:dyDescent="0.3">
      <c r="B287" t="s">
        <v>133</v>
      </c>
      <c r="C287" s="34">
        <v>145</v>
      </c>
    </row>
    <row r="288" spans="1:3" x14ac:dyDescent="0.3">
      <c r="B288" t="s">
        <v>134</v>
      </c>
      <c r="C288" s="34">
        <v>135</v>
      </c>
    </row>
    <row r="289" spans="1:8" x14ac:dyDescent="0.3">
      <c r="B289" t="s">
        <v>135</v>
      </c>
      <c r="C289" s="34">
        <v>130</v>
      </c>
    </row>
    <row r="290" spans="1:8" ht="15" thickBot="1" x14ac:dyDescent="0.35"/>
    <row r="291" spans="1:8" x14ac:dyDescent="0.3">
      <c r="B291" s="26" t="s">
        <v>96</v>
      </c>
      <c r="C291" s="32">
        <f>SUM(Table14[Column2])</f>
        <v>1590</v>
      </c>
    </row>
    <row r="292" spans="1:8" x14ac:dyDescent="0.3">
      <c r="B292" s="28" t="s">
        <v>97</v>
      </c>
      <c r="C292" s="29">
        <f>MAX(Table14[Column2])</f>
        <v>155</v>
      </c>
    </row>
    <row r="293" spans="1:8" x14ac:dyDescent="0.3">
      <c r="B293" s="28" t="s">
        <v>98</v>
      </c>
      <c r="C293" s="29">
        <f>MIN(Table14[Column2])</f>
        <v>110</v>
      </c>
    </row>
    <row r="294" spans="1:8" ht="21" x14ac:dyDescent="0.4">
      <c r="B294" s="36" t="s">
        <v>99</v>
      </c>
      <c r="C294" s="36">
        <f>AVERAGE(Table14[Column2])</f>
        <v>132.5</v>
      </c>
    </row>
    <row r="295" spans="1:8" ht="21.6" thickBot="1" x14ac:dyDescent="0.45">
      <c r="B295" s="36" t="s">
        <v>100</v>
      </c>
      <c r="C295" s="36">
        <f>C292-C293</f>
        <v>45</v>
      </c>
    </row>
    <row r="296" spans="1:8" ht="17.399999999999999" x14ac:dyDescent="0.45">
      <c r="D296" s="254" t="s">
        <v>833</v>
      </c>
      <c r="E296" s="311" t="s">
        <v>846</v>
      </c>
      <c r="F296" s="311"/>
      <c r="G296" s="311"/>
      <c r="H296" s="312"/>
    </row>
    <row r="297" spans="1:8" ht="18" thickBot="1" x14ac:dyDescent="0.5">
      <c r="D297" s="255" t="s">
        <v>834</v>
      </c>
      <c r="E297" s="313" t="s">
        <v>847</v>
      </c>
      <c r="F297" s="313"/>
      <c r="G297" s="313"/>
      <c r="H297" s="314"/>
    </row>
    <row r="298" spans="1:8" x14ac:dyDescent="0.3">
      <c r="D298" s="22"/>
      <c r="E298" s="22"/>
      <c r="F298" s="22"/>
      <c r="G298" s="22"/>
      <c r="H298" s="22"/>
    </row>
    <row r="301" spans="1:8" ht="14.4" customHeight="1" x14ac:dyDescent="0.3"/>
    <row r="302" spans="1:8" ht="15" customHeight="1" x14ac:dyDescent="0.3"/>
    <row r="303" spans="1:8" ht="21" x14ac:dyDescent="0.4">
      <c r="A303" s="442" t="s">
        <v>920</v>
      </c>
    </row>
    <row r="304" spans="1:8" ht="21" x14ac:dyDescent="0.4">
      <c r="A304" s="442"/>
    </row>
    <row r="305" spans="1:3" ht="21" x14ac:dyDescent="0.4">
      <c r="A305" s="442" t="s">
        <v>921</v>
      </c>
    </row>
    <row r="306" spans="1:3" ht="21" x14ac:dyDescent="0.4">
      <c r="A306" s="442"/>
    </row>
    <row r="307" spans="1:3" ht="21" x14ac:dyDescent="0.4">
      <c r="A307" s="442" t="s">
        <v>922</v>
      </c>
    </row>
    <row r="308" spans="1:3" ht="21" x14ac:dyDescent="0.4">
      <c r="A308" s="442" t="s">
        <v>923</v>
      </c>
    </row>
    <row r="313" spans="1:3" ht="15" thickBot="1" x14ac:dyDescent="0.35"/>
    <row r="314" spans="1:3" x14ac:dyDescent="0.3">
      <c r="B314" s="26" t="s">
        <v>9</v>
      </c>
      <c r="C314" s="27">
        <v>8</v>
      </c>
    </row>
    <row r="315" spans="1:3" x14ac:dyDescent="0.3">
      <c r="B315" s="28" t="s">
        <v>10</v>
      </c>
      <c r="C315" s="29">
        <v>7</v>
      </c>
    </row>
    <row r="316" spans="1:3" x14ac:dyDescent="0.3">
      <c r="B316" s="28" t="s">
        <v>11</v>
      </c>
      <c r="C316" s="29">
        <v>9</v>
      </c>
    </row>
    <row r="317" spans="1:3" x14ac:dyDescent="0.3">
      <c r="B317" s="28" t="s">
        <v>12</v>
      </c>
      <c r="C317" s="29">
        <v>6</v>
      </c>
    </row>
    <row r="318" spans="1:3" x14ac:dyDescent="0.3">
      <c r="B318" s="28" t="s">
        <v>13</v>
      </c>
      <c r="C318" s="29">
        <v>7</v>
      </c>
    </row>
    <row r="319" spans="1:3" x14ac:dyDescent="0.3">
      <c r="B319" s="28" t="s">
        <v>14</v>
      </c>
      <c r="C319" s="29">
        <v>8</v>
      </c>
    </row>
    <row r="320" spans="1:3" x14ac:dyDescent="0.3">
      <c r="B320" s="28" t="s">
        <v>15</v>
      </c>
      <c r="C320" s="29">
        <v>9</v>
      </c>
    </row>
    <row r="321" spans="2:3" x14ac:dyDescent="0.3">
      <c r="B321" s="28" t="s">
        <v>16</v>
      </c>
      <c r="C321" s="29">
        <v>8</v>
      </c>
    </row>
    <row r="322" spans="2:3" x14ac:dyDescent="0.3">
      <c r="B322" s="28" t="s">
        <v>17</v>
      </c>
      <c r="C322" s="29">
        <v>7</v>
      </c>
    </row>
    <row r="323" spans="2:3" x14ac:dyDescent="0.3">
      <c r="B323" s="28" t="s">
        <v>18</v>
      </c>
      <c r="C323" s="29">
        <v>6</v>
      </c>
    </row>
    <row r="324" spans="2:3" x14ac:dyDescent="0.3">
      <c r="B324" s="28" t="s">
        <v>19</v>
      </c>
      <c r="C324" s="29">
        <v>8</v>
      </c>
    </row>
    <row r="325" spans="2:3" x14ac:dyDescent="0.3">
      <c r="B325" s="28" t="s">
        <v>20</v>
      </c>
      <c r="C325" s="29">
        <v>9</v>
      </c>
    </row>
    <row r="326" spans="2:3" x14ac:dyDescent="0.3">
      <c r="B326" s="28" t="s">
        <v>21</v>
      </c>
      <c r="C326" s="29">
        <v>7</v>
      </c>
    </row>
    <row r="327" spans="2:3" x14ac:dyDescent="0.3">
      <c r="B327" s="28" t="s">
        <v>22</v>
      </c>
      <c r="C327" s="29">
        <v>8</v>
      </c>
    </row>
    <row r="328" spans="2:3" x14ac:dyDescent="0.3">
      <c r="B328" s="28" t="s">
        <v>23</v>
      </c>
      <c r="C328" s="29">
        <v>7</v>
      </c>
    </row>
    <row r="329" spans="2:3" x14ac:dyDescent="0.3">
      <c r="B329" s="28" t="s">
        <v>24</v>
      </c>
      <c r="C329" s="29">
        <v>6</v>
      </c>
    </row>
    <row r="330" spans="2:3" x14ac:dyDescent="0.3">
      <c r="B330" s="28" t="s">
        <v>25</v>
      </c>
      <c r="C330" s="29">
        <v>8</v>
      </c>
    </row>
    <row r="331" spans="2:3" x14ac:dyDescent="0.3">
      <c r="B331" s="28" t="s">
        <v>26</v>
      </c>
      <c r="C331" s="29">
        <v>9</v>
      </c>
    </row>
    <row r="332" spans="2:3" x14ac:dyDescent="0.3">
      <c r="B332" s="28" t="s">
        <v>27</v>
      </c>
      <c r="C332" s="29">
        <v>6</v>
      </c>
    </row>
    <row r="333" spans="2:3" x14ac:dyDescent="0.3">
      <c r="B333" s="28" t="s">
        <v>28</v>
      </c>
      <c r="C333" s="29">
        <v>7</v>
      </c>
    </row>
    <row r="334" spans="2:3" x14ac:dyDescent="0.3">
      <c r="B334" s="28" t="s">
        <v>29</v>
      </c>
      <c r="C334" s="29">
        <v>8</v>
      </c>
    </row>
    <row r="335" spans="2:3" x14ac:dyDescent="0.3">
      <c r="B335" s="28" t="s">
        <v>30</v>
      </c>
      <c r="C335" s="29">
        <v>9</v>
      </c>
    </row>
    <row r="336" spans="2:3" x14ac:dyDescent="0.3">
      <c r="B336" s="28" t="s">
        <v>31</v>
      </c>
      <c r="C336" s="29">
        <v>7</v>
      </c>
    </row>
    <row r="337" spans="2:3" x14ac:dyDescent="0.3">
      <c r="B337" s="28" t="s">
        <v>32</v>
      </c>
      <c r="C337" s="29">
        <v>6</v>
      </c>
    </row>
    <row r="338" spans="2:3" x14ac:dyDescent="0.3">
      <c r="B338" s="28" t="s">
        <v>33</v>
      </c>
      <c r="C338" s="29">
        <v>7</v>
      </c>
    </row>
    <row r="339" spans="2:3" x14ac:dyDescent="0.3">
      <c r="B339" s="28" t="s">
        <v>34</v>
      </c>
      <c r="C339" s="29">
        <v>8</v>
      </c>
    </row>
    <row r="340" spans="2:3" x14ac:dyDescent="0.3">
      <c r="B340" s="28" t="s">
        <v>35</v>
      </c>
      <c r="C340" s="29">
        <v>9</v>
      </c>
    </row>
    <row r="341" spans="2:3" x14ac:dyDescent="0.3">
      <c r="B341" s="28" t="s">
        <v>36</v>
      </c>
      <c r="C341" s="29">
        <v>8</v>
      </c>
    </row>
    <row r="342" spans="2:3" x14ac:dyDescent="0.3">
      <c r="B342" s="28" t="s">
        <v>37</v>
      </c>
      <c r="C342" s="29">
        <v>7</v>
      </c>
    </row>
    <row r="343" spans="2:3" x14ac:dyDescent="0.3">
      <c r="B343" s="28" t="s">
        <v>38</v>
      </c>
      <c r="C343" s="29">
        <v>6</v>
      </c>
    </row>
    <row r="344" spans="2:3" x14ac:dyDescent="0.3">
      <c r="B344" s="28" t="s">
        <v>39</v>
      </c>
      <c r="C344" s="29">
        <v>9</v>
      </c>
    </row>
    <row r="345" spans="2:3" x14ac:dyDescent="0.3">
      <c r="B345" s="28" t="s">
        <v>40</v>
      </c>
      <c r="C345" s="29">
        <v>8</v>
      </c>
    </row>
    <row r="346" spans="2:3" x14ac:dyDescent="0.3">
      <c r="B346" s="28" t="s">
        <v>41</v>
      </c>
      <c r="C346" s="29">
        <v>7</v>
      </c>
    </row>
    <row r="347" spans="2:3" x14ac:dyDescent="0.3">
      <c r="B347" s="28" t="s">
        <v>42</v>
      </c>
      <c r="C347" s="29">
        <v>6</v>
      </c>
    </row>
    <row r="348" spans="2:3" x14ac:dyDescent="0.3">
      <c r="B348" s="28" t="s">
        <v>43</v>
      </c>
      <c r="C348" s="29">
        <v>8</v>
      </c>
    </row>
    <row r="349" spans="2:3" x14ac:dyDescent="0.3">
      <c r="B349" s="28" t="s">
        <v>44</v>
      </c>
      <c r="C349" s="29">
        <v>9</v>
      </c>
    </row>
    <row r="350" spans="2:3" x14ac:dyDescent="0.3">
      <c r="B350" s="28" t="s">
        <v>45</v>
      </c>
      <c r="C350" s="29">
        <v>7</v>
      </c>
    </row>
    <row r="351" spans="2:3" x14ac:dyDescent="0.3">
      <c r="B351" s="28" t="s">
        <v>46</v>
      </c>
      <c r="C351" s="29">
        <v>8</v>
      </c>
    </row>
    <row r="352" spans="2:3" x14ac:dyDescent="0.3">
      <c r="B352" s="28" t="s">
        <v>47</v>
      </c>
      <c r="C352" s="29">
        <v>7</v>
      </c>
    </row>
    <row r="353" spans="2:8" x14ac:dyDescent="0.3">
      <c r="B353" s="28" t="s">
        <v>48</v>
      </c>
      <c r="C353" s="29">
        <v>6</v>
      </c>
    </row>
    <row r="354" spans="2:8" x14ac:dyDescent="0.3">
      <c r="B354" s="28" t="s">
        <v>49</v>
      </c>
      <c r="C354" s="29">
        <v>9</v>
      </c>
    </row>
    <row r="355" spans="2:8" x14ac:dyDescent="0.3">
      <c r="B355" s="28" t="s">
        <v>50</v>
      </c>
      <c r="C355" s="29">
        <v>8</v>
      </c>
    </row>
    <row r="356" spans="2:8" x14ac:dyDescent="0.3">
      <c r="B356" s="28" t="s">
        <v>51</v>
      </c>
      <c r="C356" s="29">
        <v>7</v>
      </c>
    </row>
    <row r="357" spans="2:8" x14ac:dyDescent="0.3">
      <c r="B357" s="28" t="s">
        <v>52</v>
      </c>
      <c r="C357" s="29">
        <v>6</v>
      </c>
    </row>
    <row r="358" spans="2:8" x14ac:dyDescent="0.3">
      <c r="B358" s="28" t="s">
        <v>53</v>
      </c>
      <c r="C358" s="29">
        <v>7</v>
      </c>
    </row>
    <row r="359" spans="2:8" x14ac:dyDescent="0.3">
      <c r="B359" s="28" t="s">
        <v>54</v>
      </c>
      <c r="C359" s="29">
        <v>8</v>
      </c>
    </row>
    <row r="360" spans="2:8" x14ac:dyDescent="0.3">
      <c r="B360" s="28" t="s">
        <v>55</v>
      </c>
      <c r="C360" s="29">
        <v>9</v>
      </c>
    </row>
    <row r="361" spans="2:8" x14ac:dyDescent="0.3">
      <c r="B361" s="28" t="s">
        <v>56</v>
      </c>
      <c r="C361" s="29">
        <v>8</v>
      </c>
    </row>
    <row r="362" spans="2:8" x14ac:dyDescent="0.3">
      <c r="B362" s="28" t="s">
        <v>57</v>
      </c>
      <c r="C362" s="29">
        <v>7</v>
      </c>
    </row>
    <row r="363" spans="2:8" ht="15" thickBot="1" x14ac:dyDescent="0.35">
      <c r="B363" s="30" t="s">
        <v>58</v>
      </c>
      <c r="C363" s="31">
        <v>6</v>
      </c>
    </row>
    <row r="364" spans="2:8" ht="15" thickBot="1" x14ac:dyDescent="0.35"/>
    <row r="365" spans="2:8" ht="15.6" x14ac:dyDescent="0.3">
      <c r="B365" s="26" t="s">
        <v>96</v>
      </c>
      <c r="C365" s="27">
        <f>SUM(C314:C363)</f>
        <v>375</v>
      </c>
      <c r="E365" s="256" t="s">
        <v>833</v>
      </c>
      <c r="F365" s="299" t="s">
        <v>848</v>
      </c>
      <c r="G365" s="299"/>
      <c r="H365" s="300"/>
    </row>
    <row r="366" spans="2:8" ht="16.2" thickBot="1" x14ac:dyDescent="0.35">
      <c r="B366" s="28" t="s">
        <v>97</v>
      </c>
      <c r="C366" s="29">
        <f>MAX(C314:C363)</f>
        <v>9</v>
      </c>
      <c r="E366" s="240" t="s">
        <v>834</v>
      </c>
      <c r="F366" s="301" t="s">
        <v>849</v>
      </c>
      <c r="G366" s="301"/>
      <c r="H366" s="302"/>
    </row>
    <row r="367" spans="2:8" x14ac:dyDescent="0.3">
      <c r="B367" s="28" t="s">
        <v>98</v>
      </c>
      <c r="C367" s="29">
        <f>MIN(C314:C363)</f>
        <v>6</v>
      </c>
    </row>
    <row r="368" spans="2:8" ht="15.6" x14ac:dyDescent="0.3">
      <c r="B368" s="14" t="s">
        <v>99</v>
      </c>
      <c r="C368" s="14">
        <f>AVERAGE(C314:C363)</f>
        <v>7.5</v>
      </c>
    </row>
    <row r="369" spans="1:4" ht="15.6" x14ac:dyDescent="0.3">
      <c r="B369" s="14" t="s">
        <v>136</v>
      </c>
      <c r="C369" s="14">
        <f>_xlfn.STDEV.S(C314:C363)</f>
        <v>1.0350983390135313</v>
      </c>
    </row>
    <row r="370" spans="1:4" ht="14.4" customHeight="1" x14ac:dyDescent="0.3"/>
    <row r="371" spans="1:4" ht="14.4" customHeight="1" x14ac:dyDescent="0.3"/>
    <row r="372" spans="1:4" ht="15" customHeight="1" x14ac:dyDescent="0.3"/>
    <row r="373" spans="1:4" ht="21" x14ac:dyDescent="0.4">
      <c r="A373" s="442" t="s">
        <v>924</v>
      </c>
    </row>
    <row r="374" spans="1:4" ht="21" x14ac:dyDescent="0.4">
      <c r="A374" s="442"/>
    </row>
    <row r="375" spans="1:4" ht="21" x14ac:dyDescent="0.4">
      <c r="A375" s="442" t="s">
        <v>925</v>
      </c>
    </row>
    <row r="376" spans="1:4" ht="21" x14ac:dyDescent="0.4">
      <c r="A376" s="442"/>
    </row>
    <row r="377" spans="1:4" ht="21" x14ac:dyDescent="0.4">
      <c r="A377" s="442" t="s">
        <v>926</v>
      </c>
    </row>
    <row r="378" spans="1:4" ht="21" x14ac:dyDescent="0.4">
      <c r="A378" s="442" t="s">
        <v>927</v>
      </c>
    </row>
    <row r="379" spans="1:4" ht="21" x14ac:dyDescent="0.4">
      <c r="A379" s="442" t="s">
        <v>928</v>
      </c>
    </row>
    <row r="383" spans="1:4" ht="15" thickBot="1" x14ac:dyDescent="0.35"/>
    <row r="384" spans="1:4" ht="18.600000000000001" thickBot="1" x14ac:dyDescent="0.4">
      <c r="B384" s="85" t="s">
        <v>309</v>
      </c>
      <c r="C384" s="90" t="s">
        <v>310</v>
      </c>
      <c r="D384" s="89"/>
    </row>
    <row r="385" spans="2:3" ht="18" x14ac:dyDescent="0.3">
      <c r="B385" s="75" t="s">
        <v>9</v>
      </c>
      <c r="C385" s="76">
        <v>10</v>
      </c>
    </row>
    <row r="386" spans="2:3" ht="18" x14ac:dyDescent="0.3">
      <c r="B386" s="77" t="s">
        <v>10</v>
      </c>
      <c r="C386" s="78">
        <v>15</v>
      </c>
    </row>
    <row r="387" spans="2:3" ht="18" x14ac:dyDescent="0.3">
      <c r="B387" s="77" t="s">
        <v>11</v>
      </c>
      <c r="C387" s="78">
        <v>12</v>
      </c>
    </row>
    <row r="388" spans="2:3" ht="18" x14ac:dyDescent="0.3">
      <c r="B388" s="77" t="s">
        <v>12</v>
      </c>
      <c r="C388" s="78">
        <v>18</v>
      </c>
    </row>
    <row r="389" spans="2:3" ht="18" x14ac:dyDescent="0.3">
      <c r="B389" s="77" t="s">
        <v>13</v>
      </c>
      <c r="C389" s="78">
        <v>20</v>
      </c>
    </row>
    <row r="390" spans="2:3" ht="18" x14ac:dyDescent="0.3">
      <c r="B390" s="77" t="s">
        <v>14</v>
      </c>
      <c r="C390" s="78">
        <v>25</v>
      </c>
    </row>
    <row r="391" spans="2:3" ht="18" x14ac:dyDescent="0.3">
      <c r="B391" s="77" t="s">
        <v>15</v>
      </c>
      <c r="C391" s="78">
        <v>8</v>
      </c>
    </row>
    <row r="392" spans="2:3" ht="18" x14ac:dyDescent="0.3">
      <c r="B392" s="77" t="s">
        <v>16</v>
      </c>
      <c r="C392" s="78">
        <v>14</v>
      </c>
    </row>
    <row r="393" spans="2:3" ht="18" x14ac:dyDescent="0.3">
      <c r="B393" s="77" t="s">
        <v>17</v>
      </c>
      <c r="C393" s="78">
        <v>16</v>
      </c>
    </row>
    <row r="394" spans="2:3" ht="18" x14ac:dyDescent="0.3">
      <c r="B394" s="77" t="s">
        <v>18</v>
      </c>
      <c r="C394" s="78">
        <v>22</v>
      </c>
    </row>
    <row r="395" spans="2:3" ht="18" x14ac:dyDescent="0.3">
      <c r="B395" s="77" t="s">
        <v>19</v>
      </c>
      <c r="C395" s="78">
        <v>9</v>
      </c>
    </row>
    <row r="396" spans="2:3" ht="18" x14ac:dyDescent="0.3">
      <c r="B396" s="77" t="s">
        <v>20</v>
      </c>
      <c r="C396" s="78">
        <v>17</v>
      </c>
    </row>
    <row r="397" spans="2:3" ht="18" x14ac:dyDescent="0.3">
      <c r="B397" s="77" t="s">
        <v>21</v>
      </c>
      <c r="C397" s="78">
        <v>11</v>
      </c>
    </row>
    <row r="398" spans="2:3" ht="18" x14ac:dyDescent="0.3">
      <c r="B398" s="77" t="s">
        <v>22</v>
      </c>
      <c r="C398" s="78">
        <v>13</v>
      </c>
    </row>
    <row r="399" spans="2:3" ht="18" x14ac:dyDescent="0.3">
      <c r="B399" s="77" t="s">
        <v>23</v>
      </c>
      <c r="C399" s="78">
        <v>19</v>
      </c>
    </row>
    <row r="400" spans="2:3" ht="18" x14ac:dyDescent="0.3">
      <c r="B400" s="77" t="s">
        <v>24</v>
      </c>
      <c r="C400" s="78">
        <v>23</v>
      </c>
    </row>
    <row r="401" spans="2:3" ht="18" x14ac:dyDescent="0.3">
      <c r="B401" s="77" t="s">
        <v>25</v>
      </c>
      <c r="C401" s="78">
        <v>21</v>
      </c>
    </row>
    <row r="402" spans="2:3" ht="18" x14ac:dyDescent="0.3">
      <c r="B402" s="77" t="s">
        <v>26</v>
      </c>
      <c r="C402" s="78">
        <v>16</v>
      </c>
    </row>
    <row r="403" spans="2:3" ht="18" x14ac:dyDescent="0.3">
      <c r="B403" s="77" t="s">
        <v>27</v>
      </c>
      <c r="C403" s="78">
        <v>24</v>
      </c>
    </row>
    <row r="404" spans="2:3" ht="18" x14ac:dyDescent="0.3">
      <c r="B404" s="77" t="s">
        <v>28</v>
      </c>
      <c r="C404" s="78">
        <v>27</v>
      </c>
    </row>
    <row r="405" spans="2:3" ht="18" x14ac:dyDescent="0.3">
      <c r="B405" s="77" t="s">
        <v>29</v>
      </c>
      <c r="C405" s="78">
        <v>13</v>
      </c>
    </row>
    <row r="406" spans="2:3" ht="18" x14ac:dyDescent="0.3">
      <c r="B406" s="77" t="s">
        <v>30</v>
      </c>
      <c r="C406" s="78">
        <v>10</v>
      </c>
    </row>
    <row r="407" spans="2:3" ht="18" x14ac:dyDescent="0.3">
      <c r="B407" s="77" t="s">
        <v>31</v>
      </c>
      <c r="C407" s="78">
        <v>18</v>
      </c>
    </row>
    <row r="408" spans="2:3" ht="18" x14ac:dyDescent="0.3">
      <c r="B408" s="77" t="s">
        <v>32</v>
      </c>
      <c r="C408" s="78">
        <v>16</v>
      </c>
    </row>
    <row r="409" spans="2:3" ht="18" x14ac:dyDescent="0.3">
      <c r="B409" s="77" t="s">
        <v>33</v>
      </c>
      <c r="C409" s="78">
        <v>12</v>
      </c>
    </row>
    <row r="410" spans="2:3" ht="18" x14ac:dyDescent="0.3">
      <c r="B410" s="77" t="s">
        <v>34</v>
      </c>
      <c r="C410" s="78">
        <v>14</v>
      </c>
    </row>
    <row r="411" spans="2:3" ht="18" x14ac:dyDescent="0.3">
      <c r="B411" s="77" t="s">
        <v>35</v>
      </c>
      <c r="C411" s="78">
        <v>19</v>
      </c>
    </row>
    <row r="412" spans="2:3" ht="18" x14ac:dyDescent="0.3">
      <c r="B412" s="77" t="s">
        <v>36</v>
      </c>
      <c r="C412" s="78">
        <v>21</v>
      </c>
    </row>
    <row r="413" spans="2:3" ht="18" x14ac:dyDescent="0.3">
      <c r="B413" s="77" t="s">
        <v>37</v>
      </c>
      <c r="C413" s="78">
        <v>11</v>
      </c>
    </row>
    <row r="414" spans="2:3" ht="18" x14ac:dyDescent="0.3">
      <c r="B414" s="77" t="s">
        <v>38</v>
      </c>
      <c r="C414" s="78">
        <v>17</v>
      </c>
    </row>
    <row r="415" spans="2:3" ht="18" x14ac:dyDescent="0.3">
      <c r="B415" s="77" t="s">
        <v>39</v>
      </c>
      <c r="C415" s="78">
        <v>15</v>
      </c>
    </row>
    <row r="416" spans="2:3" ht="18" x14ac:dyDescent="0.3">
      <c r="B416" s="77" t="s">
        <v>40</v>
      </c>
      <c r="C416" s="78">
        <v>20</v>
      </c>
    </row>
    <row r="417" spans="2:3" ht="18" x14ac:dyDescent="0.3">
      <c r="B417" s="77" t="s">
        <v>41</v>
      </c>
      <c r="C417" s="78">
        <v>26</v>
      </c>
    </row>
    <row r="418" spans="2:3" ht="18" x14ac:dyDescent="0.3">
      <c r="B418" s="77" t="s">
        <v>42</v>
      </c>
      <c r="C418" s="78">
        <v>13</v>
      </c>
    </row>
    <row r="419" spans="2:3" ht="18" x14ac:dyDescent="0.3">
      <c r="B419" s="77" t="s">
        <v>43</v>
      </c>
      <c r="C419" s="78">
        <v>12</v>
      </c>
    </row>
    <row r="420" spans="2:3" ht="18" x14ac:dyDescent="0.3">
      <c r="B420" s="77" t="s">
        <v>44</v>
      </c>
      <c r="C420" s="78">
        <v>14</v>
      </c>
    </row>
    <row r="421" spans="2:3" ht="18" x14ac:dyDescent="0.3">
      <c r="B421" s="77" t="s">
        <v>45</v>
      </c>
      <c r="C421" s="78">
        <v>22</v>
      </c>
    </row>
    <row r="422" spans="2:3" ht="18" x14ac:dyDescent="0.3">
      <c r="B422" s="77" t="s">
        <v>46</v>
      </c>
      <c r="C422" s="78">
        <v>19</v>
      </c>
    </row>
    <row r="423" spans="2:3" ht="18" x14ac:dyDescent="0.3">
      <c r="B423" s="77" t="s">
        <v>47</v>
      </c>
      <c r="C423" s="78">
        <v>16</v>
      </c>
    </row>
    <row r="424" spans="2:3" ht="18" x14ac:dyDescent="0.3">
      <c r="B424" s="77" t="s">
        <v>48</v>
      </c>
      <c r="C424" s="78">
        <v>11</v>
      </c>
    </row>
    <row r="425" spans="2:3" ht="18" x14ac:dyDescent="0.3">
      <c r="B425" s="77" t="s">
        <v>49</v>
      </c>
      <c r="C425" s="78">
        <v>25</v>
      </c>
    </row>
    <row r="426" spans="2:3" ht="18" x14ac:dyDescent="0.3">
      <c r="B426" s="77" t="s">
        <v>50</v>
      </c>
      <c r="C426" s="78">
        <v>18</v>
      </c>
    </row>
    <row r="427" spans="2:3" ht="18" x14ac:dyDescent="0.3">
      <c r="B427" s="77" t="s">
        <v>51</v>
      </c>
      <c r="C427" s="78">
        <v>16</v>
      </c>
    </row>
    <row r="428" spans="2:3" ht="18" x14ac:dyDescent="0.3">
      <c r="B428" s="77" t="s">
        <v>52</v>
      </c>
      <c r="C428" s="78">
        <v>13</v>
      </c>
    </row>
    <row r="429" spans="2:3" ht="18" x14ac:dyDescent="0.3">
      <c r="B429" s="77" t="s">
        <v>53</v>
      </c>
      <c r="C429" s="78">
        <v>21</v>
      </c>
    </row>
    <row r="430" spans="2:3" ht="18" x14ac:dyDescent="0.3">
      <c r="B430" s="77" t="s">
        <v>54</v>
      </c>
      <c r="C430" s="78">
        <v>20</v>
      </c>
    </row>
    <row r="431" spans="2:3" ht="18" x14ac:dyDescent="0.3">
      <c r="B431" s="77" t="s">
        <v>55</v>
      </c>
      <c r="C431" s="78">
        <v>15</v>
      </c>
    </row>
    <row r="432" spans="2:3" ht="18" x14ac:dyDescent="0.3">
      <c r="B432" s="77" t="s">
        <v>56</v>
      </c>
      <c r="C432" s="78">
        <v>12</v>
      </c>
    </row>
    <row r="433" spans="2:3" ht="18" x14ac:dyDescent="0.3">
      <c r="B433" s="77" t="s">
        <v>57</v>
      </c>
      <c r="C433" s="78">
        <v>19</v>
      </c>
    </row>
    <row r="434" spans="2:3" ht="18" x14ac:dyDescent="0.3">
      <c r="B434" s="77" t="s">
        <v>58</v>
      </c>
      <c r="C434" s="78">
        <v>17</v>
      </c>
    </row>
    <row r="435" spans="2:3" ht="18" x14ac:dyDescent="0.3">
      <c r="B435" s="77" t="s">
        <v>137</v>
      </c>
      <c r="C435" s="78">
        <v>14</v>
      </c>
    </row>
    <row r="436" spans="2:3" ht="18" x14ac:dyDescent="0.3">
      <c r="B436" s="77" t="s">
        <v>138</v>
      </c>
      <c r="C436" s="78">
        <v>16</v>
      </c>
    </row>
    <row r="437" spans="2:3" ht="18" x14ac:dyDescent="0.3">
      <c r="B437" s="77" t="s">
        <v>139</v>
      </c>
      <c r="C437" s="78">
        <v>23</v>
      </c>
    </row>
    <row r="438" spans="2:3" ht="18" x14ac:dyDescent="0.3">
      <c r="B438" s="77" t="s">
        <v>140</v>
      </c>
      <c r="C438" s="78">
        <v>18</v>
      </c>
    </row>
    <row r="439" spans="2:3" ht="18" x14ac:dyDescent="0.3">
      <c r="B439" s="77" t="s">
        <v>141</v>
      </c>
      <c r="C439" s="78">
        <v>15</v>
      </c>
    </row>
    <row r="440" spans="2:3" ht="18" x14ac:dyDescent="0.3">
      <c r="B440" s="77" t="s">
        <v>142</v>
      </c>
      <c r="C440" s="78">
        <v>11</v>
      </c>
    </row>
    <row r="441" spans="2:3" ht="18" x14ac:dyDescent="0.3">
      <c r="B441" s="77" t="s">
        <v>143</v>
      </c>
      <c r="C441" s="78">
        <v>19</v>
      </c>
    </row>
    <row r="442" spans="2:3" ht="18" x14ac:dyDescent="0.3">
      <c r="B442" s="77" t="s">
        <v>144</v>
      </c>
      <c r="C442" s="78">
        <v>22</v>
      </c>
    </row>
    <row r="443" spans="2:3" ht="18" x14ac:dyDescent="0.3">
      <c r="B443" s="77" t="s">
        <v>145</v>
      </c>
      <c r="C443" s="78">
        <v>17</v>
      </c>
    </row>
    <row r="444" spans="2:3" ht="18" x14ac:dyDescent="0.3">
      <c r="B444" s="77" t="s">
        <v>146</v>
      </c>
      <c r="C444" s="78">
        <v>12</v>
      </c>
    </row>
    <row r="445" spans="2:3" ht="18" x14ac:dyDescent="0.3">
      <c r="B445" s="77" t="s">
        <v>147</v>
      </c>
      <c r="C445" s="78">
        <v>16</v>
      </c>
    </row>
    <row r="446" spans="2:3" ht="18" x14ac:dyDescent="0.3">
      <c r="B446" s="77" t="s">
        <v>148</v>
      </c>
      <c r="C446" s="78">
        <v>14</v>
      </c>
    </row>
    <row r="447" spans="2:3" ht="18" x14ac:dyDescent="0.3">
      <c r="B447" s="77" t="s">
        <v>149</v>
      </c>
      <c r="C447" s="78">
        <v>18</v>
      </c>
    </row>
    <row r="448" spans="2:3" ht="18" x14ac:dyDescent="0.3">
      <c r="B448" s="77" t="s">
        <v>150</v>
      </c>
      <c r="C448" s="78">
        <v>20</v>
      </c>
    </row>
    <row r="449" spans="2:3" ht="18" x14ac:dyDescent="0.3">
      <c r="B449" s="77" t="s">
        <v>151</v>
      </c>
      <c r="C449" s="78">
        <v>25</v>
      </c>
    </row>
    <row r="450" spans="2:3" ht="18" x14ac:dyDescent="0.3">
      <c r="B450" s="77" t="s">
        <v>152</v>
      </c>
      <c r="C450" s="78">
        <v>13</v>
      </c>
    </row>
    <row r="451" spans="2:3" ht="18" x14ac:dyDescent="0.3">
      <c r="B451" s="77" t="s">
        <v>153</v>
      </c>
      <c r="C451" s="78">
        <v>11</v>
      </c>
    </row>
    <row r="452" spans="2:3" ht="18" x14ac:dyDescent="0.3">
      <c r="B452" s="77" t="s">
        <v>154</v>
      </c>
      <c r="C452" s="78">
        <v>22</v>
      </c>
    </row>
    <row r="453" spans="2:3" ht="18" x14ac:dyDescent="0.3">
      <c r="B453" s="77" t="s">
        <v>155</v>
      </c>
      <c r="C453" s="78">
        <v>19</v>
      </c>
    </row>
    <row r="454" spans="2:3" ht="18" x14ac:dyDescent="0.3">
      <c r="B454" s="77" t="s">
        <v>156</v>
      </c>
      <c r="C454" s="78">
        <v>17</v>
      </c>
    </row>
    <row r="455" spans="2:3" ht="18" x14ac:dyDescent="0.3">
      <c r="B455" s="77" t="s">
        <v>157</v>
      </c>
      <c r="C455" s="78">
        <v>15</v>
      </c>
    </row>
    <row r="456" spans="2:3" ht="18" x14ac:dyDescent="0.3">
      <c r="B456" s="77" t="s">
        <v>158</v>
      </c>
      <c r="C456" s="78">
        <v>16</v>
      </c>
    </row>
    <row r="457" spans="2:3" ht="18" x14ac:dyDescent="0.3">
      <c r="B457" s="77" t="s">
        <v>159</v>
      </c>
      <c r="C457" s="78">
        <v>13</v>
      </c>
    </row>
    <row r="458" spans="2:3" ht="18" x14ac:dyDescent="0.3">
      <c r="B458" s="77" t="s">
        <v>160</v>
      </c>
      <c r="C458" s="78">
        <v>14</v>
      </c>
    </row>
    <row r="459" spans="2:3" ht="18" x14ac:dyDescent="0.3">
      <c r="B459" s="77" t="s">
        <v>161</v>
      </c>
      <c r="C459" s="78">
        <v>18</v>
      </c>
    </row>
    <row r="460" spans="2:3" ht="18" x14ac:dyDescent="0.3">
      <c r="B460" s="77" t="s">
        <v>162</v>
      </c>
      <c r="C460" s="78">
        <v>20</v>
      </c>
    </row>
    <row r="461" spans="2:3" ht="18" x14ac:dyDescent="0.3">
      <c r="B461" s="77" t="s">
        <v>163</v>
      </c>
      <c r="C461" s="78">
        <v>19</v>
      </c>
    </row>
    <row r="462" spans="2:3" ht="18" x14ac:dyDescent="0.3">
      <c r="B462" s="77" t="s">
        <v>164</v>
      </c>
      <c r="C462" s="78">
        <v>21</v>
      </c>
    </row>
    <row r="463" spans="2:3" ht="18" x14ac:dyDescent="0.3">
      <c r="B463" s="77" t="s">
        <v>165</v>
      </c>
      <c r="C463" s="78">
        <v>17</v>
      </c>
    </row>
    <row r="464" spans="2:3" ht="18" x14ac:dyDescent="0.3">
      <c r="B464" s="77" t="s">
        <v>166</v>
      </c>
      <c r="C464" s="78">
        <v>12</v>
      </c>
    </row>
    <row r="465" spans="2:3" ht="18" x14ac:dyDescent="0.3">
      <c r="B465" s="77" t="s">
        <v>167</v>
      </c>
      <c r="C465" s="78">
        <v>15</v>
      </c>
    </row>
    <row r="466" spans="2:3" ht="18" x14ac:dyDescent="0.3">
      <c r="B466" s="77" t="s">
        <v>168</v>
      </c>
      <c r="C466" s="78">
        <v>13</v>
      </c>
    </row>
    <row r="467" spans="2:3" ht="18" x14ac:dyDescent="0.3">
      <c r="B467" s="77" t="s">
        <v>169</v>
      </c>
      <c r="C467" s="78">
        <v>16</v>
      </c>
    </row>
    <row r="468" spans="2:3" ht="18" x14ac:dyDescent="0.3">
      <c r="B468" s="77" t="s">
        <v>170</v>
      </c>
      <c r="C468" s="78">
        <v>14</v>
      </c>
    </row>
    <row r="469" spans="2:3" ht="18" x14ac:dyDescent="0.3">
      <c r="B469" s="77" t="s">
        <v>171</v>
      </c>
      <c r="C469" s="78">
        <v>22</v>
      </c>
    </row>
    <row r="470" spans="2:3" ht="18" x14ac:dyDescent="0.3">
      <c r="B470" s="77" t="s">
        <v>172</v>
      </c>
      <c r="C470" s="78">
        <v>21</v>
      </c>
    </row>
    <row r="471" spans="2:3" ht="18" x14ac:dyDescent="0.3">
      <c r="B471" s="77" t="s">
        <v>173</v>
      </c>
      <c r="C471" s="78">
        <v>19</v>
      </c>
    </row>
    <row r="472" spans="2:3" ht="18" x14ac:dyDescent="0.3">
      <c r="B472" s="77" t="s">
        <v>174</v>
      </c>
      <c r="C472" s="78">
        <v>18</v>
      </c>
    </row>
    <row r="473" spans="2:3" ht="18" x14ac:dyDescent="0.3">
      <c r="B473" s="77" t="s">
        <v>175</v>
      </c>
      <c r="C473" s="78">
        <v>16</v>
      </c>
    </row>
    <row r="474" spans="2:3" ht="18" x14ac:dyDescent="0.3">
      <c r="B474" s="77" t="s">
        <v>176</v>
      </c>
      <c r="C474" s="78">
        <v>11</v>
      </c>
    </row>
    <row r="475" spans="2:3" ht="18" x14ac:dyDescent="0.3">
      <c r="B475" s="77" t="s">
        <v>177</v>
      </c>
      <c r="C475" s="78">
        <v>17</v>
      </c>
    </row>
    <row r="476" spans="2:3" ht="18" x14ac:dyDescent="0.3">
      <c r="B476" s="77" t="s">
        <v>178</v>
      </c>
      <c r="C476" s="78">
        <v>14</v>
      </c>
    </row>
    <row r="477" spans="2:3" ht="18" x14ac:dyDescent="0.3">
      <c r="B477" s="77" t="s">
        <v>179</v>
      </c>
      <c r="C477" s="78">
        <v>12</v>
      </c>
    </row>
    <row r="478" spans="2:3" ht="18" x14ac:dyDescent="0.3">
      <c r="B478" s="77" t="s">
        <v>180</v>
      </c>
      <c r="C478" s="78">
        <v>20</v>
      </c>
    </row>
    <row r="479" spans="2:3" ht="18" x14ac:dyDescent="0.3">
      <c r="B479" s="77" t="s">
        <v>181</v>
      </c>
      <c r="C479" s="78">
        <v>23</v>
      </c>
    </row>
    <row r="480" spans="2:3" ht="18" x14ac:dyDescent="0.3">
      <c r="B480" s="77" t="s">
        <v>182</v>
      </c>
      <c r="C480" s="78">
        <v>19</v>
      </c>
    </row>
    <row r="481" spans="1:9" ht="18" x14ac:dyDescent="0.3">
      <c r="B481" s="77" t="s">
        <v>183</v>
      </c>
      <c r="C481" s="78">
        <v>15</v>
      </c>
    </row>
    <row r="482" spans="1:9" ht="18" x14ac:dyDescent="0.3">
      <c r="B482" s="77" t="s">
        <v>184</v>
      </c>
      <c r="C482" s="78">
        <v>16</v>
      </c>
    </row>
    <row r="483" spans="1:9" ht="18" x14ac:dyDescent="0.3">
      <c r="B483" s="77" t="s">
        <v>185</v>
      </c>
      <c r="C483" s="78">
        <v>13</v>
      </c>
    </row>
    <row r="484" spans="1:9" ht="18.600000000000001" thickBot="1" x14ac:dyDescent="0.35">
      <c r="B484" s="79" t="s">
        <v>186</v>
      </c>
      <c r="C484" s="80">
        <v>18</v>
      </c>
    </row>
    <row r="485" spans="1:9" ht="15" thickBot="1" x14ac:dyDescent="0.35"/>
    <row r="486" spans="1:9" x14ac:dyDescent="0.3">
      <c r="E486" s="257" t="s">
        <v>833</v>
      </c>
      <c r="F486" s="258" t="s">
        <v>850</v>
      </c>
      <c r="G486" s="258"/>
      <c r="H486" s="258"/>
      <c r="I486" s="259"/>
    </row>
    <row r="487" spans="1:9" ht="18.600000000000001" thickBot="1" x14ac:dyDescent="0.4">
      <c r="B487" s="73" t="s">
        <v>5</v>
      </c>
      <c r="C487" s="62" t="s">
        <v>6</v>
      </c>
      <c r="E487" s="260" t="s">
        <v>834</v>
      </c>
      <c r="F487" s="261" t="s">
        <v>851</v>
      </c>
      <c r="G487" s="261"/>
      <c r="H487" s="261"/>
      <c r="I487" s="262"/>
    </row>
    <row r="488" spans="1:9" ht="18.600000000000001" thickBot="1" x14ac:dyDescent="0.4">
      <c r="B488" s="72" t="s">
        <v>96</v>
      </c>
      <c r="C488" s="60">
        <f>SUM(C385:C484)</f>
        <v>1674</v>
      </c>
      <c r="E488" s="263" t="s">
        <v>835</v>
      </c>
      <c r="F488" s="264" t="s">
        <v>852</v>
      </c>
      <c r="G488" s="264"/>
      <c r="H488" s="264"/>
      <c r="I488" s="265"/>
    </row>
    <row r="489" spans="1:9" ht="18" x14ac:dyDescent="0.35">
      <c r="B489" s="73" t="s">
        <v>97</v>
      </c>
      <c r="C489" s="62">
        <f>MAX(C385:C484)</f>
        <v>27</v>
      </c>
    </row>
    <row r="490" spans="1:9" ht="18" x14ac:dyDescent="0.35">
      <c r="B490" s="73" t="s">
        <v>98</v>
      </c>
      <c r="C490" s="62">
        <f>MIN(C385:C484)</f>
        <v>8</v>
      </c>
    </row>
    <row r="491" spans="1:9" ht="21" x14ac:dyDescent="0.4">
      <c r="B491" s="36" t="s">
        <v>99</v>
      </c>
      <c r="C491" s="36">
        <f>AVERAGE(C385:C484)</f>
        <v>16.739999999999998</v>
      </c>
    </row>
    <row r="492" spans="1:9" ht="21" x14ac:dyDescent="0.4">
      <c r="B492" s="36" t="s">
        <v>100</v>
      </c>
      <c r="C492" s="36">
        <f>C489-C490</f>
        <v>19</v>
      </c>
    </row>
    <row r="493" spans="1:9" ht="21" x14ac:dyDescent="0.4">
      <c r="B493" s="74" t="s">
        <v>136</v>
      </c>
      <c r="C493" s="74">
        <f>_xlfn.STDEV.S(C385:C484)</f>
        <v>4.1429506881014673</v>
      </c>
    </row>
    <row r="495" spans="1:9" ht="14.55" customHeight="1" x14ac:dyDescent="0.3"/>
    <row r="496" spans="1:9" ht="14.55" customHeight="1" x14ac:dyDescent="0.4">
      <c r="A496" s="442" t="s">
        <v>929</v>
      </c>
    </row>
    <row r="497" spans="1:6" ht="14.55" customHeight="1" x14ac:dyDescent="0.4">
      <c r="A497" s="442"/>
    </row>
    <row r="498" spans="1:6" ht="14.55" customHeight="1" x14ac:dyDescent="0.4">
      <c r="A498" s="442" t="s">
        <v>930</v>
      </c>
    </row>
    <row r="499" spans="1:6" ht="14.55" customHeight="1" x14ac:dyDescent="0.4">
      <c r="A499" s="442"/>
    </row>
    <row r="500" spans="1:6" ht="14.55" customHeight="1" x14ac:dyDescent="0.4">
      <c r="A500" s="442" t="s">
        <v>931</v>
      </c>
    </row>
    <row r="501" spans="1:6" ht="14.55" customHeight="1" x14ac:dyDescent="0.4">
      <c r="A501" s="442" t="s">
        <v>932</v>
      </c>
    </row>
    <row r="502" spans="1:6" ht="14.55" customHeight="1" x14ac:dyDescent="0.4">
      <c r="A502" s="442" t="s">
        <v>933</v>
      </c>
    </row>
    <row r="504" spans="1:6" ht="15" thickBot="1" x14ac:dyDescent="0.35"/>
    <row r="505" spans="1:6" ht="15.6" x14ac:dyDescent="0.3">
      <c r="B505" s="86" t="s">
        <v>189</v>
      </c>
      <c r="C505" s="87" t="s">
        <v>190</v>
      </c>
      <c r="D505" s="87" t="s">
        <v>191</v>
      </c>
      <c r="E505" s="87" t="s">
        <v>192</v>
      </c>
      <c r="F505" s="88" t="s">
        <v>193</v>
      </c>
    </row>
    <row r="506" spans="1:6" x14ac:dyDescent="0.3">
      <c r="B506" s="42">
        <v>30</v>
      </c>
      <c r="C506" s="22">
        <v>25</v>
      </c>
      <c r="D506" s="22">
        <v>22</v>
      </c>
      <c r="E506" s="22">
        <v>18</v>
      </c>
      <c r="F506" s="43">
        <v>35</v>
      </c>
    </row>
    <row r="507" spans="1:6" x14ac:dyDescent="0.3">
      <c r="B507" s="42">
        <v>32</v>
      </c>
      <c r="C507" s="22">
        <v>27</v>
      </c>
      <c r="D507" s="22">
        <v>23</v>
      </c>
      <c r="E507" s="22">
        <v>17</v>
      </c>
      <c r="F507" s="43">
        <v>36</v>
      </c>
    </row>
    <row r="508" spans="1:6" x14ac:dyDescent="0.3">
      <c r="B508" s="42">
        <v>33</v>
      </c>
      <c r="C508" s="22">
        <v>26</v>
      </c>
      <c r="D508" s="22">
        <v>20</v>
      </c>
      <c r="E508" s="22">
        <v>19</v>
      </c>
      <c r="F508" s="43">
        <v>34</v>
      </c>
    </row>
    <row r="509" spans="1:6" x14ac:dyDescent="0.3">
      <c r="B509" s="42">
        <v>28</v>
      </c>
      <c r="C509" s="22">
        <v>23</v>
      </c>
      <c r="D509" s="22">
        <v>25</v>
      </c>
      <c r="E509" s="22">
        <v>20</v>
      </c>
      <c r="F509" s="43">
        <v>35</v>
      </c>
    </row>
    <row r="510" spans="1:6" x14ac:dyDescent="0.3">
      <c r="B510" s="42">
        <v>31</v>
      </c>
      <c r="C510" s="22">
        <v>28</v>
      </c>
      <c r="D510" s="22">
        <v>21</v>
      </c>
      <c r="E510" s="22">
        <v>21</v>
      </c>
      <c r="F510" s="43">
        <v>33</v>
      </c>
    </row>
    <row r="511" spans="1:6" x14ac:dyDescent="0.3">
      <c r="B511" s="42">
        <v>30</v>
      </c>
      <c r="C511" s="22">
        <v>24</v>
      </c>
      <c r="D511" s="22">
        <v>24</v>
      </c>
      <c r="E511" s="22">
        <v>18</v>
      </c>
      <c r="F511" s="43">
        <v>34</v>
      </c>
    </row>
    <row r="512" spans="1:6" x14ac:dyDescent="0.3">
      <c r="B512" s="42">
        <v>29</v>
      </c>
      <c r="C512" s="22">
        <v>26</v>
      </c>
      <c r="D512" s="22">
        <v>23</v>
      </c>
      <c r="E512" s="22">
        <v>19</v>
      </c>
      <c r="F512" s="43">
        <v>32</v>
      </c>
    </row>
    <row r="513" spans="2:12" x14ac:dyDescent="0.3">
      <c r="B513" s="42">
        <v>30</v>
      </c>
      <c r="C513" s="22">
        <v>25</v>
      </c>
      <c r="D513" s="22">
        <v>22</v>
      </c>
      <c r="E513" s="22">
        <v>17</v>
      </c>
      <c r="F513" s="43">
        <v>33</v>
      </c>
    </row>
    <row r="514" spans="2:12" x14ac:dyDescent="0.3">
      <c r="B514" s="42">
        <v>32</v>
      </c>
      <c r="C514" s="22">
        <v>27</v>
      </c>
      <c r="D514" s="22">
        <v>25</v>
      </c>
      <c r="E514" s="22">
        <v>20</v>
      </c>
      <c r="F514" s="43">
        <v>36</v>
      </c>
    </row>
    <row r="515" spans="2:12" ht="15" thickBot="1" x14ac:dyDescent="0.35">
      <c r="B515" s="44">
        <v>31</v>
      </c>
      <c r="C515" s="45">
        <v>28</v>
      </c>
      <c r="D515" s="45">
        <v>24</v>
      </c>
      <c r="E515" s="45">
        <v>19</v>
      </c>
      <c r="F515" s="46">
        <v>34</v>
      </c>
    </row>
    <row r="516" spans="2:12" ht="23.4" thickBot="1" x14ac:dyDescent="0.5">
      <c r="B516" s="58" t="s">
        <v>196</v>
      </c>
      <c r="C516" s="58" t="s">
        <v>197</v>
      </c>
      <c r="D516" s="58" t="s">
        <v>198</v>
      </c>
      <c r="E516" s="58" t="s">
        <v>199</v>
      </c>
      <c r="F516" s="58" t="s">
        <v>200</v>
      </c>
    </row>
    <row r="517" spans="2:12" x14ac:dyDescent="0.3">
      <c r="B517" s="53" t="s">
        <v>194</v>
      </c>
      <c r="C517" s="53" t="s">
        <v>194</v>
      </c>
      <c r="D517" s="53" t="s">
        <v>194</v>
      </c>
      <c r="E517" s="53" t="s">
        <v>194</v>
      </c>
      <c r="F517" s="53" t="s">
        <v>194</v>
      </c>
    </row>
    <row r="518" spans="2:12" x14ac:dyDescent="0.3">
      <c r="B518" s="48">
        <f>MIN(B506:B515)</f>
        <v>28</v>
      </c>
      <c r="C518" s="47">
        <f>MIN(C506:C515)</f>
        <v>23</v>
      </c>
      <c r="D518" s="47">
        <f>MIN(D506:D515)</f>
        <v>20</v>
      </c>
      <c r="E518" s="47">
        <f>MIN(E506:E515)</f>
        <v>17</v>
      </c>
      <c r="F518" s="49">
        <f>MIN(F506:F515)</f>
        <v>32</v>
      </c>
    </row>
    <row r="519" spans="2:12" x14ac:dyDescent="0.3">
      <c r="B519" s="54" t="s">
        <v>195</v>
      </c>
      <c r="C519" s="54" t="s">
        <v>195</v>
      </c>
      <c r="D519" s="54" t="s">
        <v>195</v>
      </c>
      <c r="E519" s="54" t="s">
        <v>195</v>
      </c>
      <c r="F519" s="54" t="s">
        <v>195</v>
      </c>
    </row>
    <row r="520" spans="2:12" ht="15" thickBot="1" x14ac:dyDescent="0.35">
      <c r="B520" s="48">
        <f>MAX(B506:B515)</f>
        <v>33</v>
      </c>
      <c r="C520" s="47">
        <f>MAX(C506:C515)</f>
        <v>28</v>
      </c>
      <c r="D520" s="47">
        <f>MAX(D506:D515)</f>
        <v>25</v>
      </c>
      <c r="E520" s="47">
        <f>MAX(E506:E515)</f>
        <v>21</v>
      </c>
      <c r="F520" s="49">
        <f>MAX(F506:F515)</f>
        <v>36</v>
      </c>
    </row>
    <row r="521" spans="2:12" x14ac:dyDescent="0.3">
      <c r="B521" s="56" t="s">
        <v>4</v>
      </c>
      <c r="C521" s="56" t="s">
        <v>4</v>
      </c>
      <c r="D521" s="56" t="s">
        <v>4</v>
      </c>
      <c r="E521" s="56" t="s">
        <v>4</v>
      </c>
      <c r="F521" s="56" t="s">
        <v>4</v>
      </c>
      <c r="G521" s="266" t="s">
        <v>829</v>
      </c>
      <c r="H521" s="303" t="s">
        <v>853</v>
      </c>
      <c r="I521" s="303"/>
      <c r="J521" s="303"/>
      <c r="K521" s="303"/>
      <c r="L521" s="304"/>
    </row>
    <row r="522" spans="2:12" x14ac:dyDescent="0.3">
      <c r="B522" s="48">
        <f>AVERAGE(B506:B515)</f>
        <v>30.6</v>
      </c>
      <c r="C522" s="47">
        <f>AVERAGE(C506:C515)</f>
        <v>25.9</v>
      </c>
      <c r="D522" s="47">
        <f>AVERAGE(D506:D515)</f>
        <v>22.9</v>
      </c>
      <c r="E522" s="47">
        <f>AVERAGE(E506:E515)</f>
        <v>18.8</v>
      </c>
      <c r="F522" s="49">
        <f>AVERAGE(F506:F515)</f>
        <v>34.200000000000003</v>
      </c>
      <c r="G522" s="267" t="s">
        <v>834</v>
      </c>
      <c r="H522" s="341" t="s">
        <v>854</v>
      </c>
      <c r="I522" s="341"/>
      <c r="J522" s="341"/>
      <c r="K522" s="341"/>
      <c r="L522" s="342"/>
    </row>
    <row r="523" spans="2:12" ht="15" thickBot="1" x14ac:dyDescent="0.35">
      <c r="B523" s="57" t="s">
        <v>79</v>
      </c>
      <c r="C523" s="57" t="s">
        <v>79</v>
      </c>
      <c r="D523" s="57" t="s">
        <v>79</v>
      </c>
      <c r="E523" s="57" t="s">
        <v>79</v>
      </c>
      <c r="F523" s="57" t="s">
        <v>79</v>
      </c>
      <c r="G523" s="268" t="s">
        <v>835</v>
      </c>
      <c r="H523" s="319" t="s">
        <v>855</v>
      </c>
      <c r="I523" s="319"/>
      <c r="J523" s="319"/>
      <c r="K523" s="319"/>
      <c r="L523" s="320"/>
    </row>
    <row r="524" spans="2:12" x14ac:dyDescent="0.3">
      <c r="B524" s="48">
        <f>B520-B518</f>
        <v>5</v>
      </c>
      <c r="C524" s="47">
        <f>C520-C518</f>
        <v>5</v>
      </c>
      <c r="D524" s="47">
        <f>D520-D518</f>
        <v>5</v>
      </c>
      <c r="E524" s="47">
        <f>E520-E518</f>
        <v>4</v>
      </c>
      <c r="F524" s="49">
        <f>F520-F518</f>
        <v>4</v>
      </c>
    </row>
    <row r="525" spans="2:12" x14ac:dyDescent="0.3">
      <c r="B525" s="55" t="s">
        <v>80</v>
      </c>
      <c r="C525" s="55" t="s">
        <v>80</v>
      </c>
      <c r="D525" s="55" t="s">
        <v>80</v>
      </c>
      <c r="E525" s="55" t="s">
        <v>80</v>
      </c>
      <c r="F525" s="55" t="s">
        <v>80</v>
      </c>
    </row>
    <row r="526" spans="2:12" ht="15" thickBot="1" x14ac:dyDescent="0.35">
      <c r="B526" s="50">
        <f>_xlfn.VAR.S(B506:B515)</f>
        <v>2.2666666666666675</v>
      </c>
      <c r="C526" s="51">
        <f>_xlfn.VAR.S(C506:C515)</f>
        <v>2.7666666666666675</v>
      </c>
      <c r="D526" s="51">
        <f>_xlfn.VAR.S(D506:D515)</f>
        <v>2.7666666666666675</v>
      </c>
      <c r="E526" s="51">
        <f>_xlfn.VAR.S(E506:E515)</f>
        <v>1.7333333333333332</v>
      </c>
      <c r="F526" s="52">
        <f>_xlfn.VAR.S(F506:F515)</f>
        <v>1.7333333333333332</v>
      </c>
    </row>
    <row r="530" spans="1:2" ht="21" x14ac:dyDescent="0.4">
      <c r="A530" s="442" t="s">
        <v>934</v>
      </c>
    </row>
    <row r="531" spans="1:2" ht="21" x14ac:dyDescent="0.4">
      <c r="A531" s="442"/>
    </row>
    <row r="532" spans="1:2" ht="21" x14ac:dyDescent="0.4">
      <c r="A532" s="442" t="s">
        <v>935</v>
      </c>
    </row>
    <row r="533" spans="1:2" ht="21" x14ac:dyDescent="0.4">
      <c r="A533" s="442"/>
    </row>
    <row r="534" spans="1:2" ht="14.4" customHeight="1" x14ac:dyDescent="0.4">
      <c r="A534" s="442" t="s">
        <v>936</v>
      </c>
    </row>
    <row r="535" spans="1:2" ht="15" customHeight="1" x14ac:dyDescent="0.4">
      <c r="A535" s="442" t="s">
        <v>937</v>
      </c>
    </row>
    <row r="536" spans="1:2" ht="21" x14ac:dyDescent="0.4">
      <c r="A536" s="442" t="s">
        <v>938</v>
      </c>
    </row>
    <row r="537" spans="1:2" ht="21" x14ac:dyDescent="0.4">
      <c r="A537" s="442" t="s">
        <v>939</v>
      </c>
    </row>
    <row r="540" spans="1:2" ht="15" thickBot="1" x14ac:dyDescent="0.35"/>
    <row r="541" spans="1:2" x14ac:dyDescent="0.3">
      <c r="A541" s="40" t="s">
        <v>301</v>
      </c>
      <c r="B541" s="41" t="s">
        <v>302</v>
      </c>
    </row>
    <row r="542" spans="1:2" x14ac:dyDescent="0.3">
      <c r="A542" s="81" t="s">
        <v>201</v>
      </c>
      <c r="B542" s="43">
        <v>28</v>
      </c>
    </row>
    <row r="543" spans="1:2" x14ac:dyDescent="0.3">
      <c r="A543" s="81" t="s">
        <v>202</v>
      </c>
      <c r="B543" s="43">
        <v>32</v>
      </c>
    </row>
    <row r="544" spans="1:2" x14ac:dyDescent="0.3">
      <c r="A544" s="81" t="s">
        <v>203</v>
      </c>
      <c r="B544" s="43">
        <v>35</v>
      </c>
    </row>
    <row r="545" spans="1:2" x14ac:dyDescent="0.3">
      <c r="A545" s="81" t="s">
        <v>204</v>
      </c>
      <c r="B545" s="43">
        <v>40</v>
      </c>
    </row>
    <row r="546" spans="1:2" x14ac:dyDescent="0.3">
      <c r="A546" s="81" t="s">
        <v>205</v>
      </c>
      <c r="B546" s="43">
        <v>42</v>
      </c>
    </row>
    <row r="547" spans="1:2" x14ac:dyDescent="0.3">
      <c r="A547" s="81" t="s">
        <v>206</v>
      </c>
      <c r="B547" s="43">
        <v>28</v>
      </c>
    </row>
    <row r="548" spans="1:2" x14ac:dyDescent="0.3">
      <c r="A548" s="81" t="s">
        <v>207</v>
      </c>
      <c r="B548" s="43">
        <v>33</v>
      </c>
    </row>
    <row r="549" spans="1:2" x14ac:dyDescent="0.3">
      <c r="A549" s="81" t="s">
        <v>208</v>
      </c>
      <c r="B549" s="43">
        <v>38</v>
      </c>
    </row>
    <row r="550" spans="1:2" x14ac:dyDescent="0.3">
      <c r="A550" s="81" t="s">
        <v>209</v>
      </c>
      <c r="B550" s="43">
        <v>30</v>
      </c>
    </row>
    <row r="551" spans="1:2" x14ac:dyDescent="0.3">
      <c r="A551" s="81" t="s">
        <v>210</v>
      </c>
      <c r="B551" s="43">
        <v>41</v>
      </c>
    </row>
    <row r="552" spans="1:2" x14ac:dyDescent="0.3">
      <c r="A552" s="81" t="s">
        <v>211</v>
      </c>
      <c r="B552" s="43">
        <v>37</v>
      </c>
    </row>
    <row r="553" spans="1:2" x14ac:dyDescent="0.3">
      <c r="A553" s="81" t="s">
        <v>212</v>
      </c>
      <c r="B553" s="43">
        <v>31</v>
      </c>
    </row>
    <row r="554" spans="1:2" x14ac:dyDescent="0.3">
      <c r="A554" s="81" t="s">
        <v>213</v>
      </c>
      <c r="B554" s="43">
        <v>34</v>
      </c>
    </row>
    <row r="555" spans="1:2" x14ac:dyDescent="0.3">
      <c r="A555" s="81" t="s">
        <v>214</v>
      </c>
      <c r="B555" s="43">
        <v>29</v>
      </c>
    </row>
    <row r="556" spans="1:2" x14ac:dyDescent="0.3">
      <c r="A556" s="81" t="s">
        <v>215</v>
      </c>
      <c r="B556" s="43">
        <v>36</v>
      </c>
    </row>
    <row r="557" spans="1:2" x14ac:dyDescent="0.3">
      <c r="A557" s="81" t="s">
        <v>216</v>
      </c>
      <c r="B557" s="43">
        <v>43</v>
      </c>
    </row>
    <row r="558" spans="1:2" x14ac:dyDescent="0.3">
      <c r="A558" s="81" t="s">
        <v>217</v>
      </c>
      <c r="B558" s="43">
        <v>39</v>
      </c>
    </row>
    <row r="559" spans="1:2" x14ac:dyDescent="0.3">
      <c r="A559" s="81" t="s">
        <v>218</v>
      </c>
      <c r="B559" s="43">
        <v>27</v>
      </c>
    </row>
    <row r="560" spans="1:2" x14ac:dyDescent="0.3">
      <c r="A560" s="81" t="s">
        <v>219</v>
      </c>
      <c r="B560" s="43">
        <v>35</v>
      </c>
    </row>
    <row r="561" spans="1:2" x14ac:dyDescent="0.3">
      <c r="A561" s="81" t="s">
        <v>220</v>
      </c>
      <c r="B561" s="43">
        <v>31</v>
      </c>
    </row>
    <row r="562" spans="1:2" x14ac:dyDescent="0.3">
      <c r="A562" s="81" t="s">
        <v>221</v>
      </c>
      <c r="B562" s="43">
        <v>39</v>
      </c>
    </row>
    <row r="563" spans="1:2" x14ac:dyDescent="0.3">
      <c r="A563" s="81" t="s">
        <v>222</v>
      </c>
      <c r="B563" s="43">
        <v>45</v>
      </c>
    </row>
    <row r="564" spans="1:2" x14ac:dyDescent="0.3">
      <c r="A564" s="81" t="s">
        <v>223</v>
      </c>
      <c r="B564" s="43">
        <v>29</v>
      </c>
    </row>
    <row r="565" spans="1:2" x14ac:dyDescent="0.3">
      <c r="A565" s="81" t="s">
        <v>224</v>
      </c>
      <c r="B565" s="43">
        <v>33</v>
      </c>
    </row>
    <row r="566" spans="1:2" x14ac:dyDescent="0.3">
      <c r="A566" s="81" t="s">
        <v>225</v>
      </c>
      <c r="B566" s="43">
        <v>37</v>
      </c>
    </row>
    <row r="567" spans="1:2" x14ac:dyDescent="0.3">
      <c r="A567" s="81" t="s">
        <v>226</v>
      </c>
      <c r="B567" s="43">
        <v>40</v>
      </c>
    </row>
    <row r="568" spans="1:2" x14ac:dyDescent="0.3">
      <c r="A568" s="81" t="s">
        <v>227</v>
      </c>
      <c r="B568" s="43">
        <v>36</v>
      </c>
    </row>
    <row r="569" spans="1:2" x14ac:dyDescent="0.3">
      <c r="A569" s="81" t="s">
        <v>228</v>
      </c>
      <c r="B569" s="43">
        <v>29</v>
      </c>
    </row>
    <row r="570" spans="1:2" x14ac:dyDescent="0.3">
      <c r="A570" s="81" t="s">
        <v>229</v>
      </c>
      <c r="B570" s="43">
        <v>31</v>
      </c>
    </row>
    <row r="571" spans="1:2" x14ac:dyDescent="0.3">
      <c r="A571" s="81" t="s">
        <v>230</v>
      </c>
      <c r="B571" s="43">
        <v>38</v>
      </c>
    </row>
    <row r="572" spans="1:2" x14ac:dyDescent="0.3">
      <c r="A572" s="81" t="s">
        <v>231</v>
      </c>
      <c r="B572" s="43">
        <v>35</v>
      </c>
    </row>
    <row r="573" spans="1:2" x14ac:dyDescent="0.3">
      <c r="A573" s="81" t="s">
        <v>232</v>
      </c>
      <c r="B573" s="43">
        <v>44</v>
      </c>
    </row>
    <row r="574" spans="1:2" x14ac:dyDescent="0.3">
      <c r="A574" s="81" t="s">
        <v>233</v>
      </c>
      <c r="B574" s="43">
        <v>32</v>
      </c>
    </row>
    <row r="575" spans="1:2" x14ac:dyDescent="0.3">
      <c r="A575" s="81" t="s">
        <v>234</v>
      </c>
      <c r="B575" s="43">
        <v>39</v>
      </c>
    </row>
    <row r="576" spans="1:2" x14ac:dyDescent="0.3">
      <c r="A576" s="81" t="s">
        <v>235</v>
      </c>
      <c r="B576" s="43">
        <v>36</v>
      </c>
    </row>
    <row r="577" spans="1:2" x14ac:dyDescent="0.3">
      <c r="A577" s="81" t="s">
        <v>236</v>
      </c>
      <c r="B577" s="43">
        <v>30</v>
      </c>
    </row>
    <row r="578" spans="1:2" x14ac:dyDescent="0.3">
      <c r="A578" s="81" t="s">
        <v>237</v>
      </c>
      <c r="B578" s="43">
        <v>33</v>
      </c>
    </row>
    <row r="579" spans="1:2" x14ac:dyDescent="0.3">
      <c r="A579" s="81" t="s">
        <v>238</v>
      </c>
      <c r="B579" s="43">
        <v>28</v>
      </c>
    </row>
    <row r="580" spans="1:2" x14ac:dyDescent="0.3">
      <c r="A580" s="81" t="s">
        <v>239</v>
      </c>
      <c r="B580" s="43">
        <v>41</v>
      </c>
    </row>
    <row r="581" spans="1:2" x14ac:dyDescent="0.3">
      <c r="A581" s="81" t="s">
        <v>240</v>
      </c>
      <c r="B581" s="43">
        <v>35</v>
      </c>
    </row>
    <row r="582" spans="1:2" x14ac:dyDescent="0.3">
      <c r="A582" s="81" t="s">
        <v>241</v>
      </c>
      <c r="B582" s="43">
        <v>31</v>
      </c>
    </row>
    <row r="583" spans="1:2" x14ac:dyDescent="0.3">
      <c r="A583" s="81" t="s">
        <v>242</v>
      </c>
      <c r="B583" s="43">
        <v>37</v>
      </c>
    </row>
    <row r="584" spans="1:2" x14ac:dyDescent="0.3">
      <c r="A584" s="81" t="s">
        <v>243</v>
      </c>
      <c r="B584" s="43">
        <v>42</v>
      </c>
    </row>
    <row r="585" spans="1:2" x14ac:dyDescent="0.3">
      <c r="A585" s="81" t="s">
        <v>244</v>
      </c>
      <c r="B585" s="43">
        <v>29</v>
      </c>
    </row>
    <row r="586" spans="1:2" x14ac:dyDescent="0.3">
      <c r="A586" s="81" t="s">
        <v>245</v>
      </c>
      <c r="B586" s="43">
        <v>34</v>
      </c>
    </row>
    <row r="587" spans="1:2" x14ac:dyDescent="0.3">
      <c r="A587" s="81" t="s">
        <v>246</v>
      </c>
      <c r="B587" s="43">
        <v>40</v>
      </c>
    </row>
    <row r="588" spans="1:2" x14ac:dyDescent="0.3">
      <c r="A588" s="81" t="s">
        <v>247</v>
      </c>
      <c r="B588" s="43">
        <v>31</v>
      </c>
    </row>
    <row r="589" spans="1:2" x14ac:dyDescent="0.3">
      <c r="A589" s="81" t="s">
        <v>248</v>
      </c>
      <c r="B589" s="43">
        <v>33</v>
      </c>
    </row>
    <row r="590" spans="1:2" x14ac:dyDescent="0.3">
      <c r="A590" s="81" t="s">
        <v>249</v>
      </c>
      <c r="B590" s="43">
        <v>38</v>
      </c>
    </row>
    <row r="591" spans="1:2" x14ac:dyDescent="0.3">
      <c r="A591" s="81" t="s">
        <v>250</v>
      </c>
      <c r="B591" s="43">
        <v>36</v>
      </c>
    </row>
    <row r="592" spans="1:2" x14ac:dyDescent="0.3">
      <c r="A592" s="81" t="s">
        <v>251</v>
      </c>
      <c r="B592" s="43">
        <v>39</v>
      </c>
    </row>
    <row r="593" spans="1:2" x14ac:dyDescent="0.3">
      <c r="A593" s="81" t="s">
        <v>252</v>
      </c>
      <c r="B593" s="43">
        <v>27</v>
      </c>
    </row>
    <row r="594" spans="1:2" x14ac:dyDescent="0.3">
      <c r="A594" s="81" t="s">
        <v>253</v>
      </c>
      <c r="B594" s="43">
        <v>35</v>
      </c>
    </row>
    <row r="595" spans="1:2" x14ac:dyDescent="0.3">
      <c r="A595" s="81" t="s">
        <v>254</v>
      </c>
      <c r="B595" s="43">
        <v>30</v>
      </c>
    </row>
    <row r="596" spans="1:2" x14ac:dyDescent="0.3">
      <c r="A596" s="81" t="s">
        <v>255</v>
      </c>
      <c r="B596" s="43">
        <v>43</v>
      </c>
    </row>
    <row r="597" spans="1:2" x14ac:dyDescent="0.3">
      <c r="A597" s="81" t="s">
        <v>256</v>
      </c>
      <c r="B597" s="43">
        <v>29</v>
      </c>
    </row>
    <row r="598" spans="1:2" x14ac:dyDescent="0.3">
      <c r="A598" s="81" t="s">
        <v>257</v>
      </c>
      <c r="B598" s="43">
        <v>32</v>
      </c>
    </row>
    <row r="599" spans="1:2" x14ac:dyDescent="0.3">
      <c r="A599" s="81" t="s">
        <v>258</v>
      </c>
      <c r="B599" s="43">
        <v>36</v>
      </c>
    </row>
    <row r="600" spans="1:2" x14ac:dyDescent="0.3">
      <c r="A600" s="81" t="s">
        <v>259</v>
      </c>
      <c r="B600" s="43">
        <v>31</v>
      </c>
    </row>
    <row r="601" spans="1:2" x14ac:dyDescent="0.3">
      <c r="A601" s="81" t="s">
        <v>260</v>
      </c>
      <c r="B601" s="43">
        <v>40</v>
      </c>
    </row>
    <row r="602" spans="1:2" x14ac:dyDescent="0.3">
      <c r="A602" s="81" t="s">
        <v>261</v>
      </c>
      <c r="B602" s="43">
        <v>38</v>
      </c>
    </row>
    <row r="603" spans="1:2" x14ac:dyDescent="0.3">
      <c r="A603" s="81" t="s">
        <v>262</v>
      </c>
      <c r="B603" s="43">
        <v>44</v>
      </c>
    </row>
    <row r="604" spans="1:2" x14ac:dyDescent="0.3">
      <c r="A604" s="81" t="s">
        <v>263</v>
      </c>
      <c r="B604" s="43">
        <v>37</v>
      </c>
    </row>
    <row r="605" spans="1:2" x14ac:dyDescent="0.3">
      <c r="A605" s="81" t="s">
        <v>264</v>
      </c>
      <c r="B605" s="43">
        <v>33</v>
      </c>
    </row>
    <row r="606" spans="1:2" x14ac:dyDescent="0.3">
      <c r="A606" s="81" t="s">
        <v>265</v>
      </c>
      <c r="B606" s="43">
        <v>35</v>
      </c>
    </row>
    <row r="607" spans="1:2" x14ac:dyDescent="0.3">
      <c r="A607" s="81" t="s">
        <v>266</v>
      </c>
      <c r="B607" s="43">
        <v>41</v>
      </c>
    </row>
    <row r="608" spans="1:2" x14ac:dyDescent="0.3">
      <c r="A608" s="81" t="s">
        <v>267</v>
      </c>
      <c r="B608" s="43">
        <v>30</v>
      </c>
    </row>
    <row r="609" spans="1:2" x14ac:dyDescent="0.3">
      <c r="A609" s="81" t="s">
        <v>268</v>
      </c>
      <c r="B609" s="43">
        <v>31</v>
      </c>
    </row>
    <row r="610" spans="1:2" x14ac:dyDescent="0.3">
      <c r="A610" s="81" t="s">
        <v>269</v>
      </c>
      <c r="B610" s="43">
        <v>39</v>
      </c>
    </row>
    <row r="611" spans="1:2" x14ac:dyDescent="0.3">
      <c r="A611" s="81" t="s">
        <v>270</v>
      </c>
      <c r="B611" s="43">
        <v>28</v>
      </c>
    </row>
    <row r="612" spans="1:2" x14ac:dyDescent="0.3">
      <c r="A612" s="81" t="s">
        <v>271</v>
      </c>
      <c r="B612" s="43">
        <v>45</v>
      </c>
    </row>
    <row r="613" spans="1:2" x14ac:dyDescent="0.3">
      <c r="A613" s="81" t="s">
        <v>272</v>
      </c>
      <c r="B613" s="43">
        <v>29</v>
      </c>
    </row>
    <row r="614" spans="1:2" x14ac:dyDescent="0.3">
      <c r="A614" s="81" t="s">
        <v>273</v>
      </c>
      <c r="B614" s="43">
        <v>33</v>
      </c>
    </row>
    <row r="615" spans="1:2" x14ac:dyDescent="0.3">
      <c r="A615" s="81" t="s">
        <v>274</v>
      </c>
      <c r="B615" s="43">
        <v>38</v>
      </c>
    </row>
    <row r="616" spans="1:2" x14ac:dyDescent="0.3">
      <c r="A616" s="81" t="s">
        <v>275</v>
      </c>
      <c r="B616" s="43">
        <v>34</v>
      </c>
    </row>
    <row r="617" spans="1:2" x14ac:dyDescent="0.3">
      <c r="A617" s="81" t="s">
        <v>276</v>
      </c>
      <c r="B617" s="43">
        <v>32</v>
      </c>
    </row>
    <row r="618" spans="1:2" x14ac:dyDescent="0.3">
      <c r="A618" s="81" t="s">
        <v>277</v>
      </c>
      <c r="B618" s="43">
        <v>35</v>
      </c>
    </row>
    <row r="619" spans="1:2" x14ac:dyDescent="0.3">
      <c r="A619" s="81" t="s">
        <v>278</v>
      </c>
      <c r="B619" s="43">
        <v>41</v>
      </c>
    </row>
    <row r="620" spans="1:2" x14ac:dyDescent="0.3">
      <c r="A620" s="81" t="s">
        <v>279</v>
      </c>
      <c r="B620" s="43">
        <v>40</v>
      </c>
    </row>
    <row r="621" spans="1:2" x14ac:dyDescent="0.3">
      <c r="A621" s="81" t="s">
        <v>280</v>
      </c>
      <c r="B621" s="43">
        <v>36</v>
      </c>
    </row>
    <row r="622" spans="1:2" x14ac:dyDescent="0.3">
      <c r="A622" s="81" t="s">
        <v>281</v>
      </c>
      <c r="B622" s="43">
        <v>39</v>
      </c>
    </row>
    <row r="623" spans="1:2" x14ac:dyDescent="0.3">
      <c r="A623" s="81" t="s">
        <v>282</v>
      </c>
      <c r="B623" s="43">
        <v>27</v>
      </c>
    </row>
    <row r="624" spans="1:2" x14ac:dyDescent="0.3">
      <c r="A624" s="81" t="s">
        <v>283</v>
      </c>
      <c r="B624" s="43">
        <v>35</v>
      </c>
    </row>
    <row r="625" spans="1:5" x14ac:dyDescent="0.3">
      <c r="A625" s="81" t="s">
        <v>284</v>
      </c>
      <c r="B625" s="43">
        <v>30</v>
      </c>
    </row>
    <row r="626" spans="1:5" x14ac:dyDescent="0.3">
      <c r="A626" s="81" t="s">
        <v>285</v>
      </c>
      <c r="B626" s="43">
        <v>43</v>
      </c>
    </row>
    <row r="627" spans="1:5" x14ac:dyDescent="0.3">
      <c r="A627" s="81" t="s">
        <v>286</v>
      </c>
      <c r="B627" s="43">
        <v>29</v>
      </c>
    </row>
    <row r="628" spans="1:5" x14ac:dyDescent="0.3">
      <c r="A628" s="81" t="s">
        <v>287</v>
      </c>
      <c r="B628" s="43">
        <v>32</v>
      </c>
    </row>
    <row r="629" spans="1:5" x14ac:dyDescent="0.3">
      <c r="A629" s="81" t="s">
        <v>288</v>
      </c>
      <c r="B629" s="43">
        <v>36</v>
      </c>
    </row>
    <row r="630" spans="1:5" x14ac:dyDescent="0.3">
      <c r="A630" s="81" t="s">
        <v>289</v>
      </c>
      <c r="B630" s="43">
        <v>31</v>
      </c>
    </row>
    <row r="631" spans="1:5" x14ac:dyDescent="0.3">
      <c r="A631" s="81" t="s">
        <v>290</v>
      </c>
      <c r="B631" s="43">
        <v>40</v>
      </c>
    </row>
    <row r="632" spans="1:5" x14ac:dyDescent="0.3">
      <c r="A632" s="81" t="s">
        <v>291</v>
      </c>
      <c r="B632" s="43">
        <v>38</v>
      </c>
    </row>
    <row r="633" spans="1:5" ht="15" thickBot="1" x14ac:dyDescent="0.35">
      <c r="A633" s="81" t="s">
        <v>292</v>
      </c>
      <c r="B633" s="43">
        <v>44</v>
      </c>
    </row>
    <row r="634" spans="1:5" x14ac:dyDescent="0.3">
      <c r="A634" s="81" t="s">
        <v>293</v>
      </c>
      <c r="B634" s="43">
        <v>37</v>
      </c>
      <c r="D634" s="403" t="s">
        <v>308</v>
      </c>
      <c r="E634" s="404"/>
    </row>
    <row r="635" spans="1:5" ht="15" thickBot="1" x14ac:dyDescent="0.35">
      <c r="A635" s="81" t="s">
        <v>294</v>
      </c>
      <c r="B635" s="43">
        <v>33</v>
      </c>
      <c r="D635" s="405"/>
      <c r="E635" s="406"/>
    </row>
    <row r="636" spans="1:5" ht="23.4" thickBot="1" x14ac:dyDescent="0.5">
      <c r="A636" s="81" t="s">
        <v>295</v>
      </c>
      <c r="B636" s="43">
        <v>35</v>
      </c>
      <c r="C636" s="269" t="s">
        <v>856</v>
      </c>
      <c r="D636" s="69" t="s">
        <v>307</v>
      </c>
      <c r="E636" s="70" t="s">
        <v>305</v>
      </c>
    </row>
    <row r="637" spans="1:5" x14ac:dyDescent="0.3">
      <c r="A637" s="81" t="s">
        <v>296</v>
      </c>
      <c r="B637" s="43">
        <v>41</v>
      </c>
      <c r="D637" s="65" t="s">
        <v>306</v>
      </c>
      <c r="E637" s="67">
        <f>COUNTIFS($B$542:$B$641,"&gt;=21",$B$542:$B$641,"&lt;=30")</f>
        <v>21</v>
      </c>
    </row>
    <row r="638" spans="1:5" x14ac:dyDescent="0.3">
      <c r="A638" s="81" t="s">
        <v>297</v>
      </c>
      <c r="B638" s="43">
        <v>30</v>
      </c>
      <c r="D638" s="65" t="s">
        <v>303</v>
      </c>
      <c r="E638" s="67">
        <f>COUNTIFS($B$542:$B$641,"&gt;=31",$B$542:$B$641,"&lt;=40")</f>
        <v>64</v>
      </c>
    </row>
    <row r="639" spans="1:5" x14ac:dyDescent="0.3">
      <c r="A639" s="81" t="s">
        <v>298</v>
      </c>
      <c r="B639" s="43">
        <v>31</v>
      </c>
      <c r="D639" s="66" t="s">
        <v>304</v>
      </c>
      <c r="E639" s="68">
        <f>COUNTIFS($B$542:$B$641,"&gt;=41",$B$542:$B$641,"&lt;=50")</f>
        <v>15</v>
      </c>
    </row>
    <row r="640" spans="1:5" x14ac:dyDescent="0.3">
      <c r="A640" s="81" t="s">
        <v>299</v>
      </c>
      <c r="B640" s="43">
        <v>39</v>
      </c>
    </row>
    <row r="641" spans="1:8" ht="15" thickBot="1" x14ac:dyDescent="0.35">
      <c r="A641" s="82" t="s">
        <v>300</v>
      </c>
      <c r="B641" s="46">
        <v>28</v>
      </c>
    </row>
    <row r="642" spans="1:8" ht="15" thickBot="1" x14ac:dyDescent="0.35"/>
    <row r="643" spans="1:8" ht="15" thickBot="1" x14ac:dyDescent="0.35">
      <c r="A643" s="1" t="s">
        <v>5</v>
      </c>
      <c r="B643" s="1" t="s">
        <v>6</v>
      </c>
      <c r="D643" s="414" t="s">
        <v>857</v>
      </c>
      <c r="E643" s="410" t="s">
        <v>858</v>
      </c>
      <c r="F643" s="410"/>
      <c r="G643" s="410"/>
      <c r="H643" s="411"/>
    </row>
    <row r="644" spans="1:8" ht="15" thickBot="1" x14ac:dyDescent="0.35">
      <c r="A644" s="71" t="s">
        <v>96</v>
      </c>
      <c r="B644" s="71">
        <f>SUM(B542:B641)</f>
        <v>3509</v>
      </c>
      <c r="D644" s="415"/>
      <c r="E644" s="412"/>
      <c r="F644" s="412"/>
      <c r="G644" s="412"/>
      <c r="H644" s="413"/>
    </row>
    <row r="645" spans="1:8" x14ac:dyDescent="0.3">
      <c r="A645" s="1" t="s">
        <v>97</v>
      </c>
      <c r="B645" s="1">
        <f>MAX(B542:B641)</f>
        <v>45</v>
      </c>
      <c r="D645" s="407" t="s">
        <v>859</v>
      </c>
      <c r="E645" s="388" t="s">
        <v>860</v>
      </c>
      <c r="F645" s="389"/>
      <c r="G645" s="389"/>
      <c r="H645" s="390"/>
    </row>
    <row r="646" spans="1:8" ht="15" thickBot="1" x14ac:dyDescent="0.35">
      <c r="A646" s="1" t="s">
        <v>98</v>
      </c>
      <c r="B646" s="1">
        <f>MIN(B542:B641)</f>
        <v>27</v>
      </c>
      <c r="D646" s="408"/>
      <c r="E646" s="391"/>
      <c r="F646" s="392"/>
      <c r="G646" s="392"/>
      <c r="H646" s="393"/>
    </row>
    <row r="647" spans="1:8" x14ac:dyDescent="0.3">
      <c r="A647" s="1" t="s">
        <v>99</v>
      </c>
      <c r="B647" s="1">
        <f>AVERAGE(B542:B641)</f>
        <v>35.090000000000003</v>
      </c>
      <c r="D647" s="409" t="s">
        <v>861</v>
      </c>
      <c r="E647" s="388" t="s">
        <v>862</v>
      </c>
      <c r="F647" s="389"/>
      <c r="G647" s="389"/>
      <c r="H647" s="390"/>
    </row>
    <row r="648" spans="1:8" ht="15" thickBot="1" x14ac:dyDescent="0.35">
      <c r="A648" s="1" t="s">
        <v>187</v>
      </c>
      <c r="B648" s="1">
        <f>MEDIAN(B542:B641)</f>
        <v>35</v>
      </c>
      <c r="D648" s="408"/>
      <c r="E648" s="391"/>
      <c r="F648" s="392"/>
      <c r="G648" s="392"/>
      <c r="H648" s="393"/>
    </row>
    <row r="649" spans="1:8" x14ac:dyDescent="0.3">
      <c r="A649" s="1" t="s">
        <v>100</v>
      </c>
      <c r="B649" s="1">
        <f>B645-B646</f>
        <v>18</v>
      </c>
    </row>
    <row r="650" spans="1:8" x14ac:dyDescent="0.3">
      <c r="A650" s="1" t="s">
        <v>188</v>
      </c>
      <c r="B650" s="1">
        <f>MODE(B541:B641)</f>
        <v>35</v>
      </c>
    </row>
    <row r="651" spans="1:8" ht="14.4" customHeight="1" x14ac:dyDescent="0.3"/>
    <row r="652" spans="1:8" ht="14.4" customHeight="1" x14ac:dyDescent="0.3"/>
    <row r="653" spans="1:8" ht="14.4" customHeight="1" x14ac:dyDescent="0.3"/>
    <row r="654" spans="1:8" ht="14.4" customHeight="1" x14ac:dyDescent="0.4">
      <c r="A654" s="442" t="s">
        <v>940</v>
      </c>
    </row>
    <row r="655" spans="1:8" ht="14.4" customHeight="1" x14ac:dyDescent="0.4">
      <c r="A655" s="442" t="s">
        <v>941</v>
      </c>
    </row>
    <row r="656" spans="1:8" ht="14.4" customHeight="1" x14ac:dyDescent="0.4">
      <c r="A656" s="442"/>
    </row>
    <row r="657" spans="1:4" ht="14.4" customHeight="1" x14ac:dyDescent="0.4">
      <c r="A657" s="442" t="s">
        <v>942</v>
      </c>
    </row>
    <row r="658" spans="1:4" ht="14.4" customHeight="1" x14ac:dyDescent="0.4">
      <c r="A658" s="442" t="s">
        <v>943</v>
      </c>
    </row>
    <row r="659" spans="1:4" ht="14.4" customHeight="1" x14ac:dyDescent="0.4">
      <c r="A659" s="442" t="s">
        <v>944</v>
      </c>
    </row>
    <row r="660" spans="1:4" ht="14.4" customHeight="1" x14ac:dyDescent="0.4">
      <c r="A660" s="442" t="s">
        <v>945</v>
      </c>
    </row>
    <row r="661" spans="1:4" ht="14.4" customHeight="1" x14ac:dyDescent="0.3"/>
    <row r="662" spans="1:4" ht="14.55" customHeight="1" x14ac:dyDescent="0.3"/>
    <row r="663" spans="1:4" ht="14.4" customHeight="1" x14ac:dyDescent="0.3"/>
    <row r="664" spans="1:4" ht="15" customHeight="1" x14ac:dyDescent="0.3"/>
    <row r="665" spans="1:4" ht="15" thickBot="1" x14ac:dyDescent="0.35"/>
    <row r="666" spans="1:4" ht="18.600000000000001" thickBot="1" x14ac:dyDescent="0.35">
      <c r="B666" s="92" t="s">
        <v>311</v>
      </c>
      <c r="C666" s="93" t="s">
        <v>312</v>
      </c>
      <c r="D666" s="83"/>
    </row>
    <row r="667" spans="1:4" x14ac:dyDescent="0.3">
      <c r="B667" s="26"/>
      <c r="C667" s="27"/>
    </row>
    <row r="668" spans="1:4" x14ac:dyDescent="0.3">
      <c r="B668" s="28" t="s">
        <v>9</v>
      </c>
      <c r="C668" s="29">
        <v>56</v>
      </c>
    </row>
    <row r="669" spans="1:4" x14ac:dyDescent="0.3">
      <c r="B669" s="28" t="s">
        <v>10</v>
      </c>
      <c r="C669" s="29">
        <v>40</v>
      </c>
    </row>
    <row r="670" spans="1:4" x14ac:dyDescent="0.3">
      <c r="B670" s="28" t="s">
        <v>11</v>
      </c>
      <c r="C670" s="29">
        <v>28</v>
      </c>
    </row>
    <row r="671" spans="1:4" x14ac:dyDescent="0.3">
      <c r="B671" s="28" t="s">
        <v>12</v>
      </c>
      <c r="C671" s="29">
        <v>73</v>
      </c>
    </row>
    <row r="672" spans="1:4" x14ac:dyDescent="0.3">
      <c r="B672" s="28" t="s">
        <v>13</v>
      </c>
      <c r="C672" s="29">
        <v>52</v>
      </c>
    </row>
    <row r="673" spans="2:3" x14ac:dyDescent="0.3">
      <c r="B673" s="28" t="s">
        <v>14</v>
      </c>
      <c r="C673" s="29">
        <v>61</v>
      </c>
    </row>
    <row r="674" spans="2:3" x14ac:dyDescent="0.3">
      <c r="B674" s="28" t="s">
        <v>15</v>
      </c>
      <c r="C674" s="29">
        <v>35</v>
      </c>
    </row>
    <row r="675" spans="2:3" x14ac:dyDescent="0.3">
      <c r="B675" s="28" t="s">
        <v>16</v>
      </c>
      <c r="C675" s="29">
        <v>40</v>
      </c>
    </row>
    <row r="676" spans="2:3" x14ac:dyDescent="0.3">
      <c r="B676" s="28" t="s">
        <v>17</v>
      </c>
      <c r="C676" s="29">
        <v>47</v>
      </c>
    </row>
    <row r="677" spans="2:3" x14ac:dyDescent="0.3">
      <c r="B677" s="28" t="s">
        <v>18</v>
      </c>
      <c r="C677" s="29">
        <v>65</v>
      </c>
    </row>
    <row r="678" spans="2:3" x14ac:dyDescent="0.3">
      <c r="B678" s="28" t="s">
        <v>19</v>
      </c>
      <c r="C678" s="29">
        <v>52</v>
      </c>
    </row>
    <row r="679" spans="2:3" x14ac:dyDescent="0.3">
      <c r="B679" s="28" t="s">
        <v>20</v>
      </c>
      <c r="C679" s="29">
        <v>44</v>
      </c>
    </row>
    <row r="680" spans="2:3" x14ac:dyDescent="0.3">
      <c r="B680" s="28" t="s">
        <v>21</v>
      </c>
      <c r="C680" s="29">
        <v>38</v>
      </c>
    </row>
    <row r="681" spans="2:3" x14ac:dyDescent="0.3">
      <c r="B681" s="28" t="s">
        <v>22</v>
      </c>
      <c r="C681" s="29">
        <v>60</v>
      </c>
    </row>
    <row r="682" spans="2:3" x14ac:dyDescent="0.3">
      <c r="B682" s="28" t="s">
        <v>23</v>
      </c>
      <c r="C682" s="29">
        <v>56</v>
      </c>
    </row>
    <row r="683" spans="2:3" x14ac:dyDescent="0.3">
      <c r="B683" s="28" t="s">
        <v>24</v>
      </c>
      <c r="C683" s="29">
        <v>40</v>
      </c>
    </row>
    <row r="684" spans="2:3" x14ac:dyDescent="0.3">
      <c r="B684" s="28" t="s">
        <v>25</v>
      </c>
      <c r="C684" s="29">
        <v>36</v>
      </c>
    </row>
    <row r="685" spans="2:3" x14ac:dyDescent="0.3">
      <c r="B685" s="28" t="s">
        <v>26</v>
      </c>
      <c r="C685" s="29">
        <v>49</v>
      </c>
    </row>
    <row r="686" spans="2:3" x14ac:dyDescent="0.3">
      <c r="B686" s="28" t="s">
        <v>27</v>
      </c>
      <c r="C686" s="29">
        <v>68</v>
      </c>
    </row>
    <row r="687" spans="2:3" x14ac:dyDescent="0.3">
      <c r="B687" s="28" t="s">
        <v>28</v>
      </c>
      <c r="C687" s="29">
        <v>57</v>
      </c>
    </row>
    <row r="688" spans="2:3" x14ac:dyDescent="0.3">
      <c r="B688" s="28" t="s">
        <v>29</v>
      </c>
      <c r="C688" s="29">
        <v>52</v>
      </c>
    </row>
    <row r="689" spans="2:11" x14ac:dyDescent="0.3">
      <c r="B689" s="28" t="s">
        <v>30</v>
      </c>
      <c r="C689" s="29">
        <v>63</v>
      </c>
    </row>
    <row r="690" spans="2:11" x14ac:dyDescent="0.3">
      <c r="B690" s="28" t="s">
        <v>31</v>
      </c>
      <c r="C690" s="29">
        <v>41</v>
      </c>
    </row>
    <row r="691" spans="2:11" x14ac:dyDescent="0.3">
      <c r="B691" s="28" t="s">
        <v>32</v>
      </c>
      <c r="C691" s="29">
        <v>48</v>
      </c>
    </row>
    <row r="692" spans="2:11" x14ac:dyDescent="0.3">
      <c r="B692" s="28" t="s">
        <v>33</v>
      </c>
      <c r="C692" s="29">
        <v>55</v>
      </c>
    </row>
    <row r="693" spans="2:11" x14ac:dyDescent="0.3">
      <c r="B693" s="28" t="s">
        <v>34</v>
      </c>
      <c r="C693" s="29">
        <v>42</v>
      </c>
    </row>
    <row r="694" spans="2:11" x14ac:dyDescent="0.3">
      <c r="B694" s="28" t="s">
        <v>35</v>
      </c>
      <c r="C694" s="29">
        <v>39</v>
      </c>
    </row>
    <row r="695" spans="2:11" x14ac:dyDescent="0.3">
      <c r="B695" s="28" t="s">
        <v>36</v>
      </c>
      <c r="C695" s="29">
        <v>58</v>
      </c>
    </row>
    <row r="696" spans="2:11" x14ac:dyDescent="0.3">
      <c r="B696" s="28" t="s">
        <v>37</v>
      </c>
      <c r="C696" s="29">
        <v>62</v>
      </c>
    </row>
    <row r="697" spans="2:11" x14ac:dyDescent="0.3">
      <c r="B697" s="28" t="s">
        <v>38</v>
      </c>
      <c r="C697" s="29">
        <v>49</v>
      </c>
    </row>
    <row r="698" spans="2:11" x14ac:dyDescent="0.3">
      <c r="B698" s="28" t="s">
        <v>39</v>
      </c>
      <c r="C698" s="29">
        <v>59</v>
      </c>
    </row>
    <row r="699" spans="2:11" x14ac:dyDescent="0.3">
      <c r="B699" s="28" t="s">
        <v>40</v>
      </c>
      <c r="C699" s="29">
        <v>45</v>
      </c>
    </row>
    <row r="700" spans="2:11" x14ac:dyDescent="0.3">
      <c r="B700" s="28" t="s">
        <v>41</v>
      </c>
      <c r="C700" s="29">
        <v>47</v>
      </c>
    </row>
    <row r="701" spans="2:11" ht="15" thickBot="1" x14ac:dyDescent="0.35">
      <c r="B701" s="28" t="s">
        <v>42</v>
      </c>
      <c r="C701" s="29">
        <v>51</v>
      </c>
    </row>
    <row r="702" spans="2:11" x14ac:dyDescent="0.3">
      <c r="B702" s="28" t="s">
        <v>43</v>
      </c>
      <c r="C702" s="29">
        <v>65</v>
      </c>
      <c r="F702" s="394" t="s">
        <v>856</v>
      </c>
      <c r="G702" s="373" t="s">
        <v>863</v>
      </c>
      <c r="H702" s="374"/>
      <c r="I702" s="374"/>
      <c r="J702" s="374"/>
      <c r="K702" s="375"/>
    </row>
    <row r="703" spans="2:11" ht="15" thickBot="1" x14ac:dyDescent="0.35">
      <c r="B703" s="28" t="s">
        <v>44</v>
      </c>
      <c r="C703" s="29">
        <v>41</v>
      </c>
      <c r="F703" s="395"/>
      <c r="G703" s="376"/>
      <c r="H703" s="377"/>
      <c r="I703" s="377"/>
      <c r="J703" s="377"/>
      <c r="K703" s="378"/>
    </row>
    <row r="704" spans="2:11" x14ac:dyDescent="0.3">
      <c r="B704" s="28" t="s">
        <v>45</v>
      </c>
      <c r="C704" s="29">
        <v>48</v>
      </c>
      <c r="F704" s="394" t="s">
        <v>857</v>
      </c>
      <c r="G704" s="379" t="s">
        <v>864</v>
      </c>
      <c r="H704" s="380"/>
      <c r="I704" s="380"/>
      <c r="J704" s="380"/>
      <c r="K704" s="381"/>
    </row>
    <row r="705" spans="2:11" ht="15" thickBot="1" x14ac:dyDescent="0.35">
      <c r="B705" s="28" t="s">
        <v>46</v>
      </c>
      <c r="C705" s="29">
        <v>55</v>
      </c>
      <c r="F705" s="395"/>
      <c r="G705" s="382"/>
      <c r="H705" s="383"/>
      <c r="I705" s="383"/>
      <c r="J705" s="383"/>
      <c r="K705" s="384"/>
    </row>
    <row r="706" spans="2:11" x14ac:dyDescent="0.3">
      <c r="B706" s="28" t="s">
        <v>47</v>
      </c>
      <c r="C706" s="29">
        <v>42</v>
      </c>
      <c r="F706" s="394" t="s">
        <v>859</v>
      </c>
      <c r="G706" s="379" t="s">
        <v>865</v>
      </c>
      <c r="H706" s="380"/>
      <c r="I706" s="380"/>
      <c r="J706" s="380"/>
      <c r="K706" s="381"/>
    </row>
    <row r="707" spans="2:11" ht="15" thickBot="1" x14ac:dyDescent="0.35">
      <c r="B707" s="28" t="s">
        <v>48</v>
      </c>
      <c r="C707" s="29">
        <v>39</v>
      </c>
      <c r="F707" s="395"/>
      <c r="G707" s="382"/>
      <c r="H707" s="383"/>
      <c r="I707" s="383"/>
      <c r="J707" s="383"/>
      <c r="K707" s="384"/>
    </row>
    <row r="708" spans="2:11" x14ac:dyDescent="0.3">
      <c r="B708" s="28" t="s">
        <v>49</v>
      </c>
      <c r="C708" s="29">
        <v>58</v>
      </c>
      <c r="F708" s="22"/>
      <c r="G708" s="22"/>
      <c r="H708" s="22"/>
      <c r="I708" s="22"/>
      <c r="J708" s="22"/>
      <c r="K708" s="22"/>
    </row>
    <row r="709" spans="2:11" x14ac:dyDescent="0.3">
      <c r="B709" s="28" t="s">
        <v>50</v>
      </c>
      <c r="C709" s="29">
        <v>62</v>
      </c>
      <c r="F709" s="22"/>
      <c r="G709" s="22"/>
      <c r="H709" s="22"/>
      <c r="I709" s="22"/>
      <c r="J709" s="22"/>
      <c r="K709" s="22"/>
    </row>
    <row r="710" spans="2:11" x14ac:dyDescent="0.3">
      <c r="B710" s="28" t="s">
        <v>51</v>
      </c>
      <c r="C710" s="29">
        <v>49</v>
      </c>
    </row>
    <row r="711" spans="2:11" x14ac:dyDescent="0.3">
      <c r="B711" s="28" t="s">
        <v>52</v>
      </c>
      <c r="C711" s="29">
        <v>59</v>
      </c>
    </row>
    <row r="712" spans="2:11" x14ac:dyDescent="0.3">
      <c r="B712" s="28" t="s">
        <v>53</v>
      </c>
      <c r="C712" s="29">
        <v>45</v>
      </c>
    </row>
    <row r="713" spans="2:11" x14ac:dyDescent="0.3">
      <c r="B713" s="28" t="s">
        <v>54</v>
      </c>
      <c r="C713" s="29">
        <v>47</v>
      </c>
    </row>
    <row r="714" spans="2:11" x14ac:dyDescent="0.3">
      <c r="B714" s="28" t="s">
        <v>55</v>
      </c>
      <c r="C714" s="29">
        <v>51</v>
      </c>
    </row>
    <row r="715" spans="2:11" x14ac:dyDescent="0.3">
      <c r="B715" s="28" t="s">
        <v>56</v>
      </c>
      <c r="C715" s="29">
        <v>65</v>
      </c>
    </row>
    <row r="716" spans="2:11" x14ac:dyDescent="0.3">
      <c r="B716" s="28" t="s">
        <v>57</v>
      </c>
      <c r="C716" s="29">
        <v>43</v>
      </c>
      <c r="E716" s="83"/>
    </row>
    <row r="717" spans="2:11" ht="15" thickBot="1" x14ac:dyDescent="0.35">
      <c r="B717" s="30" t="s">
        <v>58</v>
      </c>
      <c r="C717" s="31">
        <v>58</v>
      </c>
    </row>
    <row r="718" spans="2:11" x14ac:dyDescent="0.3">
      <c r="E718" s="396" t="s">
        <v>598</v>
      </c>
      <c r="F718" s="397"/>
    </row>
    <row r="719" spans="2:11" ht="14.55" customHeight="1" thickBot="1" x14ac:dyDescent="0.35">
      <c r="E719" s="398"/>
      <c r="F719" s="399"/>
      <c r="G719" s="83"/>
    </row>
    <row r="720" spans="2:11" ht="15.45" customHeight="1" thickBot="1" x14ac:dyDescent="0.35">
      <c r="B720" s="84" t="s">
        <v>5</v>
      </c>
      <c r="C720" s="84" t="s">
        <v>6</v>
      </c>
      <c r="E720" s="177" t="s">
        <v>306</v>
      </c>
      <c r="F720" s="101">
        <f>COUNTIFS($C$668:$C$717,"&gt;=21",$C$668:$C$717,"&lt;=30")</f>
        <v>1</v>
      </c>
    </row>
    <row r="721" spans="1:6" ht="16.2" thickBot="1" x14ac:dyDescent="0.35">
      <c r="B721" s="84" t="s">
        <v>97</v>
      </c>
      <c r="C721" s="84">
        <f>MAX(C668:C717)</f>
        <v>73</v>
      </c>
      <c r="E721" s="100" t="s">
        <v>303</v>
      </c>
      <c r="F721" s="101">
        <f>COUNTIFS($C$668:$C$717,"&gt;=31",$C$668:$C$717,"&lt;=40")</f>
        <v>8</v>
      </c>
    </row>
    <row r="722" spans="1:6" ht="16.2" thickBot="1" x14ac:dyDescent="0.35">
      <c r="B722" s="84" t="s">
        <v>98</v>
      </c>
      <c r="C722" s="84">
        <f>MIN(C668:C717)</f>
        <v>28</v>
      </c>
      <c r="E722" s="100" t="s">
        <v>304</v>
      </c>
      <c r="F722" s="101">
        <f>COUNTIFS($C$668:$C$717,"&gt;=41",$C$668:$C$717,"&lt;=50")</f>
        <v>16</v>
      </c>
    </row>
    <row r="723" spans="1:6" ht="16.2" thickBot="1" x14ac:dyDescent="0.35">
      <c r="B723" s="84" t="s">
        <v>99</v>
      </c>
      <c r="C723" s="84">
        <f>AVERAGE(C668:C717)</f>
        <v>50.7</v>
      </c>
      <c r="E723" s="100" t="s">
        <v>316</v>
      </c>
      <c r="F723" s="101">
        <f>COUNTIFS($C$668:$C$717,"&gt;=51",$C$668:$C$717,"&lt;=60")</f>
        <v>16</v>
      </c>
    </row>
    <row r="724" spans="1:6" ht="16.2" thickBot="1" x14ac:dyDescent="0.35">
      <c r="B724" s="84" t="s">
        <v>188</v>
      </c>
      <c r="C724" s="84">
        <f>MODE(C668:C717)</f>
        <v>40</v>
      </c>
      <c r="E724" s="100" t="s">
        <v>317</v>
      </c>
      <c r="F724" s="101">
        <f>COUNTIFS($C$668:$C$717,"&gt;=61",$C$668:$C$717,"&lt;=70")</f>
        <v>8</v>
      </c>
    </row>
    <row r="725" spans="1:6" ht="15.6" x14ac:dyDescent="0.3">
      <c r="B725" s="84" t="s">
        <v>187</v>
      </c>
      <c r="C725" s="84">
        <f>MEDIAN(C668:C717)</f>
        <v>50</v>
      </c>
      <c r="E725" s="100" t="s">
        <v>318</v>
      </c>
      <c r="F725" s="101">
        <f>COUNTIFS($C$668:$C$717,"&gt;=71",$C$668:$C$717,"&lt;=80")</f>
        <v>1</v>
      </c>
    </row>
    <row r="726" spans="1:6" ht="15.6" x14ac:dyDescent="0.3">
      <c r="B726" s="98" t="s">
        <v>313</v>
      </c>
      <c r="C726" s="99">
        <f>QUARTILE(C668:C717,1)</f>
        <v>42.25</v>
      </c>
    </row>
    <row r="727" spans="1:6" ht="15.6" x14ac:dyDescent="0.3">
      <c r="B727" s="94" t="s">
        <v>314</v>
      </c>
      <c r="C727" s="95">
        <f>QUARTILE(C667:C717,3)</f>
        <v>58</v>
      </c>
    </row>
    <row r="728" spans="1:6" ht="16.2" thickBot="1" x14ac:dyDescent="0.35">
      <c r="B728" s="96" t="s">
        <v>315</v>
      </c>
      <c r="C728" s="97">
        <f>C727-C726</f>
        <v>15.75</v>
      </c>
    </row>
    <row r="729" spans="1:6" ht="14.4" customHeight="1" x14ac:dyDescent="0.3"/>
    <row r="730" spans="1:6" ht="15" customHeight="1" x14ac:dyDescent="0.3"/>
    <row r="732" spans="1:6" ht="14.55" customHeight="1" x14ac:dyDescent="0.4">
      <c r="A732" s="442" t="s">
        <v>946</v>
      </c>
      <c r="B732" s="176"/>
      <c r="C732" s="176"/>
    </row>
    <row r="733" spans="1:6" ht="14.55" customHeight="1" x14ac:dyDescent="0.4">
      <c r="A733" s="442"/>
      <c r="B733" s="176"/>
      <c r="C733" s="176"/>
    </row>
    <row r="734" spans="1:6" ht="14.55" customHeight="1" x14ac:dyDescent="0.4">
      <c r="A734" s="442" t="s">
        <v>319</v>
      </c>
      <c r="B734" s="176"/>
      <c r="C734" s="176"/>
    </row>
    <row r="735" spans="1:6" ht="14.55" customHeight="1" x14ac:dyDescent="0.4">
      <c r="A735" s="442"/>
      <c r="B735" s="176"/>
      <c r="C735" s="176"/>
    </row>
    <row r="736" spans="1:6" ht="14.55" customHeight="1" x14ac:dyDescent="0.4">
      <c r="A736" s="442" t="s">
        <v>947</v>
      </c>
      <c r="B736" s="176"/>
      <c r="C736" s="176"/>
    </row>
    <row r="737" spans="1:9" ht="14.55" customHeight="1" x14ac:dyDescent="0.4">
      <c r="A737" s="442" t="s">
        <v>948</v>
      </c>
      <c r="B737" s="176"/>
      <c r="C737" s="176"/>
    </row>
    <row r="738" spans="1:9" ht="14.55" customHeight="1" x14ac:dyDescent="0.4">
      <c r="A738" s="442" t="s">
        <v>949</v>
      </c>
      <c r="B738" s="176"/>
      <c r="C738" s="176"/>
    </row>
    <row r="739" spans="1:9" ht="15" customHeight="1" x14ac:dyDescent="0.3">
      <c r="B739" s="176"/>
      <c r="C739" s="176"/>
    </row>
    <row r="741" spans="1:9" ht="15.6" customHeight="1" x14ac:dyDescent="0.3"/>
    <row r="744" spans="1:9" ht="15.6" x14ac:dyDescent="0.3">
      <c r="B744" s="102" t="s">
        <v>320</v>
      </c>
      <c r="C744" s="102" t="s">
        <v>305</v>
      </c>
    </row>
    <row r="745" spans="1:9" ht="15.6" x14ac:dyDescent="0.3">
      <c r="B745" s="102" t="s">
        <v>321</v>
      </c>
      <c r="C745" s="102">
        <v>30</v>
      </c>
      <c r="D745" s="91"/>
      <c r="E745" s="91"/>
      <c r="F745" s="91"/>
      <c r="G745" s="91"/>
      <c r="H745" s="91"/>
      <c r="I745" s="91"/>
    </row>
    <row r="746" spans="1:9" ht="15.6" x14ac:dyDescent="0.3">
      <c r="B746" s="102" t="s">
        <v>322</v>
      </c>
      <c r="C746" s="102">
        <v>40</v>
      </c>
      <c r="D746" s="91"/>
      <c r="E746" s="91"/>
      <c r="F746" s="91"/>
      <c r="G746" s="91"/>
      <c r="H746" s="91"/>
      <c r="I746" s="91"/>
    </row>
    <row r="747" spans="1:9" ht="15.6" x14ac:dyDescent="0.3">
      <c r="B747" s="102" t="s">
        <v>323</v>
      </c>
      <c r="C747" s="102">
        <v>20</v>
      </c>
    </row>
    <row r="748" spans="1:9" ht="15.6" x14ac:dyDescent="0.3">
      <c r="B748" s="102" t="s">
        <v>324</v>
      </c>
      <c r="C748" s="102">
        <v>10</v>
      </c>
    </row>
    <row r="749" spans="1:9" ht="15.6" x14ac:dyDescent="0.3">
      <c r="B749" s="102" t="s">
        <v>325</v>
      </c>
      <c r="C749" s="102">
        <v>45</v>
      </c>
    </row>
    <row r="750" spans="1:9" ht="15.6" x14ac:dyDescent="0.3">
      <c r="B750" s="102" t="s">
        <v>326</v>
      </c>
      <c r="C750" s="102">
        <v>25</v>
      </c>
    </row>
    <row r="751" spans="1:9" ht="15.6" x14ac:dyDescent="0.3">
      <c r="B751" s="102" t="s">
        <v>327</v>
      </c>
      <c r="C751" s="102">
        <v>30</v>
      </c>
    </row>
    <row r="752" spans="1:9" ht="15" thickBot="1" x14ac:dyDescent="0.35"/>
    <row r="753" spans="1:8" x14ac:dyDescent="0.3">
      <c r="B753" s="59" t="s">
        <v>4</v>
      </c>
      <c r="C753" s="60">
        <f>AVERAGE(C745:C751)</f>
        <v>28.571428571428573</v>
      </c>
    </row>
    <row r="754" spans="1:8" ht="15" thickBot="1" x14ac:dyDescent="0.35">
      <c r="B754" s="61" t="s">
        <v>4</v>
      </c>
      <c r="C754" s="62">
        <f>AVERAGE(C746:C752)</f>
        <v>28.333333333333332</v>
      </c>
    </row>
    <row r="755" spans="1:8" ht="15" thickBot="1" x14ac:dyDescent="0.35">
      <c r="B755" s="61" t="s">
        <v>4</v>
      </c>
      <c r="C755" s="62">
        <f>AVERAGE(C747:C752)</f>
        <v>26</v>
      </c>
      <c r="E755" s="291" t="s">
        <v>866</v>
      </c>
      <c r="F755" s="292"/>
      <c r="G755" s="292"/>
      <c r="H755" s="293"/>
    </row>
    <row r="756" spans="1:8" x14ac:dyDescent="0.3">
      <c r="B756" s="61" t="s">
        <v>4</v>
      </c>
      <c r="C756" s="62">
        <f>AVERAGE(C748:C752)</f>
        <v>27.5</v>
      </c>
    </row>
    <row r="757" spans="1:8" x14ac:dyDescent="0.3">
      <c r="B757" s="61" t="s">
        <v>4</v>
      </c>
      <c r="C757" s="62">
        <f>AVERAGE(C749:C752)</f>
        <v>33.333333333333336</v>
      </c>
    </row>
    <row r="758" spans="1:8" x14ac:dyDescent="0.3">
      <c r="B758" s="61" t="s">
        <v>4</v>
      </c>
      <c r="C758" s="62">
        <f>AVERAGE(C750:C752)</f>
        <v>27.5</v>
      </c>
    </row>
    <row r="759" spans="1:8" ht="15" thickBot="1" x14ac:dyDescent="0.35">
      <c r="B759" s="63" t="s">
        <v>4</v>
      </c>
      <c r="C759" s="64">
        <f>AVERAGE(C751:C752)</f>
        <v>30</v>
      </c>
    </row>
    <row r="760" spans="1:8" ht="15" thickBot="1" x14ac:dyDescent="0.35"/>
    <row r="761" spans="1:8" ht="18.600000000000001" thickBot="1" x14ac:dyDescent="0.4">
      <c r="B761" s="103" t="s">
        <v>8</v>
      </c>
      <c r="C761" s="104">
        <f>MODE(Table18[frequency])</f>
        <v>30</v>
      </c>
    </row>
    <row r="764" spans="1:8" ht="21" x14ac:dyDescent="0.4">
      <c r="A764" s="442" t="s">
        <v>950</v>
      </c>
    </row>
    <row r="765" spans="1:8" ht="21" x14ac:dyDescent="0.4">
      <c r="A765" s="442"/>
    </row>
    <row r="766" spans="1:8" ht="21" x14ac:dyDescent="0.4">
      <c r="A766" s="442" t="s">
        <v>951</v>
      </c>
    </row>
    <row r="767" spans="1:8" ht="21" x14ac:dyDescent="0.4">
      <c r="A767" s="442"/>
    </row>
    <row r="768" spans="1:8" ht="14.4" customHeight="1" x14ac:dyDescent="0.4">
      <c r="A768" s="442" t="s">
        <v>952</v>
      </c>
    </row>
    <row r="769" spans="1:6" ht="15" customHeight="1" x14ac:dyDescent="0.4">
      <c r="A769" s="442" t="s">
        <v>953</v>
      </c>
    </row>
    <row r="770" spans="1:6" ht="21" x14ac:dyDescent="0.4">
      <c r="A770" s="442" t="s">
        <v>954</v>
      </c>
    </row>
    <row r="773" spans="1:6" ht="15" thickBot="1" x14ac:dyDescent="0.35"/>
    <row r="774" spans="1:6" ht="16.2" thickBot="1" x14ac:dyDescent="0.35">
      <c r="B774" s="118" t="s">
        <v>328</v>
      </c>
      <c r="C774" s="119" t="s">
        <v>329</v>
      </c>
      <c r="E774" s="294" t="s">
        <v>330</v>
      </c>
      <c r="F774" s="295"/>
    </row>
    <row r="775" spans="1:6" ht="15.6" x14ac:dyDescent="0.3">
      <c r="B775" s="106" t="s">
        <v>9</v>
      </c>
      <c r="C775" s="107">
        <v>4</v>
      </c>
      <c r="E775" s="127" t="s">
        <v>492</v>
      </c>
      <c r="F775" s="27">
        <f>AVERAGE(C775:C874)</f>
        <v>3.74</v>
      </c>
    </row>
    <row r="776" spans="1:6" ht="15.6" x14ac:dyDescent="0.3">
      <c r="B776" s="108" t="s">
        <v>10</v>
      </c>
      <c r="C776" s="109">
        <v>5</v>
      </c>
      <c r="E776" s="128" t="s">
        <v>493</v>
      </c>
      <c r="F776" s="29">
        <f t="shared" ref="F776:F786" si="0">AVERAGE(C776:C875)</f>
        <v>3.7373737373737375</v>
      </c>
    </row>
    <row r="777" spans="1:6" ht="15.6" x14ac:dyDescent="0.3">
      <c r="B777" s="108" t="s">
        <v>11</v>
      </c>
      <c r="C777" s="109">
        <v>3</v>
      </c>
      <c r="E777" s="128" t="s">
        <v>494</v>
      </c>
      <c r="F777" s="29">
        <f t="shared" si="0"/>
        <v>3.7246464646464648</v>
      </c>
    </row>
    <row r="778" spans="1:6" ht="15.6" x14ac:dyDescent="0.3">
      <c r="B778" s="108" t="s">
        <v>12</v>
      </c>
      <c r="C778" s="109">
        <v>4</v>
      </c>
      <c r="E778" s="128" t="s">
        <v>495</v>
      </c>
      <c r="F778" s="29">
        <f t="shared" si="0"/>
        <v>3.7448484848484851</v>
      </c>
    </row>
    <row r="779" spans="1:6" ht="15.6" x14ac:dyDescent="0.3">
      <c r="B779" s="108" t="s">
        <v>13</v>
      </c>
      <c r="C779" s="109">
        <v>4</v>
      </c>
      <c r="E779" s="128" t="s">
        <v>496</v>
      </c>
      <c r="F779" s="29">
        <f t="shared" si="0"/>
        <v>3.7246464646464648</v>
      </c>
    </row>
    <row r="780" spans="1:6" ht="15.6" x14ac:dyDescent="0.3">
      <c r="B780" s="108" t="s">
        <v>14</v>
      </c>
      <c r="C780" s="109">
        <v>3</v>
      </c>
      <c r="E780" s="128" t="s">
        <v>497</v>
      </c>
      <c r="F780" s="29">
        <f t="shared" si="0"/>
        <v>3.7246464646464648</v>
      </c>
    </row>
    <row r="781" spans="1:6" ht="15.6" x14ac:dyDescent="0.3">
      <c r="B781" s="108" t="s">
        <v>15</v>
      </c>
      <c r="C781" s="109">
        <v>2</v>
      </c>
      <c r="E781" s="128" t="s">
        <v>498</v>
      </c>
      <c r="F781" s="29">
        <f t="shared" si="0"/>
        <v>3.7320408163265308</v>
      </c>
    </row>
    <row r="782" spans="1:6" ht="15.6" x14ac:dyDescent="0.3">
      <c r="B782" s="108" t="s">
        <v>16</v>
      </c>
      <c r="C782" s="109">
        <v>5</v>
      </c>
      <c r="E782" s="128" t="s">
        <v>499</v>
      </c>
      <c r="F782" s="29">
        <f t="shared" si="0"/>
        <v>3.7498969072164949</v>
      </c>
    </row>
    <row r="783" spans="1:6" ht="15.6" x14ac:dyDescent="0.3">
      <c r="B783" s="108" t="s">
        <v>17</v>
      </c>
      <c r="C783" s="109">
        <v>4</v>
      </c>
      <c r="E783" s="128" t="s">
        <v>500</v>
      </c>
      <c r="F783" s="29">
        <f t="shared" si="0"/>
        <v>3.7368749999999999</v>
      </c>
    </row>
    <row r="784" spans="1:6" ht="15.6" x14ac:dyDescent="0.3">
      <c r="B784" s="108" t="s">
        <v>18</v>
      </c>
      <c r="C784" s="109">
        <v>3</v>
      </c>
      <c r="E784" s="128" t="s">
        <v>501</v>
      </c>
      <c r="F784" s="29">
        <f t="shared" si="0"/>
        <v>3.734105263157895</v>
      </c>
    </row>
    <row r="785" spans="2:6" ht="15.6" x14ac:dyDescent="0.3">
      <c r="B785" s="108" t="s">
        <v>19</v>
      </c>
      <c r="C785" s="109">
        <v>5</v>
      </c>
      <c r="E785" s="128" t="s">
        <v>502</v>
      </c>
      <c r="F785" s="29">
        <f t="shared" si="0"/>
        <v>3.7419148936170212</v>
      </c>
    </row>
    <row r="786" spans="2:6" ht="15.6" x14ac:dyDescent="0.3">
      <c r="B786" s="108" t="s">
        <v>20</v>
      </c>
      <c r="C786" s="109">
        <v>4</v>
      </c>
      <c r="E786" s="128" t="s">
        <v>503</v>
      </c>
      <c r="F786" s="29">
        <f t="shared" si="0"/>
        <v>3.7283870967741937</v>
      </c>
    </row>
    <row r="787" spans="2:6" ht="15.6" x14ac:dyDescent="0.3">
      <c r="B787" s="108" t="s">
        <v>21</v>
      </c>
      <c r="C787" s="109">
        <v>2</v>
      </c>
      <c r="E787" s="128" t="s">
        <v>504</v>
      </c>
      <c r="F787" s="29">
        <f t="shared" ref="F787:F818" si="1">AVERAGE(C787:C891)</f>
        <v>3.7254347826086955</v>
      </c>
    </row>
    <row r="788" spans="2:6" ht="15.6" x14ac:dyDescent="0.3">
      <c r="B788" s="108" t="s">
        <v>22</v>
      </c>
      <c r="C788" s="109">
        <v>3</v>
      </c>
      <c r="E788" s="128" t="s">
        <v>505</v>
      </c>
      <c r="F788" s="29">
        <f t="shared" si="1"/>
        <v>3.7443956043956046</v>
      </c>
    </row>
    <row r="789" spans="2:6" ht="15.6" x14ac:dyDescent="0.3">
      <c r="B789" s="108" t="s">
        <v>23</v>
      </c>
      <c r="C789" s="109">
        <v>4</v>
      </c>
      <c r="E789" s="128" t="s">
        <v>506</v>
      </c>
      <c r="F789" s="29">
        <f t="shared" si="1"/>
        <v>3.7526666666666668</v>
      </c>
    </row>
    <row r="790" spans="2:6" ht="15.6" x14ac:dyDescent="0.3">
      <c r="B790" s="108" t="s">
        <v>24</v>
      </c>
      <c r="C790" s="109">
        <v>5</v>
      </c>
      <c r="E790" s="128" t="s">
        <v>507</v>
      </c>
      <c r="F790" s="29">
        <f t="shared" si="1"/>
        <v>3.7498876404494381</v>
      </c>
    </row>
    <row r="791" spans="2:6" ht="15.6" x14ac:dyDescent="0.3">
      <c r="B791" s="108" t="s">
        <v>25</v>
      </c>
      <c r="C791" s="109">
        <v>3</v>
      </c>
      <c r="E791" s="128" t="s">
        <v>508</v>
      </c>
      <c r="F791" s="29">
        <f t="shared" si="1"/>
        <v>4.0869662921348313</v>
      </c>
    </row>
    <row r="792" spans="2:6" ht="15.6" x14ac:dyDescent="0.3">
      <c r="B792" s="108" t="s">
        <v>26</v>
      </c>
      <c r="C792" s="109">
        <v>4</v>
      </c>
      <c r="E792" s="128" t="s">
        <v>509</v>
      </c>
      <c r="F792" s="29">
        <f t="shared" si="1"/>
        <v>4.3678651685393257</v>
      </c>
    </row>
    <row r="793" spans="2:6" ht="15.6" x14ac:dyDescent="0.3">
      <c r="B793" s="108" t="s">
        <v>27</v>
      </c>
      <c r="C793" s="109">
        <v>5</v>
      </c>
      <c r="E793" s="128" t="s">
        <v>510</v>
      </c>
      <c r="F793" s="29">
        <f t="shared" si="1"/>
        <v>4.6824719101123593</v>
      </c>
    </row>
    <row r="794" spans="2:6" ht="15.6" x14ac:dyDescent="0.3">
      <c r="B794" s="108" t="s">
        <v>28</v>
      </c>
      <c r="C794" s="109">
        <v>3</v>
      </c>
      <c r="E794" s="128" t="s">
        <v>511</v>
      </c>
      <c r="F794" s="29">
        <f t="shared" si="1"/>
        <v>5.1319101123595505</v>
      </c>
    </row>
    <row r="795" spans="2:6" ht="15.6" x14ac:dyDescent="0.3">
      <c r="B795" s="108" t="s">
        <v>29</v>
      </c>
      <c r="C795" s="109">
        <v>4</v>
      </c>
      <c r="E795" s="128" t="s">
        <v>512</v>
      </c>
      <c r="F795" s="29">
        <f t="shared" si="1"/>
        <v>5.5251685393258425</v>
      </c>
    </row>
    <row r="796" spans="2:6" ht="15.6" x14ac:dyDescent="0.3">
      <c r="B796" s="108" t="s">
        <v>30</v>
      </c>
      <c r="C796" s="109">
        <v>3</v>
      </c>
      <c r="E796" s="128" t="s">
        <v>513</v>
      </c>
      <c r="F796" s="29">
        <f t="shared" si="1"/>
        <v>5.8060674157303369</v>
      </c>
    </row>
    <row r="797" spans="2:6" ht="15.6" x14ac:dyDescent="0.3">
      <c r="B797" s="108" t="s">
        <v>31</v>
      </c>
      <c r="C797" s="109">
        <v>2</v>
      </c>
      <c r="E797" s="128" t="s">
        <v>514</v>
      </c>
      <c r="F797" s="29">
        <f t="shared" si="1"/>
        <v>6.2442696629213481</v>
      </c>
    </row>
    <row r="798" spans="2:6" ht="15.6" x14ac:dyDescent="0.3">
      <c r="B798" s="108" t="s">
        <v>32</v>
      </c>
      <c r="C798" s="109">
        <v>4</v>
      </c>
      <c r="E798" s="128" t="s">
        <v>515</v>
      </c>
      <c r="F798" s="29">
        <f t="shared" si="1"/>
        <v>6.5588764044943817</v>
      </c>
    </row>
    <row r="799" spans="2:6" ht="15.6" x14ac:dyDescent="0.3">
      <c r="B799" s="108" t="s">
        <v>33</v>
      </c>
      <c r="C799" s="109">
        <v>5</v>
      </c>
      <c r="E799" s="128" t="s">
        <v>516</v>
      </c>
      <c r="F799" s="29">
        <f t="shared" si="1"/>
        <v>6.9184269662921345</v>
      </c>
    </row>
    <row r="800" spans="2:6" ht="15.6" x14ac:dyDescent="0.3">
      <c r="B800" s="108" t="s">
        <v>34</v>
      </c>
      <c r="C800" s="109">
        <v>3</v>
      </c>
      <c r="E800" s="128" t="s">
        <v>517</v>
      </c>
      <c r="F800" s="29">
        <f t="shared" si="1"/>
        <v>7.3229213483146065</v>
      </c>
    </row>
    <row r="801" spans="2:6" ht="15.6" x14ac:dyDescent="0.3">
      <c r="B801" s="108" t="s">
        <v>35</v>
      </c>
      <c r="C801" s="109">
        <v>4</v>
      </c>
      <c r="E801" s="128" t="s">
        <v>518</v>
      </c>
      <c r="F801" s="29">
        <f t="shared" si="1"/>
        <v>7.8173033707865169</v>
      </c>
    </row>
    <row r="802" spans="2:6" ht="15.6" x14ac:dyDescent="0.3">
      <c r="B802" s="108" t="s">
        <v>36</v>
      </c>
      <c r="C802" s="109">
        <v>5</v>
      </c>
      <c r="E802" s="128" t="s">
        <v>519</v>
      </c>
      <c r="F802" s="29">
        <f t="shared" si="1"/>
        <v>8.1206741573033714</v>
      </c>
    </row>
    <row r="803" spans="2:6" ht="15.6" x14ac:dyDescent="0.3">
      <c r="B803" s="108" t="s">
        <v>37</v>
      </c>
      <c r="C803" s="109">
        <v>4</v>
      </c>
      <c r="E803" s="128" t="s">
        <v>520</v>
      </c>
      <c r="F803" s="29">
        <f t="shared" si="1"/>
        <v>8.5026966292134833</v>
      </c>
    </row>
    <row r="804" spans="2:6" ht="15.6" x14ac:dyDescent="0.3">
      <c r="B804" s="108" t="s">
        <v>38</v>
      </c>
      <c r="C804" s="109">
        <v>3</v>
      </c>
      <c r="E804" s="128" t="s">
        <v>521</v>
      </c>
      <c r="F804" s="29">
        <f t="shared" si="1"/>
        <v>8.9408988764044945</v>
      </c>
    </row>
    <row r="805" spans="2:6" ht="15.6" x14ac:dyDescent="0.3">
      <c r="B805" s="108" t="s">
        <v>39</v>
      </c>
      <c r="C805" s="109">
        <v>3</v>
      </c>
      <c r="E805" s="128" t="s">
        <v>522</v>
      </c>
      <c r="F805" s="29">
        <f t="shared" si="1"/>
        <v>9.3229213483146065</v>
      </c>
    </row>
    <row r="806" spans="2:6" ht="15.6" x14ac:dyDescent="0.3">
      <c r="B806" s="108" t="s">
        <v>40</v>
      </c>
      <c r="C806" s="109">
        <v>4</v>
      </c>
      <c r="E806" s="128" t="s">
        <v>523</v>
      </c>
      <c r="F806" s="29">
        <f t="shared" si="1"/>
        <v>9.626292134831461</v>
      </c>
    </row>
    <row r="807" spans="2:6" ht="15.6" x14ac:dyDescent="0.3">
      <c r="B807" s="108" t="s">
        <v>41</v>
      </c>
      <c r="C807" s="109">
        <v>5</v>
      </c>
      <c r="E807" s="128" t="s">
        <v>524</v>
      </c>
      <c r="F807" s="29">
        <f t="shared" si="1"/>
        <v>9.9633707865168546</v>
      </c>
    </row>
    <row r="808" spans="2:6" ht="15.6" x14ac:dyDescent="0.3">
      <c r="B808" s="108" t="s">
        <v>42</v>
      </c>
      <c r="C808" s="109">
        <v>2</v>
      </c>
      <c r="E808" s="128" t="s">
        <v>525</v>
      </c>
      <c r="F808" s="29">
        <f t="shared" si="1"/>
        <v>10.345393258426967</v>
      </c>
    </row>
    <row r="809" spans="2:6" ht="15.6" x14ac:dyDescent="0.3">
      <c r="B809" s="108" t="s">
        <v>43</v>
      </c>
      <c r="C809" s="109">
        <v>3</v>
      </c>
      <c r="E809" s="128" t="s">
        <v>526</v>
      </c>
      <c r="F809" s="29">
        <f t="shared" si="1"/>
        <v>10.63752808988764</v>
      </c>
    </row>
    <row r="810" spans="2:6" ht="15.6" x14ac:dyDescent="0.3">
      <c r="B810" s="108" t="s">
        <v>44</v>
      </c>
      <c r="C810" s="109">
        <v>4</v>
      </c>
      <c r="E810" s="128" t="s">
        <v>527</v>
      </c>
      <c r="F810" s="29">
        <f t="shared" si="1"/>
        <v>10.974606741573034</v>
      </c>
    </row>
    <row r="811" spans="2:6" ht="15.6" x14ac:dyDescent="0.3">
      <c r="B811" s="108" t="s">
        <v>45</v>
      </c>
      <c r="C811" s="109">
        <v>3</v>
      </c>
      <c r="E811" s="128" t="s">
        <v>528</v>
      </c>
      <c r="F811" s="29">
        <f t="shared" si="1"/>
        <v>11.334157303370787</v>
      </c>
    </row>
    <row r="812" spans="2:6" ht="15.6" x14ac:dyDescent="0.3">
      <c r="B812" s="108" t="s">
        <v>46</v>
      </c>
      <c r="C812" s="109">
        <v>5</v>
      </c>
      <c r="E812" s="128" t="s">
        <v>529</v>
      </c>
      <c r="F812" s="29">
        <f t="shared" si="1"/>
        <v>11.749887640449439</v>
      </c>
    </row>
    <row r="813" spans="2:6" ht="15.6" x14ac:dyDescent="0.3">
      <c r="B813" s="108" t="s">
        <v>47</v>
      </c>
      <c r="C813" s="109">
        <v>4</v>
      </c>
      <c r="E813" s="128" t="s">
        <v>530</v>
      </c>
      <c r="F813" s="29">
        <f t="shared" si="1"/>
        <v>12.16561797752809</v>
      </c>
    </row>
    <row r="814" spans="2:6" ht="15.6" x14ac:dyDescent="0.3">
      <c r="B814" s="108" t="s">
        <v>48</v>
      </c>
      <c r="C814" s="109">
        <v>3</v>
      </c>
      <c r="E814" s="128" t="s">
        <v>531</v>
      </c>
      <c r="F814" s="29">
        <f t="shared" si="1"/>
        <v>12.446516853932584</v>
      </c>
    </row>
    <row r="815" spans="2:6" ht="15.6" x14ac:dyDescent="0.3">
      <c r="B815" s="108" t="s">
        <v>49</v>
      </c>
      <c r="C815" s="109">
        <v>4</v>
      </c>
      <c r="E815" s="128" t="s">
        <v>532</v>
      </c>
      <c r="F815" s="29">
        <f t="shared" si="1"/>
        <v>12.761123595505618</v>
      </c>
    </row>
    <row r="816" spans="2:6" ht="15.6" x14ac:dyDescent="0.3">
      <c r="B816" s="108" t="s">
        <v>50</v>
      </c>
      <c r="C816" s="109">
        <v>5</v>
      </c>
      <c r="E816" s="128" t="s">
        <v>533</v>
      </c>
      <c r="F816" s="29">
        <f t="shared" si="1"/>
        <v>13.221797752808989</v>
      </c>
    </row>
    <row r="817" spans="2:11" ht="15.6" x14ac:dyDescent="0.3">
      <c r="B817" s="108" t="s">
        <v>51</v>
      </c>
      <c r="C817" s="109">
        <v>4</v>
      </c>
      <c r="E817" s="128" t="s">
        <v>534</v>
      </c>
      <c r="F817" s="29">
        <f t="shared" si="1"/>
        <v>13.592584269662922</v>
      </c>
    </row>
    <row r="818" spans="2:11" ht="15.6" x14ac:dyDescent="0.3">
      <c r="B818" s="108" t="s">
        <v>52</v>
      </c>
      <c r="C818" s="109">
        <v>2</v>
      </c>
      <c r="E818" s="128" t="s">
        <v>535</v>
      </c>
      <c r="F818" s="29">
        <f t="shared" si="1"/>
        <v>13.918426966292134</v>
      </c>
    </row>
    <row r="819" spans="2:11" ht="15.6" x14ac:dyDescent="0.3">
      <c r="B819" s="108" t="s">
        <v>53</v>
      </c>
      <c r="C819" s="109">
        <v>3</v>
      </c>
      <c r="E819" s="128" t="s">
        <v>536</v>
      </c>
      <c r="F819" s="29">
        <f t="shared" ref="F819:F843" si="2">AVERAGE(C819:C923)</f>
        <v>14.356629213483146</v>
      </c>
    </row>
    <row r="820" spans="2:11" ht="16.2" thickBot="1" x14ac:dyDescent="0.35">
      <c r="B820" s="108" t="s">
        <v>54</v>
      </c>
      <c r="C820" s="109">
        <v>4</v>
      </c>
      <c r="E820" s="128" t="s">
        <v>537</v>
      </c>
      <c r="F820" s="29">
        <f t="shared" si="2"/>
        <v>14.716179775280899</v>
      </c>
    </row>
    <row r="821" spans="2:11" ht="16.2" thickBot="1" x14ac:dyDescent="0.35">
      <c r="B821" s="108" t="s">
        <v>55</v>
      </c>
      <c r="C821" s="109">
        <v>5</v>
      </c>
      <c r="E821" s="128" t="s">
        <v>538</v>
      </c>
      <c r="F821" s="29">
        <f t="shared" si="2"/>
        <v>15.086966292134832</v>
      </c>
      <c r="H821" s="385" t="s">
        <v>867</v>
      </c>
      <c r="I821" s="386"/>
      <c r="J821" s="386"/>
      <c r="K821" s="387"/>
    </row>
    <row r="822" spans="2:11" ht="15.6" x14ac:dyDescent="0.3">
      <c r="B822" s="108" t="s">
        <v>56</v>
      </c>
      <c r="C822" s="109">
        <v>3</v>
      </c>
      <c r="E822" s="128" t="s">
        <v>539</v>
      </c>
      <c r="F822" s="29">
        <f t="shared" si="2"/>
        <v>15.412808988764045</v>
      </c>
    </row>
    <row r="823" spans="2:11" ht="15.6" x14ac:dyDescent="0.3">
      <c r="B823" s="108" t="s">
        <v>57</v>
      </c>
      <c r="C823" s="109">
        <v>4</v>
      </c>
      <c r="E823" s="128" t="s">
        <v>540</v>
      </c>
      <c r="F823" s="29">
        <f t="shared" si="2"/>
        <v>15.895955056179776</v>
      </c>
    </row>
    <row r="824" spans="2:11" ht="15.6" x14ac:dyDescent="0.3">
      <c r="B824" s="108" t="s">
        <v>58</v>
      </c>
      <c r="C824" s="109">
        <v>5</v>
      </c>
      <c r="E824" s="128" t="s">
        <v>541</v>
      </c>
      <c r="F824" s="29">
        <f t="shared" si="2"/>
        <v>16.188089887640448</v>
      </c>
    </row>
    <row r="825" spans="2:11" ht="15.6" x14ac:dyDescent="0.3">
      <c r="B825" s="108" t="s">
        <v>137</v>
      </c>
      <c r="C825" s="109">
        <v>4</v>
      </c>
      <c r="E825" s="128" t="s">
        <v>542</v>
      </c>
      <c r="F825" s="29">
        <f t="shared" si="2"/>
        <v>16.570112359550563</v>
      </c>
    </row>
    <row r="826" spans="2:11" ht="15.6" x14ac:dyDescent="0.3">
      <c r="B826" s="108" t="s">
        <v>138</v>
      </c>
      <c r="C826" s="109">
        <v>3</v>
      </c>
      <c r="E826" s="128" t="s">
        <v>543</v>
      </c>
      <c r="F826" s="29">
        <f t="shared" si="2"/>
        <v>17.008314606741575</v>
      </c>
    </row>
    <row r="827" spans="2:11" ht="15.6" x14ac:dyDescent="0.3">
      <c r="B827" s="108" t="s">
        <v>139</v>
      </c>
      <c r="C827" s="109">
        <v>4</v>
      </c>
      <c r="E827" s="128" t="s">
        <v>544</v>
      </c>
      <c r="F827" s="29">
        <f t="shared" si="2"/>
        <v>17.289213483146067</v>
      </c>
    </row>
    <row r="828" spans="2:11" ht="15.6" x14ac:dyDescent="0.3">
      <c r="B828" s="108" t="s">
        <v>140</v>
      </c>
      <c r="C828" s="109">
        <v>5</v>
      </c>
      <c r="E828" s="128" t="s">
        <v>545</v>
      </c>
      <c r="F828" s="29">
        <f t="shared" si="2"/>
        <v>17.603820224719101</v>
      </c>
    </row>
    <row r="829" spans="2:11" ht="15.6" x14ac:dyDescent="0.3">
      <c r="B829" s="108" t="s">
        <v>141</v>
      </c>
      <c r="C829" s="109">
        <v>3</v>
      </c>
      <c r="E829" s="128" t="s">
        <v>546</v>
      </c>
      <c r="F829" s="29">
        <f t="shared" si="2"/>
        <v>17.952134831460675</v>
      </c>
    </row>
    <row r="830" spans="2:11" ht="15.6" x14ac:dyDescent="0.3">
      <c r="B830" s="108" t="s">
        <v>142</v>
      </c>
      <c r="C830" s="109">
        <v>4</v>
      </c>
      <c r="E830" s="128" t="s">
        <v>547</v>
      </c>
      <c r="F830" s="29">
        <f t="shared" si="2"/>
        <v>18.244269662921347</v>
      </c>
    </row>
    <row r="831" spans="2:11" ht="15.6" x14ac:dyDescent="0.3">
      <c r="B831" s="108" t="s">
        <v>143</v>
      </c>
      <c r="C831" s="109">
        <v>5</v>
      </c>
      <c r="E831" s="128" t="s">
        <v>548</v>
      </c>
      <c r="F831" s="29">
        <f t="shared" si="2"/>
        <v>18.547640449438202</v>
      </c>
    </row>
    <row r="832" spans="2:11" ht="15.6" x14ac:dyDescent="0.3">
      <c r="B832" s="108" t="s">
        <v>144</v>
      </c>
      <c r="C832" s="109">
        <v>4</v>
      </c>
      <c r="E832" s="128" t="s">
        <v>549</v>
      </c>
      <c r="F832" s="29">
        <f t="shared" si="2"/>
        <v>18.907191011235955</v>
      </c>
    </row>
    <row r="833" spans="2:6" ht="15.6" x14ac:dyDescent="0.3">
      <c r="B833" s="108" t="s">
        <v>145</v>
      </c>
      <c r="C833" s="109">
        <v>3</v>
      </c>
      <c r="E833" s="128" t="s">
        <v>550</v>
      </c>
      <c r="F833" s="29">
        <f t="shared" si="2"/>
        <v>19.311685393258426</v>
      </c>
    </row>
    <row r="834" spans="2:6" ht="15.6" x14ac:dyDescent="0.3">
      <c r="B834" s="108" t="s">
        <v>146</v>
      </c>
      <c r="C834" s="109">
        <v>3</v>
      </c>
      <c r="E834" s="128" t="s">
        <v>551</v>
      </c>
      <c r="F834" s="29">
        <f t="shared" si="2"/>
        <v>19.749887640449437</v>
      </c>
    </row>
    <row r="835" spans="2:6" ht="15.6" x14ac:dyDescent="0.3">
      <c r="B835" s="108" t="s">
        <v>147</v>
      </c>
      <c r="C835" s="109">
        <v>4</v>
      </c>
      <c r="E835" s="128" t="s">
        <v>552</v>
      </c>
      <c r="F835" s="29">
        <f t="shared" si="2"/>
        <v>20.086966292134832</v>
      </c>
    </row>
    <row r="836" spans="2:6" ht="15.6" x14ac:dyDescent="0.3">
      <c r="B836" s="108" t="s">
        <v>148</v>
      </c>
      <c r="C836" s="109">
        <v>5</v>
      </c>
      <c r="E836" s="128" t="s">
        <v>553</v>
      </c>
      <c r="F836" s="29">
        <f t="shared" si="2"/>
        <v>20.480224719101123</v>
      </c>
    </row>
    <row r="837" spans="2:6" ht="15.6" x14ac:dyDescent="0.3">
      <c r="B837" s="108" t="s">
        <v>149</v>
      </c>
      <c r="C837" s="109">
        <v>2</v>
      </c>
      <c r="E837" s="128" t="s">
        <v>554</v>
      </c>
      <c r="F837" s="29">
        <f t="shared" si="2"/>
        <v>20.738651685393258</v>
      </c>
    </row>
    <row r="838" spans="2:6" ht="15.6" x14ac:dyDescent="0.3">
      <c r="B838" s="108" t="s">
        <v>150</v>
      </c>
      <c r="C838" s="109">
        <v>3</v>
      </c>
      <c r="E838" s="128" t="s">
        <v>555</v>
      </c>
      <c r="F838" s="29">
        <f t="shared" si="2"/>
        <v>21.10943820224719</v>
      </c>
    </row>
    <row r="839" spans="2:6" ht="15.6" x14ac:dyDescent="0.3">
      <c r="B839" s="108" t="s">
        <v>151</v>
      </c>
      <c r="C839" s="109">
        <v>4</v>
      </c>
      <c r="E839" s="128" t="s">
        <v>556</v>
      </c>
      <c r="F839" s="29">
        <f t="shared" si="2"/>
        <v>21.502696629213482</v>
      </c>
    </row>
    <row r="840" spans="2:6" ht="15.6" x14ac:dyDescent="0.3">
      <c r="B840" s="108" t="s">
        <v>152</v>
      </c>
      <c r="C840" s="109">
        <v>4</v>
      </c>
      <c r="E840" s="128" t="s">
        <v>557</v>
      </c>
      <c r="F840" s="29">
        <f t="shared" si="2"/>
        <v>21.940898876404493</v>
      </c>
    </row>
    <row r="841" spans="2:6" ht="15.6" x14ac:dyDescent="0.3">
      <c r="B841" s="108" t="s">
        <v>153</v>
      </c>
      <c r="C841" s="109">
        <v>3</v>
      </c>
      <c r="E841" s="128" t="s">
        <v>558</v>
      </c>
      <c r="F841" s="29">
        <f t="shared" si="2"/>
        <v>22.144772727272727</v>
      </c>
    </row>
    <row r="842" spans="2:6" ht="15.6" x14ac:dyDescent="0.3">
      <c r="B842" s="108" t="s">
        <v>154</v>
      </c>
      <c r="C842" s="109">
        <v>3</v>
      </c>
      <c r="E842" s="128" t="s">
        <v>559</v>
      </c>
      <c r="F842" s="29">
        <f t="shared" si="2"/>
        <v>22.521363636363638</v>
      </c>
    </row>
    <row r="843" spans="2:6" ht="15.6" x14ac:dyDescent="0.3">
      <c r="B843" s="108" t="s">
        <v>155</v>
      </c>
      <c r="C843" s="109">
        <v>4</v>
      </c>
      <c r="E843" s="128" t="s">
        <v>560</v>
      </c>
      <c r="F843" s="29">
        <f t="shared" si="2"/>
        <v>22.745747126436783</v>
      </c>
    </row>
    <row r="844" spans="2:6" ht="15.6" x14ac:dyDescent="0.3">
      <c r="B844" s="108" t="s">
        <v>156</v>
      </c>
      <c r="C844" s="109">
        <v>5</v>
      </c>
      <c r="E844" s="128" t="s">
        <v>561</v>
      </c>
      <c r="F844" s="29">
        <f t="shared" ref="F844:F874" si="3">AVERAGE(C844:C954)</f>
        <v>22.963720930232558</v>
      </c>
    </row>
    <row r="845" spans="2:6" ht="15.6" x14ac:dyDescent="0.3">
      <c r="B845" s="108" t="s">
        <v>157</v>
      </c>
      <c r="C845" s="109">
        <v>2</v>
      </c>
      <c r="E845" s="128" t="s">
        <v>562</v>
      </c>
      <c r="F845" s="29">
        <f t="shared" si="3"/>
        <v>23.175058823529412</v>
      </c>
    </row>
    <row r="846" spans="2:6" ht="15.6" x14ac:dyDescent="0.3">
      <c r="B846" s="108" t="s">
        <v>158</v>
      </c>
      <c r="C846" s="109">
        <v>3</v>
      </c>
      <c r="E846" s="128" t="s">
        <v>563</v>
      </c>
      <c r="F846" s="29">
        <f t="shared" si="3"/>
        <v>23.427142857142858</v>
      </c>
    </row>
    <row r="847" spans="2:6" ht="15.6" x14ac:dyDescent="0.3">
      <c r="B847" s="108" t="s">
        <v>159</v>
      </c>
      <c r="C847" s="109">
        <v>4</v>
      </c>
      <c r="E847" s="128" t="s">
        <v>564</v>
      </c>
      <c r="F847" s="29">
        <f t="shared" si="3"/>
        <v>23.673253012048193</v>
      </c>
    </row>
    <row r="848" spans="2:6" ht="15.6" x14ac:dyDescent="0.3">
      <c r="B848" s="108" t="s">
        <v>160</v>
      </c>
      <c r="C848" s="109">
        <v>4</v>
      </c>
      <c r="E848" s="128" t="s">
        <v>565</v>
      </c>
      <c r="F848" s="29">
        <f t="shared" si="3"/>
        <v>23.913170731707318</v>
      </c>
    </row>
    <row r="849" spans="2:6" ht="15.6" x14ac:dyDescent="0.3">
      <c r="B849" s="108" t="s">
        <v>161</v>
      </c>
      <c r="C849" s="109">
        <v>3</v>
      </c>
      <c r="E849" s="128" t="s">
        <v>566</v>
      </c>
      <c r="F849" s="29">
        <f t="shared" si="3"/>
        <v>24.159012345679013</v>
      </c>
    </row>
    <row r="850" spans="2:6" ht="15.6" x14ac:dyDescent="0.3">
      <c r="B850" s="108" t="s">
        <v>162</v>
      </c>
      <c r="C850" s="109">
        <v>5</v>
      </c>
      <c r="E850" s="128" t="s">
        <v>567</v>
      </c>
      <c r="F850" s="29">
        <f t="shared" si="3"/>
        <v>24.423500000000001</v>
      </c>
    </row>
    <row r="851" spans="2:6" ht="15.6" x14ac:dyDescent="0.3">
      <c r="B851" s="108" t="s">
        <v>163</v>
      </c>
      <c r="C851" s="109">
        <v>4</v>
      </c>
      <c r="E851" s="128" t="s">
        <v>568</v>
      </c>
      <c r="F851" s="29">
        <f t="shared" si="3"/>
        <v>24.669367088607597</v>
      </c>
    </row>
    <row r="852" spans="2:6" ht="15.6" x14ac:dyDescent="0.3">
      <c r="B852" s="108" t="s">
        <v>164</v>
      </c>
      <c r="C852" s="109">
        <v>3</v>
      </c>
      <c r="E852" s="128" t="s">
        <v>569</v>
      </c>
      <c r="F852" s="29">
        <f t="shared" si="3"/>
        <v>24.934358974358975</v>
      </c>
    </row>
    <row r="853" spans="2:6" ht="15.6" x14ac:dyDescent="0.3">
      <c r="B853" s="108" t="s">
        <v>165</v>
      </c>
      <c r="C853" s="109">
        <v>4</v>
      </c>
      <c r="E853" s="128" t="s">
        <v>570</v>
      </c>
      <c r="F853" s="29">
        <f t="shared" si="3"/>
        <v>26.498461538461541</v>
      </c>
    </row>
    <row r="854" spans="2:6" ht="15.6" x14ac:dyDescent="0.3">
      <c r="B854" s="108" t="s">
        <v>166</v>
      </c>
      <c r="C854" s="109">
        <v>5</v>
      </c>
      <c r="E854" s="128" t="s">
        <v>571</v>
      </c>
      <c r="F854" s="29">
        <f t="shared" si="3"/>
        <v>28.344615384615388</v>
      </c>
    </row>
    <row r="855" spans="2:6" ht="15.6" x14ac:dyDescent="0.3">
      <c r="B855" s="108" t="s">
        <v>167</v>
      </c>
      <c r="C855" s="109">
        <v>4</v>
      </c>
      <c r="E855" s="128" t="s">
        <v>572</v>
      </c>
      <c r="F855" s="29">
        <f t="shared" si="3"/>
        <v>30.036923076923078</v>
      </c>
    </row>
    <row r="856" spans="2:6" ht="15.6" x14ac:dyDescent="0.3">
      <c r="B856" s="108" t="s">
        <v>168</v>
      </c>
      <c r="C856" s="109">
        <v>2</v>
      </c>
      <c r="E856" s="128" t="s">
        <v>573</v>
      </c>
      <c r="F856" s="29">
        <f t="shared" si="3"/>
        <v>31.524102564102567</v>
      </c>
    </row>
    <row r="857" spans="2:6" ht="15.6" x14ac:dyDescent="0.3">
      <c r="B857" s="108" t="s">
        <v>169</v>
      </c>
      <c r="C857" s="109">
        <v>3</v>
      </c>
      <c r="E857" s="128" t="s">
        <v>574</v>
      </c>
      <c r="F857" s="29">
        <f t="shared" si="3"/>
        <v>33.229230769230767</v>
      </c>
    </row>
    <row r="858" spans="2:6" ht="15.6" x14ac:dyDescent="0.3">
      <c r="B858" s="108" t="s">
        <v>170</v>
      </c>
      <c r="C858" s="109">
        <v>4</v>
      </c>
      <c r="E858" s="128" t="s">
        <v>575</v>
      </c>
      <c r="F858" s="29">
        <f t="shared" si="3"/>
        <v>34.883076923076928</v>
      </c>
    </row>
    <row r="859" spans="2:6" ht="15.6" x14ac:dyDescent="0.3">
      <c r="B859" s="108" t="s">
        <v>171</v>
      </c>
      <c r="C859" s="109">
        <v>5</v>
      </c>
      <c r="E859" s="128" t="s">
        <v>576</v>
      </c>
      <c r="F859" s="29">
        <f t="shared" si="3"/>
        <v>36.690769230769234</v>
      </c>
    </row>
    <row r="860" spans="2:6" ht="15.6" x14ac:dyDescent="0.3">
      <c r="B860" s="108" t="s">
        <v>172</v>
      </c>
      <c r="C860" s="109">
        <v>5</v>
      </c>
      <c r="E860" s="128" t="s">
        <v>577</v>
      </c>
      <c r="F860" s="29">
        <f t="shared" si="3"/>
        <v>38.190769230769234</v>
      </c>
    </row>
    <row r="861" spans="2:6" ht="15.6" x14ac:dyDescent="0.3">
      <c r="B861" s="108" t="s">
        <v>173</v>
      </c>
      <c r="C861" s="109">
        <v>3</v>
      </c>
      <c r="E861" s="128" t="s">
        <v>578</v>
      </c>
      <c r="F861" s="29">
        <f t="shared" si="3"/>
        <v>39.793333333333337</v>
      </c>
    </row>
    <row r="862" spans="2:6" ht="15.6" x14ac:dyDescent="0.3">
      <c r="B862" s="108" t="s">
        <v>174</v>
      </c>
      <c r="C862" s="109">
        <v>4</v>
      </c>
      <c r="E862" s="128" t="s">
        <v>579</v>
      </c>
      <c r="F862" s="29">
        <f t="shared" si="3"/>
        <v>41.562564102564103</v>
      </c>
    </row>
    <row r="863" spans="2:6" ht="15.6" x14ac:dyDescent="0.3">
      <c r="B863" s="108" t="s">
        <v>175</v>
      </c>
      <c r="C863" s="109">
        <v>5</v>
      </c>
      <c r="E863" s="128" t="s">
        <v>580</v>
      </c>
      <c r="F863" s="29">
        <f t="shared" si="3"/>
        <v>43.024102564102563</v>
      </c>
    </row>
    <row r="864" spans="2:6" ht="15.6" x14ac:dyDescent="0.3">
      <c r="B864" s="108" t="s">
        <v>176</v>
      </c>
      <c r="C864" s="109">
        <v>4</v>
      </c>
      <c r="E864" s="128" t="s">
        <v>581</v>
      </c>
      <c r="F864" s="29">
        <f t="shared" si="3"/>
        <v>44.562564102564103</v>
      </c>
    </row>
    <row r="865" spans="2:6" ht="15.6" x14ac:dyDescent="0.3">
      <c r="B865" s="108" t="s">
        <v>177</v>
      </c>
      <c r="C865" s="109">
        <v>3</v>
      </c>
      <c r="E865" s="128" t="s">
        <v>582</v>
      </c>
      <c r="F865" s="29">
        <f t="shared" si="3"/>
        <v>46.203589743589745</v>
      </c>
    </row>
    <row r="866" spans="2:6" ht="15.6" x14ac:dyDescent="0.3">
      <c r="B866" s="108" t="s">
        <v>178</v>
      </c>
      <c r="C866" s="109">
        <v>3</v>
      </c>
      <c r="E866" s="128" t="s">
        <v>583</v>
      </c>
      <c r="F866" s="29">
        <f t="shared" si="3"/>
        <v>47.90871794871795</v>
      </c>
    </row>
    <row r="867" spans="2:6" ht="15.6" x14ac:dyDescent="0.3">
      <c r="B867" s="108" t="s">
        <v>179</v>
      </c>
      <c r="C867" s="109">
        <v>4</v>
      </c>
      <c r="E867" s="128" t="s">
        <v>584</v>
      </c>
      <c r="F867" s="29">
        <f t="shared" si="3"/>
        <v>49.511282051282052</v>
      </c>
    </row>
    <row r="868" spans="2:6" ht="15.6" x14ac:dyDescent="0.3">
      <c r="B868" s="108" t="s">
        <v>180</v>
      </c>
      <c r="C868" s="109">
        <v>5</v>
      </c>
      <c r="E868" s="128" t="s">
        <v>585</v>
      </c>
      <c r="F868" s="29">
        <f t="shared" si="3"/>
        <v>51.036923076923081</v>
      </c>
    </row>
    <row r="869" spans="2:6" ht="15.6" x14ac:dyDescent="0.3">
      <c r="B869" s="108" t="s">
        <v>181</v>
      </c>
      <c r="C869" s="109">
        <v>2</v>
      </c>
      <c r="E869" s="128" t="s">
        <v>586</v>
      </c>
      <c r="F869" s="29">
        <f t="shared" si="3"/>
        <v>52.665128205128205</v>
      </c>
    </row>
    <row r="870" spans="2:6" ht="15.6" x14ac:dyDescent="0.3">
      <c r="B870" s="108" t="s">
        <v>182</v>
      </c>
      <c r="C870" s="109">
        <v>3</v>
      </c>
      <c r="E870" s="128" t="s">
        <v>587</v>
      </c>
      <c r="F870" s="29">
        <f t="shared" si="3"/>
        <v>54.40871794871795</v>
      </c>
    </row>
    <row r="871" spans="2:6" ht="15.6" x14ac:dyDescent="0.3">
      <c r="B871" s="108" t="s">
        <v>183</v>
      </c>
      <c r="C871" s="109">
        <v>4</v>
      </c>
      <c r="E871" s="128" t="s">
        <v>588</v>
      </c>
      <c r="F871" s="29">
        <f t="shared" si="3"/>
        <v>55.98564102564103</v>
      </c>
    </row>
    <row r="872" spans="2:6" ht="15.6" x14ac:dyDescent="0.3">
      <c r="B872" s="108" t="s">
        <v>184</v>
      </c>
      <c r="C872" s="109">
        <v>4</v>
      </c>
      <c r="E872" s="128" t="s">
        <v>589</v>
      </c>
      <c r="F872" s="29">
        <f t="shared" si="3"/>
        <v>57.588205128205132</v>
      </c>
    </row>
    <row r="873" spans="2:6" ht="15.6" x14ac:dyDescent="0.3">
      <c r="B873" s="108" t="s">
        <v>185</v>
      </c>
      <c r="C873" s="109">
        <v>3</v>
      </c>
      <c r="E873" s="128" t="s">
        <v>590</v>
      </c>
      <c r="F873" s="29">
        <f t="shared" si="3"/>
        <v>59.280512820512818</v>
      </c>
    </row>
    <row r="874" spans="2:6" ht="16.2" thickBot="1" x14ac:dyDescent="0.35">
      <c r="B874" s="110" t="s">
        <v>186</v>
      </c>
      <c r="C874" s="111">
        <v>5</v>
      </c>
      <c r="E874" s="129" t="s">
        <v>591</v>
      </c>
      <c r="F874" s="31">
        <f t="shared" si="3"/>
        <v>60.87025641025641</v>
      </c>
    </row>
    <row r="875" spans="2:6" ht="15" thickBot="1" x14ac:dyDescent="0.35"/>
    <row r="876" spans="2:6" ht="15.6" x14ac:dyDescent="0.3">
      <c r="B876" s="112" t="s">
        <v>99</v>
      </c>
      <c r="C876" s="114">
        <f>AVERAGE(C775:C874)</f>
        <v>3.74</v>
      </c>
    </row>
    <row r="877" spans="2:6" ht="15.6" x14ac:dyDescent="0.3">
      <c r="B877" s="113" t="s">
        <v>97</v>
      </c>
      <c r="C877" s="115">
        <f>MAX(C775:C874)</f>
        <v>5</v>
      </c>
    </row>
    <row r="878" spans="2:6" ht="15.6" x14ac:dyDescent="0.3">
      <c r="B878" s="113" t="s">
        <v>98</v>
      </c>
      <c r="C878" s="115">
        <f>MIN(C775:C874)</f>
        <v>2</v>
      </c>
    </row>
    <row r="879" spans="2:6" ht="18.600000000000001" thickBot="1" x14ac:dyDescent="0.4">
      <c r="B879" s="116" t="s">
        <v>188</v>
      </c>
      <c r="C879" s="117">
        <f>MODE(C775:C874)</f>
        <v>4</v>
      </c>
    </row>
    <row r="882" spans="1:5" ht="14.4" customHeight="1" x14ac:dyDescent="0.4">
      <c r="A882" s="442" t="s">
        <v>955</v>
      </c>
    </row>
    <row r="883" spans="1:5" ht="15" customHeight="1" x14ac:dyDescent="0.4">
      <c r="A883" s="442"/>
    </row>
    <row r="884" spans="1:5" ht="21" x14ac:dyDescent="0.4">
      <c r="A884" s="442" t="s">
        <v>333</v>
      </c>
    </row>
    <row r="885" spans="1:5" ht="21" x14ac:dyDescent="0.4">
      <c r="A885" s="442"/>
    </row>
    <row r="886" spans="1:5" ht="21" x14ac:dyDescent="0.4">
      <c r="A886" s="442" t="s">
        <v>956</v>
      </c>
    </row>
    <row r="887" spans="1:5" ht="21" x14ac:dyDescent="0.4">
      <c r="A887" s="442" t="s">
        <v>957</v>
      </c>
    </row>
    <row r="888" spans="1:5" ht="21" x14ac:dyDescent="0.4">
      <c r="A888" s="442" t="s">
        <v>958</v>
      </c>
    </row>
    <row r="894" spans="1:5" ht="16.8" x14ac:dyDescent="0.4">
      <c r="B894" s="137" t="s">
        <v>385</v>
      </c>
      <c r="C894" s="138" t="s">
        <v>334</v>
      </c>
      <c r="D894" s="135" t="s">
        <v>385</v>
      </c>
      <c r="E894" s="136" t="s">
        <v>386</v>
      </c>
    </row>
    <row r="895" spans="1:5" x14ac:dyDescent="0.3">
      <c r="B895" s="139" t="s">
        <v>335</v>
      </c>
      <c r="C895" s="145">
        <v>35</v>
      </c>
      <c r="D895" s="146" t="s">
        <v>491</v>
      </c>
      <c r="E895" s="140">
        <f>AVERAGE(C895:C944)</f>
        <v>36.14</v>
      </c>
    </row>
    <row r="896" spans="1:5" x14ac:dyDescent="0.3">
      <c r="B896" s="141" t="s">
        <v>336</v>
      </c>
      <c r="C896" s="22">
        <v>28</v>
      </c>
      <c r="D896" s="147" t="s">
        <v>336</v>
      </c>
      <c r="E896" s="142">
        <f t="shared" ref="E896:E898" si="4">AVERAGE(C896:C945)</f>
        <v>36.163265306122447</v>
      </c>
    </row>
    <row r="897" spans="2:5" x14ac:dyDescent="0.3">
      <c r="B897" s="141" t="s">
        <v>337</v>
      </c>
      <c r="C897" s="22">
        <v>32</v>
      </c>
      <c r="D897" s="147" t="s">
        <v>337</v>
      </c>
      <c r="E897" s="142">
        <f t="shared" si="4"/>
        <v>36.32938775510204</v>
      </c>
    </row>
    <row r="898" spans="2:5" x14ac:dyDescent="0.3">
      <c r="B898" s="141" t="s">
        <v>338</v>
      </c>
      <c r="C898" s="22">
        <v>45</v>
      </c>
      <c r="D898" s="147" t="s">
        <v>338</v>
      </c>
      <c r="E898" s="142">
        <f t="shared" si="4"/>
        <v>36.419583333333335</v>
      </c>
    </row>
    <row r="899" spans="2:5" x14ac:dyDescent="0.3">
      <c r="B899" s="141" t="s">
        <v>339</v>
      </c>
      <c r="C899" s="22">
        <v>38</v>
      </c>
      <c r="D899" s="147" t="s">
        <v>339</v>
      </c>
      <c r="E899" s="142">
        <f t="shared" ref="E899:E944" si="5">AVERAGE(C899:C954)</f>
        <v>36.237021276595748</v>
      </c>
    </row>
    <row r="900" spans="2:5" x14ac:dyDescent="0.3">
      <c r="B900" s="141" t="s">
        <v>340</v>
      </c>
      <c r="C900" s="22">
        <v>29</v>
      </c>
      <c r="D900" s="147" t="s">
        <v>340</v>
      </c>
      <c r="E900" s="142">
        <f t="shared" si="5"/>
        <v>36.198695652173917</v>
      </c>
    </row>
    <row r="901" spans="2:5" x14ac:dyDescent="0.3">
      <c r="B901" s="141" t="s">
        <v>341</v>
      </c>
      <c r="C901" s="22">
        <v>42</v>
      </c>
      <c r="D901" s="147" t="s">
        <v>341</v>
      </c>
      <c r="E901" s="142">
        <f t="shared" si="5"/>
        <v>36.358666666666672</v>
      </c>
    </row>
    <row r="902" spans="2:5" x14ac:dyDescent="0.3">
      <c r="B902" s="141" t="s">
        <v>342</v>
      </c>
      <c r="C902" s="22">
        <v>30</v>
      </c>
      <c r="D902" s="147" t="s">
        <v>342</v>
      </c>
      <c r="E902" s="142">
        <f t="shared" si="5"/>
        <v>36.230454545454549</v>
      </c>
    </row>
    <row r="903" spans="2:5" x14ac:dyDescent="0.3">
      <c r="B903" s="141" t="s">
        <v>343</v>
      </c>
      <c r="C903" s="22">
        <v>36</v>
      </c>
      <c r="D903" s="147" t="s">
        <v>343</v>
      </c>
      <c r="E903" s="142">
        <f t="shared" si="5"/>
        <v>36.375348837209302</v>
      </c>
    </row>
    <row r="904" spans="2:5" x14ac:dyDescent="0.3">
      <c r="B904" s="141" t="s">
        <v>344</v>
      </c>
      <c r="C904" s="22">
        <v>41</v>
      </c>
      <c r="D904" s="147" t="s">
        <v>344</v>
      </c>
      <c r="E904" s="142">
        <f t="shared" si="5"/>
        <v>36.384285714285717</v>
      </c>
    </row>
    <row r="905" spans="2:5" x14ac:dyDescent="0.3">
      <c r="B905" s="141" t="s">
        <v>345</v>
      </c>
      <c r="C905" s="22">
        <v>47</v>
      </c>
      <c r="D905" s="147" t="s">
        <v>345</v>
      </c>
      <c r="E905" s="142">
        <f t="shared" si="5"/>
        <v>36.271707317073172</v>
      </c>
    </row>
    <row r="906" spans="2:5" x14ac:dyDescent="0.3">
      <c r="B906" s="141" t="s">
        <v>346</v>
      </c>
      <c r="C906" s="22">
        <v>31</v>
      </c>
      <c r="D906" s="147" t="s">
        <v>346</v>
      </c>
      <c r="E906" s="142">
        <f t="shared" si="5"/>
        <v>36.003500000000003</v>
      </c>
    </row>
    <row r="907" spans="2:5" x14ac:dyDescent="0.3">
      <c r="B907" s="141" t="s">
        <v>347</v>
      </c>
      <c r="C907" s="22">
        <v>39</v>
      </c>
      <c r="D907" s="147" t="s">
        <v>347</v>
      </c>
      <c r="E907" s="142">
        <f t="shared" si="5"/>
        <v>36.131794871794874</v>
      </c>
    </row>
    <row r="908" spans="2:5" x14ac:dyDescent="0.3">
      <c r="B908" s="141" t="s">
        <v>348</v>
      </c>
      <c r="C908" s="22">
        <v>43</v>
      </c>
      <c r="D908" s="147" t="s">
        <v>348</v>
      </c>
      <c r="E908" s="142">
        <f t="shared" si="5"/>
        <v>38.336923076923078</v>
      </c>
    </row>
    <row r="909" spans="2:5" x14ac:dyDescent="0.3">
      <c r="B909" s="141" t="s">
        <v>349</v>
      </c>
      <c r="C909" s="22">
        <v>37</v>
      </c>
      <c r="D909" s="147" t="s">
        <v>349</v>
      </c>
      <c r="E909" s="142">
        <f t="shared" si="5"/>
        <v>41.029230769230772</v>
      </c>
    </row>
    <row r="910" spans="2:5" x14ac:dyDescent="0.3">
      <c r="B910" s="141" t="s">
        <v>350</v>
      </c>
      <c r="C910" s="22">
        <v>30</v>
      </c>
      <c r="D910" s="147" t="s">
        <v>350</v>
      </c>
      <c r="E910" s="142">
        <f t="shared" si="5"/>
        <v>43.593333333333334</v>
      </c>
    </row>
    <row r="911" spans="2:5" x14ac:dyDescent="0.3">
      <c r="B911" s="141" t="s">
        <v>351</v>
      </c>
      <c r="C911" s="22">
        <v>34</v>
      </c>
      <c r="D911" s="147" t="s">
        <v>351</v>
      </c>
      <c r="E911" s="142">
        <f t="shared" si="5"/>
        <v>45.90102564102564</v>
      </c>
    </row>
    <row r="912" spans="2:5" x14ac:dyDescent="0.3">
      <c r="B912" s="141" t="s">
        <v>352</v>
      </c>
      <c r="C912" s="22">
        <v>39</v>
      </c>
      <c r="D912" s="147" t="s">
        <v>352</v>
      </c>
      <c r="E912" s="142">
        <f t="shared" si="5"/>
        <v>48.490769230769232</v>
      </c>
    </row>
    <row r="913" spans="2:5" x14ac:dyDescent="0.3">
      <c r="B913" s="141" t="s">
        <v>353</v>
      </c>
      <c r="C913" s="22">
        <v>28</v>
      </c>
      <c r="D913" s="147" t="s">
        <v>353</v>
      </c>
      <c r="E913" s="142">
        <f t="shared" si="5"/>
        <v>50.875384615384618</v>
      </c>
    </row>
    <row r="914" spans="2:5" x14ac:dyDescent="0.3">
      <c r="B914" s="141" t="s">
        <v>354</v>
      </c>
      <c r="C914" s="22">
        <v>33</v>
      </c>
      <c r="D914" s="147" t="s">
        <v>354</v>
      </c>
      <c r="E914" s="142">
        <f t="shared" si="5"/>
        <v>53.875384615384625</v>
      </c>
    </row>
    <row r="915" spans="2:5" x14ac:dyDescent="0.3">
      <c r="B915" s="141" t="s">
        <v>355</v>
      </c>
      <c r="C915" s="22">
        <v>36</v>
      </c>
      <c r="D915" s="147" t="s">
        <v>355</v>
      </c>
      <c r="E915" s="142">
        <f t="shared" si="5"/>
        <v>56.157435897435903</v>
      </c>
    </row>
    <row r="916" spans="2:5" x14ac:dyDescent="0.3">
      <c r="B916" s="141" t="s">
        <v>356</v>
      </c>
      <c r="C916" s="22">
        <v>40</v>
      </c>
      <c r="D916" s="147" t="s">
        <v>356</v>
      </c>
      <c r="E916" s="142">
        <f t="shared" si="5"/>
        <v>58.567692307692319</v>
      </c>
    </row>
    <row r="917" spans="2:5" x14ac:dyDescent="0.3">
      <c r="B917" s="141" t="s">
        <v>357</v>
      </c>
      <c r="C917" s="22">
        <v>42</v>
      </c>
      <c r="D917" s="147" t="s">
        <v>357</v>
      </c>
      <c r="E917" s="142">
        <f t="shared" si="5"/>
        <v>61.157435897435903</v>
      </c>
    </row>
    <row r="918" spans="2:5" x14ac:dyDescent="0.3">
      <c r="B918" s="141" t="s">
        <v>358</v>
      </c>
      <c r="C918" s="22">
        <v>29</v>
      </c>
      <c r="D918" s="147" t="s">
        <v>358</v>
      </c>
      <c r="E918" s="142">
        <f t="shared" si="5"/>
        <v>63.106153846153845</v>
      </c>
    </row>
    <row r="919" spans="2:5" x14ac:dyDescent="0.3">
      <c r="B919" s="141" t="s">
        <v>359</v>
      </c>
      <c r="C919" s="22">
        <v>31</v>
      </c>
      <c r="D919" s="147" t="s">
        <v>359</v>
      </c>
      <c r="E919" s="142">
        <f t="shared" si="5"/>
        <v>65.567692307692298</v>
      </c>
    </row>
    <row r="920" spans="2:5" x14ac:dyDescent="0.3">
      <c r="B920" s="141" t="s">
        <v>360</v>
      </c>
      <c r="C920" s="22">
        <v>45</v>
      </c>
      <c r="D920" s="147" t="s">
        <v>360</v>
      </c>
      <c r="E920" s="142">
        <f t="shared" si="5"/>
        <v>68.157435897435889</v>
      </c>
    </row>
    <row r="921" spans="2:5" x14ac:dyDescent="0.3">
      <c r="B921" s="141" t="s">
        <v>361</v>
      </c>
      <c r="C921" s="22">
        <v>38</v>
      </c>
      <c r="D921" s="147" t="s">
        <v>361</v>
      </c>
      <c r="E921" s="142">
        <f t="shared" si="5"/>
        <v>70.490769230769232</v>
      </c>
    </row>
    <row r="922" spans="2:5" x14ac:dyDescent="0.3">
      <c r="B922" s="141" t="s">
        <v>362</v>
      </c>
      <c r="C922" s="22">
        <v>33</v>
      </c>
      <c r="D922" s="147" t="s">
        <v>362</v>
      </c>
      <c r="E922" s="142">
        <f t="shared" si="5"/>
        <v>72.798461538461538</v>
      </c>
    </row>
    <row r="923" spans="2:5" x14ac:dyDescent="0.3">
      <c r="B923" s="141" t="s">
        <v>363</v>
      </c>
      <c r="C923" s="22">
        <v>41</v>
      </c>
      <c r="D923" s="147" t="s">
        <v>363</v>
      </c>
      <c r="E923" s="142">
        <f t="shared" si="5"/>
        <v>75.106153846153845</v>
      </c>
    </row>
    <row r="924" spans="2:5" x14ac:dyDescent="0.3">
      <c r="B924" s="141" t="s">
        <v>364</v>
      </c>
      <c r="C924" s="22">
        <v>35</v>
      </c>
      <c r="D924" s="147" t="s">
        <v>364</v>
      </c>
      <c r="E924" s="142">
        <f t="shared" si="5"/>
        <v>77.439487179487173</v>
      </c>
    </row>
    <row r="925" spans="2:5" x14ac:dyDescent="0.3">
      <c r="B925" s="141" t="s">
        <v>365</v>
      </c>
      <c r="C925" s="22">
        <v>37</v>
      </c>
      <c r="D925" s="147" t="s">
        <v>365</v>
      </c>
      <c r="E925" s="142">
        <f t="shared" si="5"/>
        <v>80.080512820512823</v>
      </c>
    </row>
    <row r="926" spans="2:5" x14ac:dyDescent="0.3">
      <c r="B926" s="141" t="s">
        <v>366</v>
      </c>
      <c r="C926" s="22">
        <v>34</v>
      </c>
      <c r="D926" s="147" t="s">
        <v>366</v>
      </c>
      <c r="E926" s="142">
        <f t="shared" si="5"/>
        <v>82.362564102564093</v>
      </c>
    </row>
    <row r="927" spans="2:5" x14ac:dyDescent="0.3">
      <c r="B927" s="141" t="s">
        <v>367</v>
      </c>
      <c r="C927" s="22">
        <v>46</v>
      </c>
      <c r="D927" s="147" t="s">
        <v>367</v>
      </c>
      <c r="E927" s="142">
        <f t="shared" si="5"/>
        <v>84.798461538461538</v>
      </c>
    </row>
    <row r="928" spans="2:5" x14ac:dyDescent="0.3">
      <c r="B928" s="141" t="s">
        <v>368</v>
      </c>
      <c r="C928" s="22">
        <v>30</v>
      </c>
      <c r="D928" s="147" t="s">
        <v>368</v>
      </c>
      <c r="E928" s="142">
        <f t="shared" si="5"/>
        <v>87.106153846153845</v>
      </c>
    </row>
    <row r="929" spans="2:5" x14ac:dyDescent="0.3">
      <c r="B929" s="141" t="s">
        <v>369</v>
      </c>
      <c r="C929" s="22">
        <v>39</v>
      </c>
      <c r="D929" s="147" t="s">
        <v>369</v>
      </c>
      <c r="E929" s="142">
        <f t="shared" si="5"/>
        <v>89.593333333333334</v>
      </c>
    </row>
    <row r="930" spans="2:5" x14ac:dyDescent="0.3">
      <c r="B930" s="141" t="s">
        <v>370</v>
      </c>
      <c r="C930" s="22">
        <v>43</v>
      </c>
      <c r="D930" s="147" t="s">
        <v>370</v>
      </c>
      <c r="E930" s="142">
        <f t="shared" si="5"/>
        <v>91.926666666666662</v>
      </c>
    </row>
    <row r="931" spans="2:5" x14ac:dyDescent="0.3">
      <c r="B931" s="141" t="s">
        <v>371</v>
      </c>
      <c r="C931" s="22">
        <v>28</v>
      </c>
      <c r="D931" s="147" t="s">
        <v>371</v>
      </c>
      <c r="E931" s="142">
        <f t="shared" si="5"/>
        <v>93.952307692307684</v>
      </c>
    </row>
    <row r="932" spans="2:5" x14ac:dyDescent="0.3">
      <c r="B932" s="141" t="s">
        <v>372</v>
      </c>
      <c r="C932" s="22">
        <v>32</v>
      </c>
      <c r="D932" s="147" t="s">
        <v>372</v>
      </c>
      <c r="E932" s="142">
        <f t="shared" si="5"/>
        <v>96.439487179487173</v>
      </c>
    </row>
    <row r="933" spans="2:5" x14ac:dyDescent="0.3">
      <c r="B933" s="141" t="s">
        <v>373</v>
      </c>
      <c r="C933" s="22">
        <v>36</v>
      </c>
      <c r="D933" s="147" t="s">
        <v>373</v>
      </c>
      <c r="E933" s="142">
        <f t="shared" si="5"/>
        <v>99.029230769230765</v>
      </c>
    </row>
    <row r="934" spans="2:5" x14ac:dyDescent="0.3">
      <c r="B934" s="141" t="s">
        <v>374</v>
      </c>
      <c r="C934" s="22">
        <v>29</v>
      </c>
      <c r="D934" s="147" t="s">
        <v>374</v>
      </c>
      <c r="E934" s="142">
        <f t="shared" si="5"/>
        <v>101.69589743589744</v>
      </c>
    </row>
    <row r="935" spans="2:5" x14ac:dyDescent="0.3">
      <c r="B935" s="141" t="s">
        <v>375</v>
      </c>
      <c r="C935" s="22">
        <v>31</v>
      </c>
      <c r="D935" s="147" t="s">
        <v>375</v>
      </c>
      <c r="E935" s="142">
        <f t="shared" si="5"/>
        <v>104.18307692307692</v>
      </c>
    </row>
    <row r="936" spans="2:5" x14ac:dyDescent="0.3">
      <c r="B936" s="141" t="s">
        <v>376</v>
      </c>
      <c r="C936" s="22">
        <v>37</v>
      </c>
      <c r="D936" s="147" t="s">
        <v>376</v>
      </c>
      <c r="E936" s="142">
        <f t="shared" si="5"/>
        <v>106.79846153846152</v>
      </c>
    </row>
    <row r="937" spans="2:5" x14ac:dyDescent="0.3">
      <c r="B937" s="141" t="s">
        <v>377</v>
      </c>
      <c r="C937" s="22">
        <v>40</v>
      </c>
      <c r="D937" s="147" t="s">
        <v>377</v>
      </c>
      <c r="E937" s="142">
        <f t="shared" si="5"/>
        <v>109.31128205128203</v>
      </c>
    </row>
    <row r="938" spans="2:5" x14ac:dyDescent="0.3">
      <c r="B938" s="141" t="s">
        <v>378</v>
      </c>
      <c r="C938" s="22">
        <v>42</v>
      </c>
      <c r="D938" s="147" t="s">
        <v>378</v>
      </c>
      <c r="E938" s="142">
        <f t="shared" si="5"/>
        <v>111.61897435897434</v>
      </c>
    </row>
    <row r="939" spans="2:5" x14ac:dyDescent="0.3">
      <c r="B939" s="141" t="s">
        <v>379</v>
      </c>
      <c r="C939" s="22">
        <v>33</v>
      </c>
      <c r="D939" s="147" t="s">
        <v>379</v>
      </c>
      <c r="E939" s="142">
        <f t="shared" si="5"/>
        <v>113.97794871794871</v>
      </c>
    </row>
    <row r="940" spans="2:5" x14ac:dyDescent="0.3">
      <c r="B940" s="141" t="s">
        <v>380</v>
      </c>
      <c r="C940" s="22">
        <v>39</v>
      </c>
      <c r="D940" s="147" t="s">
        <v>380</v>
      </c>
      <c r="E940" s="142">
        <f t="shared" si="5"/>
        <v>116.74717948717947</v>
      </c>
    </row>
    <row r="941" spans="2:5" x14ac:dyDescent="0.3">
      <c r="B941" s="141" t="s">
        <v>381</v>
      </c>
      <c r="C941" s="22">
        <v>28</v>
      </c>
      <c r="D941" s="147" t="s">
        <v>381</v>
      </c>
      <c r="E941" s="142">
        <f t="shared" si="5"/>
        <v>118.79846153846152</v>
      </c>
    </row>
    <row r="942" spans="2:5" x14ac:dyDescent="0.3">
      <c r="B942" s="141" t="s">
        <v>382</v>
      </c>
      <c r="C942" s="22">
        <v>35</v>
      </c>
      <c r="D942" s="147" t="s">
        <v>382</v>
      </c>
      <c r="E942" s="142">
        <f t="shared" si="5"/>
        <v>121.28564102564101</v>
      </c>
    </row>
    <row r="943" spans="2:5" x14ac:dyDescent="0.3">
      <c r="B943" s="141" t="s">
        <v>383</v>
      </c>
      <c r="C943" s="22">
        <v>38</v>
      </c>
      <c r="D943" s="147" t="s">
        <v>383</v>
      </c>
      <c r="E943" s="142">
        <f t="shared" si="5"/>
        <v>123.74717948717947</v>
      </c>
    </row>
    <row r="944" spans="2:5" x14ac:dyDescent="0.3">
      <c r="B944" s="143" t="s">
        <v>384</v>
      </c>
      <c r="C944" s="148">
        <v>43</v>
      </c>
      <c r="D944" s="149" t="s">
        <v>384</v>
      </c>
      <c r="E944" s="144">
        <f t="shared" si="5"/>
        <v>126.25999999999999</v>
      </c>
    </row>
    <row r="945" spans="1:8" ht="15" thickBot="1" x14ac:dyDescent="0.35"/>
    <row r="946" spans="1:8" ht="18.600000000000001" thickBot="1" x14ac:dyDescent="0.4">
      <c r="B946" s="120" t="s">
        <v>99</v>
      </c>
      <c r="C946" s="121">
        <f>AVERAGE(C895:C944)</f>
        <v>36.14</v>
      </c>
    </row>
    <row r="947" spans="1:8" x14ac:dyDescent="0.3">
      <c r="H947" s="130"/>
    </row>
    <row r="948" spans="1:8" ht="21" x14ac:dyDescent="0.4">
      <c r="A948" s="442" t="s">
        <v>959</v>
      </c>
      <c r="H948" s="130"/>
    </row>
    <row r="949" spans="1:8" ht="21" x14ac:dyDescent="0.4">
      <c r="A949" s="442"/>
      <c r="H949" s="130"/>
    </row>
    <row r="950" spans="1:8" ht="21" x14ac:dyDescent="0.4">
      <c r="A950" s="442" t="s">
        <v>387</v>
      </c>
      <c r="H950" s="130"/>
    </row>
    <row r="951" spans="1:8" ht="21" x14ac:dyDescent="0.4">
      <c r="A951" s="442" t="s">
        <v>960</v>
      </c>
      <c r="H951" s="130"/>
    </row>
    <row r="952" spans="1:8" ht="21" x14ac:dyDescent="0.4">
      <c r="A952" s="442" t="s">
        <v>961</v>
      </c>
      <c r="H952" s="130"/>
    </row>
    <row r="953" spans="1:8" ht="21" x14ac:dyDescent="0.4">
      <c r="A953" s="442" t="s">
        <v>962</v>
      </c>
      <c r="H953" s="130"/>
    </row>
    <row r="954" spans="1:8" ht="14.4" customHeight="1" x14ac:dyDescent="0.3"/>
    <row r="955" spans="1:8" ht="14.4" customHeight="1" x14ac:dyDescent="0.3"/>
    <row r="956" spans="1:8" ht="15" customHeight="1" x14ac:dyDescent="0.3"/>
    <row r="958" spans="1:8" ht="15" thickBot="1" x14ac:dyDescent="0.35"/>
    <row r="959" spans="1:8" ht="15" thickBot="1" x14ac:dyDescent="0.35">
      <c r="A959" s="428" t="s">
        <v>387</v>
      </c>
      <c r="B959" s="429"/>
      <c r="C959" s="429"/>
      <c r="D959" s="429"/>
      <c r="E959" s="429"/>
      <c r="F959" s="430"/>
    </row>
    <row r="960" spans="1:8" ht="15" thickBot="1" x14ac:dyDescent="0.35"/>
    <row r="961" spans="2:7" ht="22.5" customHeight="1" thickBot="1" x14ac:dyDescent="0.35">
      <c r="B961" s="125" t="s">
        <v>388</v>
      </c>
      <c r="C961" s="126" t="s">
        <v>489</v>
      </c>
      <c r="E961" s="287" t="s">
        <v>490</v>
      </c>
      <c r="F961" s="289" t="s">
        <v>592</v>
      </c>
    </row>
    <row r="962" spans="2:7" ht="15" thickBot="1" x14ac:dyDescent="0.35">
      <c r="E962" s="288"/>
      <c r="F962" s="290"/>
    </row>
    <row r="963" spans="2:7" x14ac:dyDescent="0.3">
      <c r="B963" s="122" t="s">
        <v>389</v>
      </c>
      <c r="C963" s="122">
        <v>125</v>
      </c>
      <c r="E963" s="131" t="s">
        <v>389</v>
      </c>
      <c r="F963" s="132">
        <f>AVERAGE(C963:C1062)</f>
        <v>130.5</v>
      </c>
    </row>
    <row r="964" spans="2:7" x14ac:dyDescent="0.3">
      <c r="B964" s="123" t="s">
        <v>390</v>
      </c>
      <c r="C964" s="123">
        <v>148</v>
      </c>
      <c r="E964" s="16" t="s">
        <v>390</v>
      </c>
      <c r="F964" s="132">
        <f t="shared" ref="F964:F966" si="6">AVERAGE(C964:C1063)</f>
        <v>130.55555555555554</v>
      </c>
      <c r="G964" s="3"/>
    </row>
    <row r="965" spans="2:7" x14ac:dyDescent="0.3">
      <c r="B965" s="123" t="s">
        <v>391</v>
      </c>
      <c r="C965" s="123">
        <v>137</v>
      </c>
      <c r="E965" s="16" t="s">
        <v>391</v>
      </c>
      <c r="F965" s="132">
        <f t="shared" si="6"/>
        <v>130.37755102040816</v>
      </c>
    </row>
    <row r="966" spans="2:7" x14ac:dyDescent="0.3">
      <c r="B966" s="123" t="s">
        <v>392</v>
      </c>
      <c r="C966" s="123">
        <v>120</v>
      </c>
      <c r="E966" s="16" t="s">
        <v>392</v>
      </c>
      <c r="F966" s="132">
        <f t="shared" si="6"/>
        <v>130.30927835051546</v>
      </c>
    </row>
    <row r="967" spans="2:7" x14ac:dyDescent="0.3">
      <c r="B967" s="123" t="s">
        <v>393</v>
      </c>
      <c r="C967" s="123">
        <v>135</v>
      </c>
      <c r="E967" s="16" t="s">
        <v>393</v>
      </c>
      <c r="F967" s="132">
        <f>AVERAGE(C967:C1070)</f>
        <v>130.41666666666666</v>
      </c>
    </row>
    <row r="968" spans="2:7" x14ac:dyDescent="0.3">
      <c r="B968" s="123" t="s">
        <v>394</v>
      </c>
      <c r="C968" s="123">
        <v>132</v>
      </c>
      <c r="E968" s="16" t="s">
        <v>394</v>
      </c>
      <c r="F968" s="132">
        <f>AVERAGE(C968:C1071)</f>
        <v>130.36842105263159</v>
      </c>
    </row>
    <row r="969" spans="2:7" x14ac:dyDescent="0.3">
      <c r="B969" s="123" t="s">
        <v>395</v>
      </c>
      <c r="C969" s="123">
        <v>145</v>
      </c>
      <c r="E969" s="16" t="s">
        <v>395</v>
      </c>
      <c r="F969" s="132">
        <f>AVERAGE(C969:C1072)</f>
        <v>130.35106382978722</v>
      </c>
    </row>
    <row r="970" spans="2:7" x14ac:dyDescent="0.3">
      <c r="B970" s="123" t="s">
        <v>396</v>
      </c>
      <c r="C970" s="123">
        <v>122</v>
      </c>
      <c r="E970" s="16" t="s">
        <v>396</v>
      </c>
      <c r="F970" s="132">
        <f>AVERAGE(C970:C1073)</f>
        <v>130.19354838709677</v>
      </c>
    </row>
    <row r="971" spans="2:7" x14ac:dyDescent="0.3">
      <c r="B971" s="123" t="s">
        <v>397</v>
      </c>
      <c r="C971" s="123">
        <v>130</v>
      </c>
      <c r="E971" s="16" t="s">
        <v>397</v>
      </c>
      <c r="F971" s="132">
        <f>AVERAGE(C971:C1074)</f>
        <v>130.28260869565219</v>
      </c>
    </row>
    <row r="972" spans="2:7" x14ac:dyDescent="0.3">
      <c r="B972" s="123" t="s">
        <v>398</v>
      </c>
      <c r="C972" s="123">
        <v>141</v>
      </c>
      <c r="E972" s="16" t="s">
        <v>398</v>
      </c>
      <c r="F972" s="132">
        <f>AVERAGE(C972:C1075)</f>
        <v>130.28571428571428</v>
      </c>
    </row>
    <row r="973" spans="2:7" x14ac:dyDescent="0.3">
      <c r="B973" s="123" t="s">
        <v>399</v>
      </c>
      <c r="C973" s="123">
        <v>118</v>
      </c>
      <c r="E973" s="16" t="s">
        <v>399</v>
      </c>
      <c r="F973" s="132">
        <f>AVERAGE(C973:C1076)</f>
        <v>130.16666666666666</v>
      </c>
    </row>
    <row r="974" spans="2:7" x14ac:dyDescent="0.3">
      <c r="B974" s="123" t="s">
        <v>400</v>
      </c>
      <c r="C974" s="123">
        <v>125</v>
      </c>
      <c r="E974" s="16" t="s">
        <v>400</v>
      </c>
      <c r="F974" s="132">
        <f>AVERAGE(C974:C1077)</f>
        <v>129.30000000000001</v>
      </c>
    </row>
    <row r="975" spans="2:7" x14ac:dyDescent="0.3">
      <c r="B975" s="123" t="s">
        <v>401</v>
      </c>
      <c r="C975" s="123">
        <v>132</v>
      </c>
      <c r="E975" s="16" t="s">
        <v>401</v>
      </c>
      <c r="F975" s="132">
        <f>AVERAGE(C975:C1078)</f>
        <v>128.34444444444443</v>
      </c>
    </row>
    <row r="976" spans="2:7" x14ac:dyDescent="0.3">
      <c r="B976" s="123" t="s">
        <v>402</v>
      </c>
      <c r="C976" s="123">
        <v>136</v>
      </c>
      <c r="E976" s="16" t="s">
        <v>402</v>
      </c>
      <c r="F976" s="132">
        <f>AVERAGE(C976:C1079)</f>
        <v>127.34444444444445</v>
      </c>
    </row>
    <row r="977" spans="2:6" x14ac:dyDescent="0.3">
      <c r="B977" s="123" t="s">
        <v>403</v>
      </c>
      <c r="C977" s="123">
        <v>128</v>
      </c>
      <c r="E977" s="16" t="s">
        <v>403</v>
      </c>
      <c r="F977" s="132">
        <f>AVERAGE(C977:C1080)</f>
        <v>126.28888888888889</v>
      </c>
    </row>
    <row r="978" spans="2:6" x14ac:dyDescent="0.3">
      <c r="B978" s="123" t="s">
        <v>404</v>
      </c>
      <c r="C978" s="123">
        <v>123</v>
      </c>
      <c r="E978" s="16" t="s">
        <v>404</v>
      </c>
      <c r="F978" s="132">
        <f>AVERAGE(C978:C1081)</f>
        <v>125.28888888888889</v>
      </c>
    </row>
    <row r="979" spans="2:6" x14ac:dyDescent="0.3">
      <c r="B979" s="123" t="s">
        <v>405</v>
      </c>
      <c r="C979" s="123">
        <v>132</v>
      </c>
      <c r="E979" s="16" t="s">
        <v>405</v>
      </c>
      <c r="F979" s="132">
        <f>AVERAGE(C979:C1082)</f>
        <v>124.4</v>
      </c>
    </row>
    <row r="980" spans="2:6" x14ac:dyDescent="0.3">
      <c r="B980" s="123" t="s">
        <v>406</v>
      </c>
      <c r="C980" s="123">
        <v>138</v>
      </c>
      <c r="E980" s="16" t="s">
        <v>406</v>
      </c>
      <c r="F980" s="132">
        <f>AVERAGE(C980:C1083)</f>
        <v>123.43333333333334</v>
      </c>
    </row>
    <row r="981" spans="2:6" x14ac:dyDescent="0.3">
      <c r="B981" s="123" t="s">
        <v>407</v>
      </c>
      <c r="C981" s="123">
        <v>126</v>
      </c>
      <c r="E981" s="16" t="s">
        <v>407</v>
      </c>
      <c r="F981" s="132">
        <f>AVERAGE(C981:C1084)</f>
        <v>122.38888888888889</v>
      </c>
    </row>
    <row r="982" spans="2:6" x14ac:dyDescent="0.3">
      <c r="B982" s="123" t="s">
        <v>408</v>
      </c>
      <c r="C982" s="123">
        <v>129</v>
      </c>
      <c r="E982" s="16" t="s">
        <v>408</v>
      </c>
      <c r="F982" s="132">
        <f>AVERAGE(C982:C1085)</f>
        <v>121.44444444444444</v>
      </c>
    </row>
    <row r="983" spans="2:6" x14ac:dyDescent="0.3">
      <c r="B983" s="123" t="s">
        <v>409</v>
      </c>
      <c r="C983" s="123">
        <v>136</v>
      </c>
      <c r="E983" s="16" t="s">
        <v>409</v>
      </c>
      <c r="F983" s="132">
        <f>AVERAGE(C983:C1086)</f>
        <v>120.42222222222222</v>
      </c>
    </row>
    <row r="984" spans="2:6" x14ac:dyDescent="0.3">
      <c r="B984" s="123" t="s">
        <v>410</v>
      </c>
      <c r="C984" s="123">
        <v>127</v>
      </c>
      <c r="E984" s="16" t="s">
        <v>410</v>
      </c>
      <c r="F984" s="132">
        <f>AVERAGE(C984:C1087)</f>
        <v>120.24719101123596</v>
      </c>
    </row>
    <row r="985" spans="2:6" x14ac:dyDescent="0.3">
      <c r="B985" s="123" t="s">
        <v>411</v>
      </c>
      <c r="C985" s="123">
        <v>130</v>
      </c>
      <c r="E985" s="16" t="s">
        <v>411</v>
      </c>
      <c r="F985" s="132">
        <f>AVERAGE(C985:C1088)</f>
        <v>119.28089887640449</v>
      </c>
    </row>
    <row r="986" spans="2:6" x14ac:dyDescent="0.3">
      <c r="B986" s="123" t="s">
        <v>412</v>
      </c>
      <c r="C986" s="123">
        <v>122</v>
      </c>
      <c r="E986" s="16" t="s">
        <v>412</v>
      </c>
      <c r="F986" s="132">
        <f>AVERAGE(C986:C1088)</f>
        <v>119.15909090909091</v>
      </c>
    </row>
    <row r="987" spans="2:6" x14ac:dyDescent="0.3">
      <c r="B987" s="123" t="s">
        <v>413</v>
      </c>
      <c r="C987" s="123">
        <v>125</v>
      </c>
      <c r="E987" s="16" t="s">
        <v>413</v>
      </c>
      <c r="F987" s="132">
        <f>AVERAGE(C987:C1090)</f>
        <v>119.1264367816092</v>
      </c>
    </row>
    <row r="988" spans="2:6" x14ac:dyDescent="0.3">
      <c r="B988" s="123" t="s">
        <v>414</v>
      </c>
      <c r="C988" s="123">
        <v>133</v>
      </c>
      <c r="E988" s="16" t="s">
        <v>414</v>
      </c>
      <c r="F988" s="132">
        <f>AVERAGE(C988:C1091)</f>
        <v>117.71933320571806</v>
      </c>
    </row>
    <row r="989" spans="2:6" x14ac:dyDescent="0.3">
      <c r="B989" s="123" t="s">
        <v>415</v>
      </c>
      <c r="C989" s="123">
        <v>140</v>
      </c>
      <c r="E989" s="16" t="s">
        <v>415</v>
      </c>
      <c r="F989" s="132">
        <f>AVERAGE(C989:C1092)</f>
        <v>117.54165103369152</v>
      </c>
    </row>
    <row r="990" spans="2:6" x14ac:dyDescent="0.3">
      <c r="B990" s="123" t="s">
        <v>416</v>
      </c>
      <c r="C990" s="123">
        <v>126</v>
      </c>
      <c r="E990" s="16" t="s">
        <v>416</v>
      </c>
      <c r="F990" s="132">
        <f>AVERAGE(C990:C1093)</f>
        <v>117.27743516349966</v>
      </c>
    </row>
    <row r="991" spans="2:6" x14ac:dyDescent="0.3">
      <c r="B991" s="123" t="s">
        <v>417</v>
      </c>
      <c r="C991" s="123">
        <v>133</v>
      </c>
      <c r="E991" s="16" t="s">
        <v>417</v>
      </c>
      <c r="F991" s="132">
        <f>AVERAGE(C991:C1094)</f>
        <v>115.87351359487221</v>
      </c>
    </row>
    <row r="992" spans="2:6" x14ac:dyDescent="0.3">
      <c r="B992" s="123" t="s">
        <v>418</v>
      </c>
      <c r="C992" s="123">
        <v>135</v>
      </c>
      <c r="E992" s="16" t="s">
        <v>418</v>
      </c>
      <c r="F992" s="132">
        <f>AVERAGE(C992:C1094)</f>
        <v>115.66962685195401</v>
      </c>
    </row>
    <row r="993" spans="2:6" x14ac:dyDescent="0.3">
      <c r="B993" s="123" t="s">
        <v>419</v>
      </c>
      <c r="C993" s="123">
        <v>130</v>
      </c>
      <c r="E993" s="16" t="s">
        <v>419</v>
      </c>
      <c r="F993" s="132">
        <f>AVERAGE(C993:C1096)</f>
        <v>115.43673078992936</v>
      </c>
    </row>
    <row r="994" spans="2:6" x14ac:dyDescent="0.3">
      <c r="B994" s="123" t="s">
        <v>420</v>
      </c>
      <c r="C994" s="123">
        <v>134</v>
      </c>
      <c r="E994" s="16" t="s">
        <v>420</v>
      </c>
      <c r="F994" s="132">
        <f>AVERAGE(C994:C1097)</f>
        <v>115.25912994590411</v>
      </c>
    </row>
    <row r="995" spans="2:6" x14ac:dyDescent="0.3">
      <c r="B995" s="123" t="s">
        <v>421</v>
      </c>
      <c r="C995" s="123">
        <v>141</v>
      </c>
      <c r="E995" s="16" t="s">
        <v>421</v>
      </c>
      <c r="F995" s="132">
        <f>AVERAGE(C995:C1098)</f>
        <v>115.02776117980416</v>
      </c>
    </row>
    <row r="996" spans="2:6" x14ac:dyDescent="0.3">
      <c r="B996" s="123" t="s">
        <v>422</v>
      </c>
      <c r="C996" s="123">
        <v>119</v>
      </c>
      <c r="E996" s="16" t="s">
        <v>422</v>
      </c>
      <c r="F996" s="132">
        <f>AVERAGE(C996:C1099)</f>
        <v>114.70310819455172</v>
      </c>
    </row>
    <row r="997" spans="2:6" x14ac:dyDescent="0.3">
      <c r="B997" s="123" t="s">
        <v>423</v>
      </c>
      <c r="C997" s="123">
        <v>125</v>
      </c>
      <c r="E997" s="16" t="s">
        <v>423</v>
      </c>
      <c r="F997" s="132">
        <f>AVERAGE(C997:C1100)</f>
        <v>114.64871715903971</v>
      </c>
    </row>
    <row r="998" spans="2:6" x14ac:dyDescent="0.3">
      <c r="B998" s="123" t="s">
        <v>424</v>
      </c>
      <c r="C998" s="123">
        <v>131</v>
      </c>
      <c r="E998" s="16" t="s">
        <v>424</v>
      </c>
      <c r="F998" s="132">
        <f>AVERAGE(C998:C1101)</f>
        <v>114.51600840466843</v>
      </c>
    </row>
    <row r="999" spans="2:6" x14ac:dyDescent="0.3">
      <c r="B999" s="123" t="s">
        <v>425</v>
      </c>
      <c r="C999" s="123">
        <v>136</v>
      </c>
      <c r="E999" s="16" t="s">
        <v>425</v>
      </c>
      <c r="F999" s="132">
        <f>AVERAGE(C999:C1102)</f>
        <v>114.30193059174204</v>
      </c>
    </row>
    <row r="1000" spans="2:6" x14ac:dyDescent="0.3">
      <c r="B1000" s="123" t="s">
        <v>426</v>
      </c>
      <c r="C1000" s="123">
        <v>128</v>
      </c>
      <c r="E1000" s="16" t="s">
        <v>426</v>
      </c>
      <c r="F1000" s="132">
        <f>AVERAGE(C1000:C1103)</f>
        <v>114.01642967847549</v>
      </c>
    </row>
    <row r="1001" spans="2:6" x14ac:dyDescent="0.3">
      <c r="B1001" s="123" t="s">
        <v>427</v>
      </c>
      <c r="C1001" s="123">
        <v>124</v>
      </c>
      <c r="E1001" s="16" t="s">
        <v>427</v>
      </c>
      <c r="F1001" s="132">
        <f>AVERAGE(C1001:C1104)</f>
        <v>113.82998207418849</v>
      </c>
    </row>
    <row r="1002" spans="2:6" x14ac:dyDescent="0.3">
      <c r="B1002" s="123" t="s">
        <v>428</v>
      </c>
      <c r="C1002" s="123">
        <v>132</v>
      </c>
      <c r="E1002" s="16" t="s">
        <v>428</v>
      </c>
      <c r="F1002" s="132">
        <f>AVERAGE(C1002:C1105)</f>
        <v>113.69254939951537</v>
      </c>
    </row>
    <row r="1003" spans="2:6" x14ac:dyDescent="0.3">
      <c r="B1003" s="123" t="s">
        <v>429</v>
      </c>
      <c r="C1003" s="123">
        <v>136</v>
      </c>
      <c r="E1003" s="16" t="s">
        <v>429</v>
      </c>
      <c r="F1003" s="132">
        <f>AVERAGE(C1003:C1111)</f>
        <v>113.44176240498818</v>
      </c>
    </row>
    <row r="1004" spans="2:6" x14ac:dyDescent="0.3">
      <c r="B1004" s="123" t="s">
        <v>430</v>
      </c>
      <c r="C1004" s="123">
        <v>127</v>
      </c>
      <c r="E1004" s="16" t="s">
        <v>430</v>
      </c>
      <c r="F1004" s="132">
        <f>AVERAGE(C1004:C1111)</f>
        <v>113.12845354950193</v>
      </c>
    </row>
    <row r="1005" spans="2:6" x14ac:dyDescent="0.3">
      <c r="B1005" s="123" t="s">
        <v>431</v>
      </c>
      <c r="C1005" s="123">
        <v>130</v>
      </c>
      <c r="E1005" s="16" t="s">
        <v>431</v>
      </c>
      <c r="F1005" s="132">
        <f>AVERAGE(C1005:C1111)</f>
        <v>112.93307965583294</v>
      </c>
    </row>
    <row r="1006" spans="2:6" x14ac:dyDescent="0.3">
      <c r="B1006" s="123" t="s">
        <v>432</v>
      </c>
      <c r="C1006" s="123">
        <v>122</v>
      </c>
      <c r="E1006" s="16" t="s">
        <v>432</v>
      </c>
      <c r="F1006" s="132">
        <f>AVERAGE(C1006:C1112)</f>
        <v>112.68926650805913</v>
      </c>
    </row>
    <row r="1007" spans="2:6" x14ac:dyDescent="0.3">
      <c r="B1007" s="123" t="s">
        <v>433</v>
      </c>
      <c r="C1007" s="123">
        <v>125</v>
      </c>
      <c r="E1007" s="16" t="s">
        <v>433</v>
      </c>
      <c r="F1007" s="132">
        <f>AVERAGE(C1007:C1113)</f>
        <v>112.55432834150926</v>
      </c>
    </row>
    <row r="1008" spans="2:6" x14ac:dyDescent="0.3">
      <c r="B1008" s="123" t="s">
        <v>434</v>
      </c>
      <c r="C1008" s="123">
        <v>133</v>
      </c>
      <c r="E1008" s="16" t="s">
        <v>434</v>
      </c>
      <c r="F1008" s="132">
        <f>AVERAGE(C1008:C1114)</f>
        <v>112.37130375829616</v>
      </c>
    </row>
    <row r="1009" spans="2:11" x14ac:dyDescent="0.3">
      <c r="B1009" s="123" t="s">
        <v>435</v>
      </c>
      <c r="C1009" s="123">
        <v>140</v>
      </c>
      <c r="E1009" s="16" t="s">
        <v>435</v>
      </c>
      <c r="F1009" s="132">
        <f>AVERAGE(C1009:C1115)</f>
        <v>111.00365669947263</v>
      </c>
    </row>
    <row r="1010" spans="2:11" x14ac:dyDescent="0.3">
      <c r="B1010" s="123" t="s">
        <v>436</v>
      </c>
      <c r="C1010" s="123">
        <v>126</v>
      </c>
      <c r="E1010" s="16" t="s">
        <v>436</v>
      </c>
      <c r="F1010" s="132">
        <f>AVERAGE(C1010:C1116)</f>
        <v>109.60659787594322</v>
      </c>
    </row>
    <row r="1011" spans="2:11" x14ac:dyDescent="0.3">
      <c r="B1011" s="123" t="s">
        <v>437</v>
      </c>
      <c r="C1011" s="123">
        <v>133</v>
      </c>
      <c r="E1011" s="16" t="s">
        <v>437</v>
      </c>
      <c r="F1011" s="132">
        <f>AVERAGE(C1011:C1117)</f>
        <v>108.48895081711969</v>
      </c>
    </row>
    <row r="1012" spans="2:11" x14ac:dyDescent="0.3">
      <c r="B1012" s="123" t="s">
        <v>438</v>
      </c>
      <c r="C1012" s="123">
        <v>135</v>
      </c>
      <c r="E1012" s="16" t="s">
        <v>438</v>
      </c>
      <c r="F1012" s="132">
        <f>AVERAGE(C1012:C1118)</f>
        <v>107.34189199359028</v>
      </c>
    </row>
    <row r="1013" spans="2:11" ht="15" thickBot="1" x14ac:dyDescent="0.35">
      <c r="B1013" s="123" t="s">
        <v>439</v>
      </c>
      <c r="C1013" s="123">
        <v>130</v>
      </c>
      <c r="E1013" s="16" t="s">
        <v>439</v>
      </c>
      <c r="F1013" s="132">
        <f>AVERAGE(C1013:C1119)</f>
        <v>106.23895081711969</v>
      </c>
    </row>
    <row r="1014" spans="2:11" x14ac:dyDescent="0.3">
      <c r="B1014" s="123" t="s">
        <v>440</v>
      </c>
      <c r="C1014" s="123">
        <v>134</v>
      </c>
      <c r="E1014" s="16" t="s">
        <v>440</v>
      </c>
      <c r="F1014" s="132">
        <f>AVERAGE(C1014:C1120)</f>
        <v>105.23895081711969</v>
      </c>
      <c r="H1014" s="416" t="s">
        <v>187</v>
      </c>
      <c r="I1014" s="417"/>
      <c r="J1014" s="283">
        <f>MEDIAN(F963:F1062)</f>
        <v>112.62179742478421</v>
      </c>
      <c r="K1014" s="284"/>
    </row>
    <row r="1015" spans="2:11" ht="15" thickBot="1" x14ac:dyDescent="0.35">
      <c r="B1015" s="123" t="s">
        <v>441</v>
      </c>
      <c r="C1015" s="123">
        <v>141</v>
      </c>
      <c r="E1015" s="16" t="s">
        <v>441</v>
      </c>
      <c r="F1015" s="132">
        <f>AVERAGE(C1015:C1121)</f>
        <v>104.22424493476674</v>
      </c>
      <c r="H1015" s="418"/>
      <c r="I1015" s="419"/>
      <c r="J1015" s="285"/>
      <c r="K1015" s="286"/>
    </row>
    <row r="1016" spans="2:11" x14ac:dyDescent="0.3">
      <c r="B1016" s="123" t="s">
        <v>442</v>
      </c>
      <c r="C1016" s="123">
        <v>119</v>
      </c>
      <c r="E1016" s="16" t="s">
        <v>442</v>
      </c>
      <c r="F1016" s="132">
        <f>AVERAGE(C1016:C1122)</f>
        <v>103.15071552300205</v>
      </c>
    </row>
    <row r="1017" spans="2:11" x14ac:dyDescent="0.3">
      <c r="B1017" s="123" t="s">
        <v>443</v>
      </c>
      <c r="C1017" s="123">
        <v>125</v>
      </c>
      <c r="E1017" s="16" t="s">
        <v>443</v>
      </c>
      <c r="F1017" s="132">
        <f>AVERAGE(C1017:C1123)</f>
        <v>102.43012728770793</v>
      </c>
    </row>
    <row r="1018" spans="2:11" x14ac:dyDescent="0.3">
      <c r="B1018" s="123" t="s">
        <v>444</v>
      </c>
      <c r="C1018" s="123">
        <v>131</v>
      </c>
      <c r="E1018" s="16" t="s">
        <v>444</v>
      </c>
      <c r="F1018" s="132">
        <f>AVERAGE(C1018:C1124)</f>
        <v>101.65071552300205</v>
      </c>
    </row>
    <row r="1019" spans="2:11" x14ac:dyDescent="0.3">
      <c r="B1019" s="123" t="s">
        <v>445</v>
      </c>
      <c r="C1019" s="123">
        <v>136</v>
      </c>
      <c r="E1019" s="16" t="s">
        <v>445</v>
      </c>
      <c r="F1019" s="132">
        <f>AVERAGE(C1019:C1125)</f>
        <v>100.82718611123734</v>
      </c>
    </row>
    <row r="1020" spans="2:11" x14ac:dyDescent="0.3">
      <c r="B1020" s="123" t="s">
        <v>446</v>
      </c>
      <c r="C1020" s="123">
        <v>128</v>
      </c>
      <c r="E1020" s="16" t="s">
        <v>446</v>
      </c>
      <c r="F1020" s="132">
        <f>AVERAGE(C1020:C1126)</f>
        <v>99.974244934766745</v>
      </c>
    </row>
    <row r="1021" spans="2:11" x14ac:dyDescent="0.3">
      <c r="B1021" s="123" t="s">
        <v>447</v>
      </c>
      <c r="C1021" s="123">
        <v>124</v>
      </c>
      <c r="E1021" s="16" t="s">
        <v>447</v>
      </c>
      <c r="F1021" s="132">
        <f>AVERAGE(C1021:C1127)</f>
        <v>99.268362581825571</v>
      </c>
    </row>
    <row r="1022" spans="2:11" x14ac:dyDescent="0.3">
      <c r="B1022" s="123" t="s">
        <v>448</v>
      </c>
      <c r="C1022" s="123">
        <v>132</v>
      </c>
      <c r="E1022" s="16" t="s">
        <v>448</v>
      </c>
      <c r="F1022" s="132">
        <f>AVERAGE(C1022:C1128)</f>
        <v>98.650715523002049</v>
      </c>
    </row>
    <row r="1023" spans="2:11" x14ac:dyDescent="0.3">
      <c r="B1023" s="123" t="s">
        <v>449</v>
      </c>
      <c r="C1023" s="123">
        <v>136</v>
      </c>
      <c r="E1023" s="16" t="s">
        <v>449</v>
      </c>
      <c r="F1023" s="132">
        <f>AVERAGE(C1023:C1129)</f>
        <v>97.959539052413803</v>
      </c>
    </row>
    <row r="1024" spans="2:11" x14ac:dyDescent="0.3">
      <c r="B1024" s="123" t="s">
        <v>450</v>
      </c>
      <c r="C1024" s="123">
        <v>127</v>
      </c>
      <c r="E1024" s="16" t="s">
        <v>450</v>
      </c>
      <c r="F1024" s="132">
        <f>AVERAGE(C1024:C1130)</f>
        <v>97.253656699472629</v>
      </c>
    </row>
    <row r="1025" spans="2:6" x14ac:dyDescent="0.3">
      <c r="B1025" s="123" t="s">
        <v>451</v>
      </c>
      <c r="C1025" s="123">
        <v>130</v>
      </c>
      <c r="E1025" s="16" t="s">
        <v>451</v>
      </c>
      <c r="F1025" s="132">
        <f>AVERAGE(C1025:C1131)</f>
        <v>96.709539052413803</v>
      </c>
    </row>
    <row r="1026" spans="2:6" x14ac:dyDescent="0.3">
      <c r="B1026" s="123" t="s">
        <v>452</v>
      </c>
      <c r="C1026" s="123">
        <v>122</v>
      </c>
      <c r="E1026" s="16" t="s">
        <v>452</v>
      </c>
      <c r="F1026" s="132">
        <f>AVERAGE(C1026:C1132)</f>
        <v>96.150715523002049</v>
      </c>
    </row>
    <row r="1027" spans="2:6" x14ac:dyDescent="0.3">
      <c r="B1027" s="123" t="s">
        <v>453</v>
      </c>
      <c r="C1027" s="123">
        <v>125</v>
      </c>
      <c r="E1027" s="16" t="s">
        <v>453</v>
      </c>
      <c r="F1027" s="132">
        <f>AVERAGE(C1027:C1133)</f>
        <v>95.753656699472629</v>
      </c>
    </row>
    <row r="1028" spans="2:6" x14ac:dyDescent="0.3">
      <c r="B1028" s="123" t="s">
        <v>454</v>
      </c>
      <c r="C1028" s="123">
        <v>133</v>
      </c>
      <c r="E1028" s="16" t="s">
        <v>454</v>
      </c>
      <c r="F1028" s="132">
        <f>AVERAGE(C1028:C1134)</f>
        <v>95.386009640649107</v>
      </c>
    </row>
    <row r="1029" spans="2:6" x14ac:dyDescent="0.3">
      <c r="B1029" s="123" t="s">
        <v>455</v>
      </c>
      <c r="C1029" s="123">
        <v>140</v>
      </c>
      <c r="E1029" s="16" t="s">
        <v>455</v>
      </c>
      <c r="F1029" s="132">
        <f>AVERAGE(C1029:C1135)</f>
        <v>94.974244934766745</v>
      </c>
    </row>
    <row r="1030" spans="2:6" x14ac:dyDescent="0.3">
      <c r="B1030" s="123" t="s">
        <v>456</v>
      </c>
      <c r="C1030" s="123">
        <v>126</v>
      </c>
      <c r="E1030" s="16" t="s">
        <v>456</v>
      </c>
      <c r="F1030" s="132">
        <f>AVERAGE(C1030:C1136)</f>
        <v>94.533068464178513</v>
      </c>
    </row>
    <row r="1031" spans="2:6" x14ac:dyDescent="0.3">
      <c r="B1031" s="123" t="s">
        <v>457</v>
      </c>
      <c r="C1031" s="123">
        <v>133</v>
      </c>
      <c r="E1031" s="16" t="s">
        <v>457</v>
      </c>
      <c r="F1031" s="132">
        <f>AVERAGE(C1031:C1137)</f>
        <v>94.371303758296165</v>
      </c>
    </row>
    <row r="1032" spans="2:6" x14ac:dyDescent="0.3">
      <c r="B1032" s="123" t="s">
        <v>458</v>
      </c>
      <c r="C1032" s="123">
        <v>135</v>
      </c>
      <c r="E1032" s="16" t="s">
        <v>458</v>
      </c>
      <c r="F1032" s="132">
        <f>AVERAGE(C1032:C1138)</f>
        <v>94.180127287707933</v>
      </c>
    </row>
    <row r="1033" spans="2:6" x14ac:dyDescent="0.3">
      <c r="B1033" s="123" t="s">
        <v>459</v>
      </c>
      <c r="C1033" s="123">
        <v>130</v>
      </c>
      <c r="E1033" s="16" t="s">
        <v>459</v>
      </c>
      <c r="F1033" s="132">
        <f>AVERAGE(C1033:C1139)</f>
        <v>94.033068464178513</v>
      </c>
    </row>
    <row r="1034" spans="2:6" x14ac:dyDescent="0.3">
      <c r="B1034" s="123" t="s">
        <v>460</v>
      </c>
      <c r="C1034" s="123">
        <v>134</v>
      </c>
      <c r="E1034" s="16" t="s">
        <v>460</v>
      </c>
      <c r="F1034" s="132">
        <f>AVERAGE(C1034:C1140)</f>
        <v>94.033068464178513</v>
      </c>
    </row>
    <row r="1035" spans="2:6" x14ac:dyDescent="0.3">
      <c r="B1035" s="123" t="s">
        <v>461</v>
      </c>
      <c r="C1035" s="123">
        <v>141</v>
      </c>
      <c r="E1035" s="16" t="s">
        <v>461</v>
      </c>
      <c r="F1035" s="132">
        <f>AVERAGE(C1035:C1141)</f>
        <v>94.047774346531455</v>
      </c>
    </row>
    <row r="1036" spans="2:6" x14ac:dyDescent="0.3">
      <c r="B1036" s="123" t="s">
        <v>462</v>
      </c>
      <c r="C1036" s="123">
        <v>119</v>
      </c>
      <c r="E1036" s="16" t="s">
        <v>462</v>
      </c>
      <c r="F1036" s="132">
        <f>AVERAGE(C1036:C1142)</f>
        <v>94.033068464178498</v>
      </c>
    </row>
    <row r="1037" spans="2:6" x14ac:dyDescent="0.3">
      <c r="B1037" s="123" t="s">
        <v>463</v>
      </c>
      <c r="C1037" s="123">
        <v>125</v>
      </c>
      <c r="E1037" s="16" t="s">
        <v>463</v>
      </c>
      <c r="F1037" s="132">
        <f>AVERAGE(C1037:C1143)</f>
        <v>94.415421405354977</v>
      </c>
    </row>
    <row r="1038" spans="2:6" x14ac:dyDescent="0.3">
      <c r="B1038" s="123" t="s">
        <v>464</v>
      </c>
      <c r="C1038" s="123">
        <v>131</v>
      </c>
      <c r="E1038" s="16" t="s">
        <v>464</v>
      </c>
      <c r="F1038" s="132">
        <f>AVERAGE(C1038:C1144)</f>
        <v>94.783068464178498</v>
      </c>
    </row>
    <row r="1039" spans="2:6" x14ac:dyDescent="0.3">
      <c r="B1039" s="123" t="s">
        <v>465</v>
      </c>
      <c r="C1039" s="123">
        <v>136</v>
      </c>
      <c r="E1039" s="16" t="s">
        <v>465</v>
      </c>
      <c r="F1039" s="132">
        <f>AVERAGE(C1039:C1145)</f>
        <v>95.136009640649092</v>
      </c>
    </row>
    <row r="1040" spans="2:6" x14ac:dyDescent="0.3">
      <c r="B1040" s="123" t="s">
        <v>466</v>
      </c>
      <c r="C1040" s="123">
        <v>128</v>
      </c>
      <c r="E1040" s="16" t="s">
        <v>466</v>
      </c>
      <c r="F1040" s="132">
        <f>AVERAGE(C1040:C1146)</f>
        <v>95.488950817119672</v>
      </c>
    </row>
    <row r="1041" spans="2:6" x14ac:dyDescent="0.3">
      <c r="B1041" s="123" t="s">
        <v>467</v>
      </c>
      <c r="C1041" s="123">
        <v>124</v>
      </c>
      <c r="E1041" s="16" t="s">
        <v>467</v>
      </c>
      <c r="F1041" s="132">
        <f>AVERAGE(C1041:C1147)</f>
        <v>96.033068464178498</v>
      </c>
    </row>
    <row r="1042" spans="2:6" x14ac:dyDescent="0.3">
      <c r="B1042" s="123" t="s">
        <v>468</v>
      </c>
      <c r="C1042" s="123">
        <v>132</v>
      </c>
      <c r="E1042" s="16" t="s">
        <v>468</v>
      </c>
      <c r="F1042" s="132">
        <f>AVERAGE(C1042:C1148)</f>
        <v>96.709539052413788</v>
      </c>
    </row>
    <row r="1043" spans="2:6" x14ac:dyDescent="0.3">
      <c r="B1043" s="123" t="s">
        <v>469</v>
      </c>
      <c r="C1043" s="123">
        <v>136</v>
      </c>
      <c r="E1043" s="16" t="s">
        <v>469</v>
      </c>
      <c r="F1043" s="132">
        <f>AVERAGE(C1043:C1149)</f>
        <v>97.341891993590266</v>
      </c>
    </row>
    <row r="1044" spans="2:6" x14ac:dyDescent="0.3">
      <c r="B1044" s="123" t="s">
        <v>470</v>
      </c>
      <c r="C1044" s="123">
        <v>127</v>
      </c>
      <c r="E1044" s="16" t="s">
        <v>470</v>
      </c>
      <c r="F1044" s="132">
        <f>AVERAGE(C1044:C1150)</f>
        <v>97.988950817119672</v>
      </c>
    </row>
    <row r="1045" spans="2:6" x14ac:dyDescent="0.3">
      <c r="B1045" s="123" t="s">
        <v>471</v>
      </c>
      <c r="C1045" s="123">
        <v>130</v>
      </c>
      <c r="E1045" s="16" t="s">
        <v>471</v>
      </c>
      <c r="F1045" s="132">
        <f>AVERAGE(C1045:C1151)</f>
        <v>98.841891993590266</v>
      </c>
    </row>
    <row r="1046" spans="2:6" x14ac:dyDescent="0.3">
      <c r="B1046" s="123" t="s">
        <v>472</v>
      </c>
      <c r="C1046" s="123">
        <v>122</v>
      </c>
      <c r="E1046" s="16" t="s">
        <v>472</v>
      </c>
      <c r="F1046" s="132">
        <f>AVERAGE(C1046:C1152)</f>
        <v>99.72424493476673</v>
      </c>
    </row>
    <row r="1047" spans="2:6" x14ac:dyDescent="0.3">
      <c r="B1047" s="123" t="s">
        <v>473</v>
      </c>
      <c r="C1047" s="123">
        <v>125</v>
      </c>
      <c r="E1047" s="16" t="s">
        <v>473</v>
      </c>
      <c r="F1047" s="132">
        <f>AVERAGE(C1047:C1153)</f>
        <v>100.79777434653144</v>
      </c>
    </row>
    <row r="1048" spans="2:6" x14ac:dyDescent="0.3">
      <c r="B1048" s="123" t="s">
        <v>474</v>
      </c>
      <c r="C1048" s="123">
        <v>133</v>
      </c>
      <c r="E1048" s="16" t="s">
        <v>474</v>
      </c>
      <c r="F1048" s="132">
        <f>AVERAGE(C1048:C1154)</f>
        <v>101.90071552300203</v>
      </c>
    </row>
    <row r="1049" spans="2:6" x14ac:dyDescent="0.3">
      <c r="B1049" s="123" t="s">
        <v>475</v>
      </c>
      <c r="C1049" s="123">
        <v>140</v>
      </c>
      <c r="E1049" s="16" t="s">
        <v>475</v>
      </c>
      <c r="F1049" s="132">
        <f>AVERAGE(C1049:C1155)</f>
        <v>102.95953905241379</v>
      </c>
    </row>
    <row r="1050" spans="2:6" x14ac:dyDescent="0.3">
      <c r="B1050" s="123" t="s">
        <v>476</v>
      </c>
      <c r="C1050" s="123">
        <v>126</v>
      </c>
      <c r="E1050" s="16" t="s">
        <v>476</v>
      </c>
      <c r="F1050" s="132">
        <f>AVERAGE(C1050:C1156)</f>
        <v>103.98895081711967</v>
      </c>
    </row>
    <row r="1051" spans="2:6" x14ac:dyDescent="0.3">
      <c r="B1051" s="123" t="s">
        <v>477</v>
      </c>
      <c r="C1051" s="123">
        <v>133</v>
      </c>
      <c r="E1051" s="16" t="s">
        <v>477</v>
      </c>
      <c r="F1051" s="132">
        <f>AVERAGE(C1051:C1157)</f>
        <v>105.29777434653144</v>
      </c>
    </row>
    <row r="1052" spans="2:6" x14ac:dyDescent="0.3">
      <c r="B1052" s="123" t="s">
        <v>478</v>
      </c>
      <c r="C1052" s="123">
        <v>135</v>
      </c>
      <c r="E1052" s="16" t="s">
        <v>478</v>
      </c>
      <c r="F1052" s="132">
        <f>AVERAGE(C1052:C1158)</f>
        <v>106.57718611123732</v>
      </c>
    </row>
    <row r="1053" spans="2:6" x14ac:dyDescent="0.3">
      <c r="B1053" s="123" t="s">
        <v>479</v>
      </c>
      <c r="C1053" s="123">
        <v>130</v>
      </c>
      <c r="E1053" s="16" t="s">
        <v>479</v>
      </c>
      <c r="F1053" s="132">
        <f>AVERAGE(C1053:C1159)</f>
        <v>107.90071552300203</v>
      </c>
    </row>
    <row r="1054" spans="2:6" x14ac:dyDescent="0.3">
      <c r="B1054" s="123" t="s">
        <v>480</v>
      </c>
      <c r="C1054" s="123">
        <v>134</v>
      </c>
      <c r="E1054" s="16" t="s">
        <v>480</v>
      </c>
      <c r="F1054" s="132">
        <f>AVERAGE(C1054:C1160)</f>
        <v>109.37130375829615</v>
      </c>
    </row>
    <row r="1055" spans="2:6" x14ac:dyDescent="0.3">
      <c r="B1055" s="123" t="s">
        <v>481</v>
      </c>
      <c r="C1055" s="123">
        <v>141</v>
      </c>
      <c r="E1055" s="16" t="s">
        <v>481</v>
      </c>
      <c r="F1055" s="132">
        <f>AVERAGE(C1055:C1161)</f>
        <v>110.85659787594321</v>
      </c>
    </row>
    <row r="1056" spans="2:6" x14ac:dyDescent="0.3">
      <c r="B1056" s="123" t="s">
        <v>482</v>
      </c>
      <c r="C1056" s="123">
        <v>119</v>
      </c>
      <c r="E1056" s="16" t="s">
        <v>482</v>
      </c>
      <c r="F1056" s="132">
        <f>AVERAGE(C1056:C1162)</f>
        <v>112.31248022888438</v>
      </c>
    </row>
    <row r="1057" spans="1:6" x14ac:dyDescent="0.3">
      <c r="B1057" s="123" t="s">
        <v>483</v>
      </c>
      <c r="C1057" s="123">
        <v>125</v>
      </c>
      <c r="E1057" s="16" t="s">
        <v>483</v>
      </c>
      <c r="F1057" s="132">
        <f>AVERAGE(C1057:C1163)</f>
        <v>114.16542140535498</v>
      </c>
    </row>
    <row r="1058" spans="1:6" x14ac:dyDescent="0.3">
      <c r="B1058" s="123" t="s">
        <v>484</v>
      </c>
      <c r="C1058" s="123">
        <v>131</v>
      </c>
      <c r="E1058" s="16" t="s">
        <v>484</v>
      </c>
      <c r="F1058" s="132">
        <f>AVERAGE(C1058:C1164)</f>
        <v>116.00365669947261</v>
      </c>
    </row>
    <row r="1059" spans="1:6" x14ac:dyDescent="0.3">
      <c r="B1059" s="123" t="s">
        <v>485</v>
      </c>
      <c r="C1059" s="123">
        <v>136</v>
      </c>
      <c r="E1059" s="16" t="s">
        <v>485</v>
      </c>
      <c r="F1059" s="132">
        <f>AVERAGE(C1059:C1165)</f>
        <v>117.82718611123732</v>
      </c>
    </row>
    <row r="1060" spans="1:6" x14ac:dyDescent="0.3">
      <c r="B1060" s="123" t="s">
        <v>486</v>
      </c>
      <c r="C1060" s="123">
        <v>128</v>
      </c>
      <c r="E1060" s="16" t="s">
        <v>486</v>
      </c>
      <c r="F1060" s="132">
        <f>AVERAGE(C1060:C1166)</f>
        <v>119.65071552300203</v>
      </c>
    </row>
    <row r="1061" spans="1:6" x14ac:dyDescent="0.3">
      <c r="B1061" s="123" t="s">
        <v>487</v>
      </c>
      <c r="C1061" s="123">
        <v>124</v>
      </c>
      <c r="E1061" s="16" t="s">
        <v>487</v>
      </c>
      <c r="F1061" s="132">
        <f>AVERAGE(C1061:C1167)</f>
        <v>121.66542140535496</v>
      </c>
    </row>
    <row r="1062" spans="1:6" ht="15" thickBot="1" x14ac:dyDescent="0.35">
      <c r="B1062" s="124" t="s">
        <v>488</v>
      </c>
      <c r="C1062" s="124">
        <v>132</v>
      </c>
      <c r="E1062" s="133" t="s">
        <v>488</v>
      </c>
      <c r="F1062" s="134">
        <f>AVERAGE(C1062:C1168)</f>
        <v>123.81248022888437</v>
      </c>
    </row>
    <row r="1065" spans="1:6" ht="14.4" customHeight="1" x14ac:dyDescent="0.3"/>
    <row r="1066" spans="1:6" ht="14.4" customHeight="1" x14ac:dyDescent="0.4">
      <c r="A1066" s="442" t="s">
        <v>963</v>
      </c>
    </row>
    <row r="1067" spans="1:6" ht="14.4" customHeight="1" x14ac:dyDescent="0.4">
      <c r="A1067" s="442"/>
    </row>
    <row r="1068" spans="1:6" ht="14.4" customHeight="1" x14ac:dyDescent="0.4">
      <c r="A1068" s="442" t="s">
        <v>593</v>
      </c>
    </row>
    <row r="1069" spans="1:6" ht="14.4" customHeight="1" x14ac:dyDescent="0.4">
      <c r="A1069" s="442"/>
    </row>
    <row r="1070" spans="1:6" ht="15" customHeight="1" x14ac:dyDescent="0.4">
      <c r="A1070" s="442" t="s">
        <v>964</v>
      </c>
    </row>
    <row r="1071" spans="1:6" ht="21" x14ac:dyDescent="0.4">
      <c r="A1071" s="442" t="s">
        <v>965</v>
      </c>
    </row>
    <row r="1072" spans="1:6" ht="21" x14ac:dyDescent="0.4">
      <c r="A1072" s="442" t="s">
        <v>966</v>
      </c>
    </row>
    <row r="1075" spans="1:3" ht="15" thickBot="1" x14ac:dyDescent="0.35"/>
    <row r="1076" spans="1:3" x14ac:dyDescent="0.3">
      <c r="A1076" s="150" t="s">
        <v>594</v>
      </c>
      <c r="B1076" s="151" t="s">
        <v>595</v>
      </c>
      <c r="C1076" s="152" t="s">
        <v>596</v>
      </c>
    </row>
    <row r="1077" spans="1:3" x14ac:dyDescent="0.3">
      <c r="A1077" s="153">
        <v>40</v>
      </c>
      <c r="B1077" s="154">
        <v>32</v>
      </c>
      <c r="C1077" s="155">
        <v>40</v>
      </c>
    </row>
    <row r="1078" spans="1:3" x14ac:dyDescent="0.3">
      <c r="A1078" s="153">
        <v>35</v>
      </c>
      <c r="B1078" s="154">
        <v>28</v>
      </c>
      <c r="C1078" s="155">
        <v>39</v>
      </c>
    </row>
    <row r="1079" spans="1:3" x14ac:dyDescent="0.3">
      <c r="A1079" s="153">
        <v>40</v>
      </c>
      <c r="B1079" s="154">
        <v>30</v>
      </c>
      <c r="C1079" s="155">
        <v>42</v>
      </c>
    </row>
    <row r="1080" spans="1:3" x14ac:dyDescent="0.3">
      <c r="A1080" s="153">
        <v>38</v>
      </c>
      <c r="B1080" s="154">
        <v>34</v>
      </c>
      <c r="C1080" s="155">
        <v>41</v>
      </c>
    </row>
    <row r="1081" spans="1:3" x14ac:dyDescent="0.3">
      <c r="A1081" s="153">
        <v>42</v>
      </c>
      <c r="B1081" s="154">
        <v>33</v>
      </c>
      <c r="C1081" s="155">
        <v>38</v>
      </c>
    </row>
    <row r="1082" spans="1:3" x14ac:dyDescent="0.3">
      <c r="A1082" s="153">
        <v>37</v>
      </c>
      <c r="B1082" s="154">
        <v>35</v>
      </c>
      <c r="C1082" s="155">
        <v>43</v>
      </c>
    </row>
    <row r="1083" spans="1:3" x14ac:dyDescent="0.3">
      <c r="A1083" s="153">
        <v>39</v>
      </c>
      <c r="B1083" s="154">
        <v>31</v>
      </c>
      <c r="C1083" s="155">
        <v>45</v>
      </c>
    </row>
    <row r="1084" spans="1:3" x14ac:dyDescent="0.3">
      <c r="A1084" s="153">
        <v>43</v>
      </c>
      <c r="B1084" s="154">
        <v>29</v>
      </c>
      <c r="C1084" s="155">
        <v>44</v>
      </c>
    </row>
    <row r="1085" spans="1:3" x14ac:dyDescent="0.3">
      <c r="A1085" s="153">
        <v>44</v>
      </c>
      <c r="B1085" s="154">
        <v>36</v>
      </c>
      <c r="C1085" s="155">
        <v>41</v>
      </c>
    </row>
    <row r="1086" spans="1:3" ht="15" thickBot="1" x14ac:dyDescent="0.35">
      <c r="A1086" s="153">
        <v>41</v>
      </c>
      <c r="B1086" s="154">
        <v>37</v>
      </c>
      <c r="C1086" s="155">
        <v>37</v>
      </c>
    </row>
    <row r="1087" spans="1:3" x14ac:dyDescent="0.3">
      <c r="A1087" s="158" t="s">
        <v>99</v>
      </c>
      <c r="B1087" s="159" t="s">
        <v>99</v>
      </c>
      <c r="C1087" s="160" t="s">
        <v>99</v>
      </c>
    </row>
    <row r="1088" spans="1:3" x14ac:dyDescent="0.3">
      <c r="A1088" s="161">
        <f>AVERAGE(A1077:A1086)</f>
        <v>39.9</v>
      </c>
      <c r="B1088" s="156">
        <f>AVERAGE(B1077:B1086)</f>
        <v>32.5</v>
      </c>
      <c r="C1088" s="162">
        <f>AVERAGE(C1077:C1086)</f>
        <v>41</v>
      </c>
    </row>
    <row r="1089" spans="1:6" x14ac:dyDescent="0.3">
      <c r="A1089" s="163"/>
      <c r="B1089" s="164"/>
      <c r="C1089" s="165"/>
    </row>
    <row r="1090" spans="1:6" x14ac:dyDescent="0.3">
      <c r="A1090" s="161" t="s">
        <v>597</v>
      </c>
      <c r="B1090" s="156" t="s">
        <v>597</v>
      </c>
      <c r="C1090" s="162" t="s">
        <v>597</v>
      </c>
    </row>
    <row r="1091" spans="1:6" x14ac:dyDescent="0.3">
      <c r="A1091" s="166">
        <f>_xlfn.STDEV.S(A1077:A1086)</f>
        <v>2.766867462592951</v>
      </c>
      <c r="B1091" s="157">
        <f>_xlfn.STDEV.S(B1077:B1086)</f>
        <v>3.0276503540974917</v>
      </c>
      <c r="C1091" s="167">
        <f>_xlfn.STDEV.S(C1077:C1086)</f>
        <v>2.5819888974716112</v>
      </c>
    </row>
    <row r="1092" spans="1:6" x14ac:dyDescent="0.3">
      <c r="A1092" s="166"/>
      <c r="B1092" s="157"/>
      <c r="C1092" s="167"/>
    </row>
    <row r="1093" spans="1:6" x14ac:dyDescent="0.3">
      <c r="A1093" s="161" t="s">
        <v>80</v>
      </c>
      <c r="B1093" s="156" t="s">
        <v>80</v>
      </c>
      <c r="C1093" s="162" t="s">
        <v>80</v>
      </c>
    </row>
    <row r="1094" spans="1:6" ht="15" thickBot="1" x14ac:dyDescent="0.35">
      <c r="A1094" s="168">
        <f>_xlfn.VAR.S(A1077:A1086)</f>
        <v>7.6555555555555559</v>
      </c>
      <c r="B1094" s="169">
        <f>_xlfn.VAR.S(B1077:B1086)</f>
        <v>9.1666666666666661</v>
      </c>
      <c r="C1094" s="170">
        <f>_xlfn.VAR.S(C1077:C1086)</f>
        <v>6.666666666666667</v>
      </c>
    </row>
    <row r="1103" spans="1:6" x14ac:dyDescent="0.3">
      <c r="F1103" t="s">
        <v>599</v>
      </c>
    </row>
    <row r="1104" spans="1:6" ht="14.4" customHeight="1" x14ac:dyDescent="0.4">
      <c r="A1104" s="442" t="s">
        <v>967</v>
      </c>
    </row>
    <row r="1105" spans="1:3" ht="15" customHeight="1" x14ac:dyDescent="0.4">
      <c r="A1105" s="442"/>
    </row>
    <row r="1106" spans="1:3" ht="15" customHeight="1" x14ac:dyDescent="0.4">
      <c r="A1106" s="442" t="s">
        <v>600</v>
      </c>
    </row>
    <row r="1107" spans="1:3" ht="15" customHeight="1" x14ac:dyDescent="0.4">
      <c r="A1107" s="442"/>
    </row>
    <row r="1108" spans="1:3" ht="15" customHeight="1" x14ac:dyDescent="0.4">
      <c r="A1108" s="442" t="s">
        <v>968</v>
      </c>
    </row>
    <row r="1109" spans="1:3" ht="15" customHeight="1" x14ac:dyDescent="0.4">
      <c r="A1109" s="442" t="s">
        <v>969</v>
      </c>
    </row>
    <row r="1110" spans="1:3" ht="15" customHeight="1" x14ac:dyDescent="0.4">
      <c r="A1110" s="442" t="s">
        <v>970</v>
      </c>
    </row>
    <row r="1111" spans="1:3" ht="15" customHeight="1" x14ac:dyDescent="0.3"/>
    <row r="1113" spans="1:3" x14ac:dyDescent="0.3">
      <c r="B1113" s="22" t="s">
        <v>601</v>
      </c>
      <c r="C1113" s="22" t="s">
        <v>602</v>
      </c>
    </row>
    <row r="1114" spans="1:3" ht="15" thickBot="1" x14ac:dyDescent="0.35">
      <c r="B1114" s="22"/>
      <c r="C1114" s="22"/>
    </row>
    <row r="1115" spans="1:3" x14ac:dyDescent="0.3">
      <c r="B1115" s="40" t="s">
        <v>201</v>
      </c>
      <c r="C1115" s="41">
        <v>40</v>
      </c>
    </row>
    <row r="1116" spans="1:3" x14ac:dyDescent="0.3">
      <c r="B1116" s="81" t="s">
        <v>202</v>
      </c>
      <c r="C1116" s="43">
        <v>45</v>
      </c>
    </row>
    <row r="1117" spans="1:3" x14ac:dyDescent="0.3">
      <c r="B1117" s="81" t="s">
        <v>203</v>
      </c>
      <c r="C1117" s="43">
        <v>50</v>
      </c>
    </row>
    <row r="1118" spans="1:3" x14ac:dyDescent="0.3">
      <c r="B1118" s="81" t="s">
        <v>204</v>
      </c>
      <c r="C1118" s="43">
        <v>55</v>
      </c>
    </row>
    <row r="1119" spans="1:3" x14ac:dyDescent="0.3">
      <c r="B1119" s="81" t="s">
        <v>205</v>
      </c>
      <c r="C1119" s="43">
        <v>60</v>
      </c>
    </row>
    <row r="1120" spans="1:3" x14ac:dyDescent="0.3">
      <c r="B1120" s="81" t="s">
        <v>206</v>
      </c>
      <c r="C1120" s="43">
        <v>62</v>
      </c>
    </row>
    <row r="1121" spans="2:3" x14ac:dyDescent="0.3">
      <c r="B1121" s="81" t="s">
        <v>207</v>
      </c>
      <c r="C1121" s="43">
        <v>65</v>
      </c>
    </row>
    <row r="1122" spans="2:3" x14ac:dyDescent="0.3">
      <c r="B1122" s="81" t="s">
        <v>208</v>
      </c>
      <c r="C1122" s="43">
        <v>68</v>
      </c>
    </row>
    <row r="1123" spans="2:3" x14ac:dyDescent="0.3">
      <c r="B1123" s="81" t="s">
        <v>209</v>
      </c>
      <c r="C1123" s="43">
        <v>70</v>
      </c>
    </row>
    <row r="1124" spans="2:3" x14ac:dyDescent="0.3">
      <c r="B1124" s="81" t="s">
        <v>210</v>
      </c>
      <c r="C1124" s="43">
        <v>72</v>
      </c>
    </row>
    <row r="1125" spans="2:3" x14ac:dyDescent="0.3">
      <c r="B1125" s="81" t="s">
        <v>211</v>
      </c>
      <c r="C1125" s="43">
        <v>75</v>
      </c>
    </row>
    <row r="1126" spans="2:3" x14ac:dyDescent="0.3">
      <c r="B1126" s="81" t="s">
        <v>212</v>
      </c>
      <c r="C1126" s="43">
        <v>78</v>
      </c>
    </row>
    <row r="1127" spans="2:3" x14ac:dyDescent="0.3">
      <c r="B1127" s="81" t="s">
        <v>213</v>
      </c>
      <c r="C1127" s="43">
        <v>80</v>
      </c>
    </row>
    <row r="1128" spans="2:3" x14ac:dyDescent="0.3">
      <c r="B1128" s="81" t="s">
        <v>214</v>
      </c>
      <c r="C1128" s="43">
        <v>82</v>
      </c>
    </row>
    <row r="1129" spans="2:3" x14ac:dyDescent="0.3">
      <c r="B1129" s="81" t="s">
        <v>215</v>
      </c>
      <c r="C1129" s="43">
        <v>85</v>
      </c>
    </row>
    <row r="1130" spans="2:3" x14ac:dyDescent="0.3">
      <c r="B1130" s="81" t="s">
        <v>216</v>
      </c>
      <c r="C1130" s="43">
        <v>88</v>
      </c>
    </row>
    <row r="1131" spans="2:3" x14ac:dyDescent="0.3">
      <c r="B1131" s="81" t="s">
        <v>217</v>
      </c>
      <c r="C1131" s="43">
        <v>90</v>
      </c>
    </row>
    <row r="1132" spans="2:3" x14ac:dyDescent="0.3">
      <c r="B1132" s="81" t="s">
        <v>218</v>
      </c>
      <c r="C1132" s="43">
        <v>92</v>
      </c>
    </row>
    <row r="1133" spans="2:3" x14ac:dyDescent="0.3">
      <c r="B1133" s="81" t="s">
        <v>219</v>
      </c>
      <c r="C1133" s="43">
        <v>95</v>
      </c>
    </row>
    <row r="1134" spans="2:3" x14ac:dyDescent="0.3">
      <c r="B1134" s="81" t="s">
        <v>220</v>
      </c>
      <c r="C1134" s="43">
        <v>100</v>
      </c>
    </row>
    <row r="1135" spans="2:3" x14ac:dyDescent="0.3">
      <c r="B1135" s="81" t="s">
        <v>221</v>
      </c>
      <c r="C1135" s="43">
        <v>105</v>
      </c>
    </row>
    <row r="1136" spans="2:3" x14ac:dyDescent="0.3">
      <c r="B1136" s="81" t="s">
        <v>222</v>
      </c>
      <c r="C1136" s="43">
        <v>110</v>
      </c>
    </row>
    <row r="1137" spans="2:3" x14ac:dyDescent="0.3">
      <c r="B1137" s="81" t="s">
        <v>223</v>
      </c>
      <c r="C1137" s="43">
        <v>115</v>
      </c>
    </row>
    <row r="1138" spans="2:3" x14ac:dyDescent="0.3">
      <c r="B1138" s="81" t="s">
        <v>224</v>
      </c>
      <c r="C1138" s="43">
        <v>120</v>
      </c>
    </row>
    <row r="1139" spans="2:3" x14ac:dyDescent="0.3">
      <c r="B1139" s="81" t="s">
        <v>225</v>
      </c>
      <c r="C1139" s="43">
        <v>125</v>
      </c>
    </row>
    <row r="1140" spans="2:3" x14ac:dyDescent="0.3">
      <c r="B1140" s="81" t="s">
        <v>226</v>
      </c>
      <c r="C1140" s="43">
        <v>130</v>
      </c>
    </row>
    <row r="1141" spans="2:3" x14ac:dyDescent="0.3">
      <c r="B1141" s="81" t="s">
        <v>227</v>
      </c>
      <c r="C1141" s="43">
        <v>135</v>
      </c>
    </row>
    <row r="1142" spans="2:3" x14ac:dyDescent="0.3">
      <c r="B1142" s="81" t="s">
        <v>228</v>
      </c>
      <c r="C1142" s="43">
        <v>140</v>
      </c>
    </row>
    <row r="1143" spans="2:3" x14ac:dyDescent="0.3">
      <c r="B1143" s="81" t="s">
        <v>229</v>
      </c>
      <c r="C1143" s="43">
        <v>145</v>
      </c>
    </row>
    <row r="1144" spans="2:3" x14ac:dyDescent="0.3">
      <c r="B1144" s="81" t="s">
        <v>230</v>
      </c>
      <c r="C1144" s="43">
        <v>150</v>
      </c>
    </row>
    <row r="1145" spans="2:3" x14ac:dyDescent="0.3">
      <c r="B1145" s="81" t="s">
        <v>231</v>
      </c>
      <c r="C1145" s="43">
        <v>155</v>
      </c>
    </row>
    <row r="1146" spans="2:3" x14ac:dyDescent="0.3">
      <c r="B1146" s="81" t="s">
        <v>232</v>
      </c>
      <c r="C1146" s="43">
        <v>160</v>
      </c>
    </row>
    <row r="1147" spans="2:3" x14ac:dyDescent="0.3">
      <c r="B1147" s="81" t="s">
        <v>233</v>
      </c>
      <c r="C1147" s="43">
        <v>165</v>
      </c>
    </row>
    <row r="1148" spans="2:3" x14ac:dyDescent="0.3">
      <c r="B1148" s="81" t="s">
        <v>234</v>
      </c>
      <c r="C1148" s="43">
        <v>170</v>
      </c>
    </row>
    <row r="1149" spans="2:3" x14ac:dyDescent="0.3">
      <c r="B1149" s="81" t="s">
        <v>235</v>
      </c>
      <c r="C1149" s="43">
        <v>175</v>
      </c>
    </row>
    <row r="1150" spans="2:3" x14ac:dyDescent="0.3">
      <c r="B1150" s="81" t="s">
        <v>236</v>
      </c>
      <c r="C1150" s="43">
        <v>180</v>
      </c>
    </row>
    <row r="1151" spans="2:3" x14ac:dyDescent="0.3">
      <c r="B1151" s="81" t="s">
        <v>237</v>
      </c>
      <c r="C1151" s="43">
        <v>185</v>
      </c>
    </row>
    <row r="1152" spans="2:3" x14ac:dyDescent="0.3">
      <c r="B1152" s="81" t="s">
        <v>238</v>
      </c>
      <c r="C1152" s="43">
        <v>190</v>
      </c>
    </row>
    <row r="1153" spans="2:3" x14ac:dyDescent="0.3">
      <c r="B1153" s="81" t="s">
        <v>239</v>
      </c>
      <c r="C1153" s="43">
        <v>195</v>
      </c>
    </row>
    <row r="1154" spans="2:3" x14ac:dyDescent="0.3">
      <c r="B1154" s="81" t="s">
        <v>240</v>
      </c>
      <c r="C1154" s="43">
        <v>200</v>
      </c>
    </row>
    <row r="1155" spans="2:3" x14ac:dyDescent="0.3">
      <c r="B1155" s="81" t="s">
        <v>241</v>
      </c>
      <c r="C1155" s="43">
        <v>205</v>
      </c>
    </row>
    <row r="1156" spans="2:3" x14ac:dyDescent="0.3">
      <c r="B1156" s="81" t="s">
        <v>242</v>
      </c>
      <c r="C1156" s="43">
        <v>210</v>
      </c>
    </row>
    <row r="1157" spans="2:3" x14ac:dyDescent="0.3">
      <c r="B1157" s="81" t="s">
        <v>243</v>
      </c>
      <c r="C1157" s="43">
        <v>215</v>
      </c>
    </row>
    <row r="1158" spans="2:3" x14ac:dyDescent="0.3">
      <c r="B1158" s="81" t="s">
        <v>244</v>
      </c>
      <c r="C1158" s="43">
        <v>220</v>
      </c>
    </row>
    <row r="1159" spans="2:3" x14ac:dyDescent="0.3">
      <c r="B1159" s="81" t="s">
        <v>245</v>
      </c>
      <c r="C1159" s="43">
        <v>225</v>
      </c>
    </row>
    <row r="1160" spans="2:3" x14ac:dyDescent="0.3">
      <c r="B1160" s="81" t="s">
        <v>246</v>
      </c>
      <c r="C1160" s="43">
        <v>230</v>
      </c>
    </row>
    <row r="1161" spans="2:3" x14ac:dyDescent="0.3">
      <c r="B1161" s="81" t="s">
        <v>247</v>
      </c>
      <c r="C1161" s="43">
        <v>235</v>
      </c>
    </row>
    <row r="1162" spans="2:3" x14ac:dyDescent="0.3">
      <c r="B1162" s="81" t="s">
        <v>248</v>
      </c>
      <c r="C1162" s="43">
        <v>240</v>
      </c>
    </row>
    <row r="1163" spans="2:3" x14ac:dyDescent="0.3">
      <c r="B1163" s="81" t="s">
        <v>249</v>
      </c>
      <c r="C1163" s="43">
        <v>245</v>
      </c>
    </row>
    <row r="1164" spans="2:3" x14ac:dyDescent="0.3">
      <c r="B1164" s="81" t="s">
        <v>250</v>
      </c>
      <c r="C1164" s="43">
        <v>250</v>
      </c>
    </row>
    <row r="1165" spans="2:3" x14ac:dyDescent="0.3">
      <c r="B1165" s="81" t="s">
        <v>251</v>
      </c>
      <c r="C1165" s="43">
        <v>255</v>
      </c>
    </row>
    <row r="1166" spans="2:3" x14ac:dyDescent="0.3">
      <c r="B1166" s="81" t="s">
        <v>252</v>
      </c>
      <c r="C1166" s="43">
        <v>260</v>
      </c>
    </row>
    <row r="1167" spans="2:3" x14ac:dyDescent="0.3">
      <c r="B1167" s="81" t="s">
        <v>253</v>
      </c>
      <c r="C1167" s="43">
        <v>265</v>
      </c>
    </row>
    <row r="1168" spans="2:3" x14ac:dyDescent="0.3">
      <c r="B1168" s="81" t="s">
        <v>254</v>
      </c>
      <c r="C1168" s="43">
        <v>270</v>
      </c>
    </row>
    <row r="1169" spans="2:3" x14ac:dyDescent="0.3">
      <c r="B1169" s="81" t="s">
        <v>255</v>
      </c>
      <c r="C1169" s="43">
        <v>275</v>
      </c>
    </row>
    <row r="1170" spans="2:3" x14ac:dyDescent="0.3">
      <c r="B1170" s="81" t="s">
        <v>256</v>
      </c>
      <c r="C1170" s="43">
        <v>280</v>
      </c>
    </row>
    <row r="1171" spans="2:3" x14ac:dyDescent="0.3">
      <c r="B1171" s="81" t="s">
        <v>257</v>
      </c>
      <c r="C1171" s="43">
        <v>285</v>
      </c>
    </row>
    <row r="1172" spans="2:3" x14ac:dyDescent="0.3">
      <c r="B1172" s="81" t="s">
        <v>258</v>
      </c>
      <c r="C1172" s="43">
        <v>290</v>
      </c>
    </row>
    <row r="1173" spans="2:3" x14ac:dyDescent="0.3">
      <c r="B1173" s="81" t="s">
        <v>259</v>
      </c>
      <c r="C1173" s="43">
        <v>295</v>
      </c>
    </row>
    <row r="1174" spans="2:3" x14ac:dyDescent="0.3">
      <c r="B1174" s="81" t="s">
        <v>260</v>
      </c>
      <c r="C1174" s="43">
        <v>300</v>
      </c>
    </row>
    <row r="1175" spans="2:3" x14ac:dyDescent="0.3">
      <c r="B1175" s="81" t="s">
        <v>261</v>
      </c>
      <c r="C1175" s="43">
        <v>305</v>
      </c>
    </row>
    <row r="1176" spans="2:3" x14ac:dyDescent="0.3">
      <c r="B1176" s="81" t="s">
        <v>262</v>
      </c>
      <c r="C1176" s="43">
        <v>310</v>
      </c>
    </row>
    <row r="1177" spans="2:3" x14ac:dyDescent="0.3">
      <c r="B1177" s="81" t="s">
        <v>263</v>
      </c>
      <c r="C1177" s="43">
        <v>315</v>
      </c>
    </row>
    <row r="1178" spans="2:3" x14ac:dyDescent="0.3">
      <c r="B1178" s="81" t="s">
        <v>264</v>
      </c>
      <c r="C1178" s="43">
        <v>320</v>
      </c>
    </row>
    <row r="1179" spans="2:3" x14ac:dyDescent="0.3">
      <c r="B1179" s="81" t="s">
        <v>265</v>
      </c>
      <c r="C1179" s="43">
        <v>325</v>
      </c>
    </row>
    <row r="1180" spans="2:3" x14ac:dyDescent="0.3">
      <c r="B1180" s="81" t="s">
        <v>266</v>
      </c>
      <c r="C1180" s="43">
        <v>330</v>
      </c>
    </row>
    <row r="1181" spans="2:3" x14ac:dyDescent="0.3">
      <c r="B1181" s="81" t="s">
        <v>267</v>
      </c>
      <c r="C1181" s="43">
        <v>335</v>
      </c>
    </row>
    <row r="1182" spans="2:3" x14ac:dyDescent="0.3">
      <c r="B1182" s="81" t="s">
        <v>268</v>
      </c>
      <c r="C1182" s="43">
        <v>340</v>
      </c>
    </row>
    <row r="1183" spans="2:3" x14ac:dyDescent="0.3">
      <c r="B1183" s="81" t="s">
        <v>269</v>
      </c>
      <c r="C1183" s="43">
        <v>345</v>
      </c>
    </row>
    <row r="1184" spans="2:3" x14ac:dyDescent="0.3">
      <c r="B1184" s="81" t="s">
        <v>270</v>
      </c>
      <c r="C1184" s="43">
        <v>350</v>
      </c>
    </row>
    <row r="1185" spans="2:3" x14ac:dyDescent="0.3">
      <c r="B1185" s="81" t="s">
        <v>271</v>
      </c>
      <c r="C1185" s="43">
        <v>355</v>
      </c>
    </row>
    <row r="1186" spans="2:3" x14ac:dyDescent="0.3">
      <c r="B1186" s="81" t="s">
        <v>272</v>
      </c>
      <c r="C1186" s="43">
        <v>360</v>
      </c>
    </row>
    <row r="1187" spans="2:3" x14ac:dyDescent="0.3">
      <c r="B1187" s="81" t="s">
        <v>273</v>
      </c>
      <c r="C1187" s="43">
        <v>365</v>
      </c>
    </row>
    <row r="1188" spans="2:3" x14ac:dyDescent="0.3">
      <c r="B1188" s="81" t="s">
        <v>274</v>
      </c>
      <c r="C1188" s="43">
        <v>370</v>
      </c>
    </row>
    <row r="1189" spans="2:3" x14ac:dyDescent="0.3">
      <c r="B1189" s="81" t="s">
        <v>275</v>
      </c>
      <c r="C1189" s="43">
        <v>375</v>
      </c>
    </row>
    <row r="1190" spans="2:3" x14ac:dyDescent="0.3">
      <c r="B1190" s="81" t="s">
        <v>276</v>
      </c>
      <c r="C1190" s="43">
        <v>380</v>
      </c>
    </row>
    <row r="1191" spans="2:3" x14ac:dyDescent="0.3">
      <c r="B1191" s="81" t="s">
        <v>277</v>
      </c>
      <c r="C1191" s="43">
        <v>385</v>
      </c>
    </row>
    <row r="1192" spans="2:3" x14ac:dyDescent="0.3">
      <c r="B1192" s="81" t="s">
        <v>278</v>
      </c>
      <c r="C1192" s="43">
        <v>390</v>
      </c>
    </row>
    <row r="1193" spans="2:3" x14ac:dyDescent="0.3">
      <c r="B1193" s="81" t="s">
        <v>279</v>
      </c>
      <c r="C1193" s="43">
        <v>395</v>
      </c>
    </row>
    <row r="1194" spans="2:3" x14ac:dyDescent="0.3">
      <c r="B1194" s="81" t="s">
        <v>280</v>
      </c>
      <c r="C1194" s="43">
        <v>400</v>
      </c>
    </row>
    <row r="1195" spans="2:3" x14ac:dyDescent="0.3">
      <c r="B1195" s="81" t="s">
        <v>281</v>
      </c>
      <c r="C1195" s="43">
        <v>405</v>
      </c>
    </row>
    <row r="1196" spans="2:3" x14ac:dyDescent="0.3">
      <c r="B1196" s="81" t="s">
        <v>282</v>
      </c>
      <c r="C1196" s="43">
        <v>410</v>
      </c>
    </row>
    <row r="1197" spans="2:3" x14ac:dyDescent="0.3">
      <c r="B1197" s="81" t="s">
        <v>283</v>
      </c>
      <c r="C1197" s="43">
        <v>415</v>
      </c>
    </row>
    <row r="1198" spans="2:3" x14ac:dyDescent="0.3">
      <c r="B1198" s="81" t="s">
        <v>284</v>
      </c>
      <c r="C1198" s="43">
        <v>420</v>
      </c>
    </row>
    <row r="1199" spans="2:3" x14ac:dyDescent="0.3">
      <c r="B1199" s="81" t="s">
        <v>285</v>
      </c>
      <c r="C1199" s="43">
        <v>425</v>
      </c>
    </row>
    <row r="1200" spans="2:3" x14ac:dyDescent="0.3">
      <c r="B1200" s="81" t="s">
        <v>286</v>
      </c>
      <c r="C1200" s="43">
        <v>430</v>
      </c>
    </row>
    <row r="1201" spans="2:3" x14ac:dyDescent="0.3">
      <c r="B1201" s="81" t="s">
        <v>287</v>
      </c>
      <c r="C1201" s="43">
        <v>435</v>
      </c>
    </row>
    <row r="1202" spans="2:3" x14ac:dyDescent="0.3">
      <c r="B1202" s="81" t="s">
        <v>288</v>
      </c>
      <c r="C1202" s="43">
        <v>440</v>
      </c>
    </row>
    <row r="1203" spans="2:3" x14ac:dyDescent="0.3">
      <c r="B1203" s="81" t="s">
        <v>289</v>
      </c>
      <c r="C1203" s="43">
        <v>445</v>
      </c>
    </row>
    <row r="1204" spans="2:3" x14ac:dyDescent="0.3">
      <c r="B1204" s="81" t="s">
        <v>290</v>
      </c>
      <c r="C1204" s="43">
        <v>450</v>
      </c>
    </row>
    <row r="1205" spans="2:3" x14ac:dyDescent="0.3">
      <c r="B1205" s="81" t="s">
        <v>291</v>
      </c>
      <c r="C1205" s="43">
        <v>455</v>
      </c>
    </row>
    <row r="1206" spans="2:3" x14ac:dyDescent="0.3">
      <c r="B1206" s="81" t="s">
        <v>292</v>
      </c>
      <c r="C1206" s="43">
        <v>460</v>
      </c>
    </row>
    <row r="1207" spans="2:3" x14ac:dyDescent="0.3">
      <c r="B1207" s="81" t="s">
        <v>293</v>
      </c>
      <c r="C1207" s="43">
        <v>465</v>
      </c>
    </row>
    <row r="1208" spans="2:3" x14ac:dyDescent="0.3">
      <c r="B1208" s="81" t="s">
        <v>294</v>
      </c>
      <c r="C1208" s="43">
        <v>470</v>
      </c>
    </row>
    <row r="1209" spans="2:3" x14ac:dyDescent="0.3">
      <c r="B1209" s="81" t="s">
        <v>295</v>
      </c>
      <c r="C1209" s="43">
        <v>475</v>
      </c>
    </row>
    <row r="1210" spans="2:3" x14ac:dyDescent="0.3">
      <c r="B1210" s="81" t="s">
        <v>296</v>
      </c>
      <c r="C1210" s="43">
        <v>480</v>
      </c>
    </row>
    <row r="1211" spans="2:3" x14ac:dyDescent="0.3">
      <c r="B1211" s="81" t="s">
        <v>297</v>
      </c>
      <c r="C1211" s="43">
        <v>485</v>
      </c>
    </row>
    <row r="1212" spans="2:3" x14ac:dyDescent="0.3">
      <c r="B1212" s="81" t="s">
        <v>298</v>
      </c>
      <c r="C1212" s="43">
        <v>490</v>
      </c>
    </row>
    <row r="1213" spans="2:3" x14ac:dyDescent="0.3">
      <c r="B1213" s="81" t="s">
        <v>299</v>
      </c>
      <c r="C1213" s="43">
        <v>495</v>
      </c>
    </row>
    <row r="1214" spans="2:3" ht="15" thickBot="1" x14ac:dyDescent="0.35">
      <c r="B1214" s="82" t="s">
        <v>300</v>
      </c>
      <c r="C1214" s="46">
        <v>500</v>
      </c>
    </row>
    <row r="1215" spans="2:3" ht="21.6" thickBot="1" x14ac:dyDescent="0.45">
      <c r="B1215" s="281" t="s">
        <v>882</v>
      </c>
      <c r="C1215" s="282"/>
    </row>
    <row r="1217" spans="2:3" ht="15.6" x14ac:dyDescent="0.3">
      <c r="B1217" s="182" t="s">
        <v>603</v>
      </c>
      <c r="C1217" s="183">
        <f>QUARTILE(C1115:C1214,1)</f>
        <v>128.75</v>
      </c>
    </row>
    <row r="1218" spans="2:3" ht="15.6" x14ac:dyDescent="0.3">
      <c r="B1218" s="180" t="s">
        <v>604</v>
      </c>
      <c r="C1218" s="179">
        <f>QUARTILE(C1115:C1214,2)</f>
        <v>252.5</v>
      </c>
    </row>
    <row r="1219" spans="2:3" ht="16.2" thickBot="1" x14ac:dyDescent="0.35">
      <c r="B1219" s="181" t="s">
        <v>605</v>
      </c>
      <c r="C1219" s="178">
        <f>QUARTILE(C1115:C1214,3)</f>
        <v>376.25</v>
      </c>
    </row>
    <row r="1220" spans="2:3" ht="15" thickBot="1" x14ac:dyDescent="0.35"/>
    <row r="1221" spans="2:3" ht="21.6" thickBot="1" x14ac:dyDescent="0.45">
      <c r="B1221" s="281" t="s">
        <v>883</v>
      </c>
      <c r="C1221" s="282"/>
    </row>
    <row r="1223" spans="2:3" x14ac:dyDescent="0.3">
      <c r="B1223" s="184" t="s">
        <v>606</v>
      </c>
      <c r="C1223" s="184">
        <f>PERCENTILE(C1115:C1214,0.1)</f>
        <v>74.7</v>
      </c>
    </row>
    <row r="1224" spans="2:3" x14ac:dyDescent="0.3">
      <c r="B1224" s="184" t="s">
        <v>607</v>
      </c>
      <c r="C1224" s="184">
        <f>PERCENTILE(C1116:C1215,0.25)</f>
        <v>132.5</v>
      </c>
    </row>
    <row r="1225" spans="2:3" x14ac:dyDescent="0.3">
      <c r="B1225" s="184" t="s">
        <v>608</v>
      </c>
      <c r="C1225" s="184">
        <f>PERCENTILE(C1117:C1216,0.75)</f>
        <v>378.75</v>
      </c>
    </row>
    <row r="1226" spans="2:3" ht="15.6" x14ac:dyDescent="0.3">
      <c r="B1226" s="184" t="s">
        <v>822</v>
      </c>
      <c r="C1226" s="230">
        <f>PERCENTILE(C1115:C1214,0.9)</f>
        <v>450.50000000000006</v>
      </c>
    </row>
    <row r="1227" spans="2:3" x14ac:dyDescent="0.3">
      <c r="B1227" s="185" t="s">
        <v>99</v>
      </c>
      <c r="C1227" s="185">
        <f>AVERAGE(C1115:C1214)</f>
        <v>256.52</v>
      </c>
    </row>
    <row r="1228" spans="2:3" x14ac:dyDescent="0.3">
      <c r="B1228" s="185"/>
      <c r="C1228" s="185"/>
    </row>
    <row r="1230" spans="2:3" ht="14.4" customHeight="1" x14ac:dyDescent="0.3"/>
    <row r="1231" spans="2:3" ht="15" customHeight="1" x14ac:dyDescent="0.3"/>
    <row r="1233" spans="1:2" ht="21" x14ac:dyDescent="0.4">
      <c r="A1233" s="442" t="s">
        <v>971</v>
      </c>
    </row>
    <row r="1234" spans="1:2" ht="21" x14ac:dyDescent="0.4">
      <c r="A1234" s="442" t="s">
        <v>609</v>
      </c>
    </row>
    <row r="1235" spans="1:2" ht="21" x14ac:dyDescent="0.4">
      <c r="A1235" s="442"/>
    </row>
    <row r="1236" spans="1:2" ht="21" x14ac:dyDescent="0.4">
      <c r="A1236" s="442" t="s">
        <v>972</v>
      </c>
    </row>
    <row r="1237" spans="1:2" ht="21" x14ac:dyDescent="0.4">
      <c r="A1237" s="442" t="s">
        <v>973</v>
      </c>
    </row>
    <row r="1238" spans="1:2" ht="21" x14ac:dyDescent="0.4">
      <c r="A1238" s="442" t="s">
        <v>974</v>
      </c>
    </row>
    <row r="1244" spans="1:2" ht="15" thickBot="1" x14ac:dyDescent="0.35"/>
    <row r="1245" spans="1:2" ht="15" thickBot="1" x14ac:dyDescent="0.35">
      <c r="A1245" s="187" t="s">
        <v>611</v>
      </c>
      <c r="B1245" s="186" t="s">
        <v>610</v>
      </c>
    </row>
    <row r="1246" spans="1:2" x14ac:dyDescent="0.3">
      <c r="A1246" s="40">
        <v>1</v>
      </c>
      <c r="B1246" s="41">
        <v>55</v>
      </c>
    </row>
    <row r="1247" spans="1:2" x14ac:dyDescent="0.3">
      <c r="A1247" s="81">
        <v>2</v>
      </c>
      <c r="B1247" s="43">
        <v>60</v>
      </c>
    </row>
    <row r="1248" spans="1:2" x14ac:dyDescent="0.3">
      <c r="A1248" s="81">
        <v>3</v>
      </c>
      <c r="B1248" s="43">
        <v>62</v>
      </c>
    </row>
    <row r="1249" spans="1:2" x14ac:dyDescent="0.3">
      <c r="A1249" s="81">
        <v>4</v>
      </c>
      <c r="B1249" s="43">
        <v>65</v>
      </c>
    </row>
    <row r="1250" spans="1:2" x14ac:dyDescent="0.3">
      <c r="A1250" s="81">
        <v>5</v>
      </c>
      <c r="B1250" s="43">
        <v>68</v>
      </c>
    </row>
    <row r="1251" spans="1:2" x14ac:dyDescent="0.3">
      <c r="A1251" s="81">
        <v>6</v>
      </c>
      <c r="B1251" s="43">
        <v>70</v>
      </c>
    </row>
    <row r="1252" spans="1:2" x14ac:dyDescent="0.3">
      <c r="A1252" s="81">
        <v>7</v>
      </c>
      <c r="B1252" s="43">
        <v>72</v>
      </c>
    </row>
    <row r="1253" spans="1:2" x14ac:dyDescent="0.3">
      <c r="A1253" s="81">
        <v>8</v>
      </c>
      <c r="B1253" s="43">
        <v>75</v>
      </c>
    </row>
    <row r="1254" spans="1:2" x14ac:dyDescent="0.3">
      <c r="A1254" s="81">
        <v>9</v>
      </c>
      <c r="B1254" s="43">
        <v>78</v>
      </c>
    </row>
    <row r="1255" spans="1:2" x14ac:dyDescent="0.3">
      <c r="A1255" s="81">
        <v>10</v>
      </c>
      <c r="B1255" s="43">
        <v>80</v>
      </c>
    </row>
    <row r="1256" spans="1:2" x14ac:dyDescent="0.3">
      <c r="A1256" s="81">
        <v>11</v>
      </c>
      <c r="B1256" s="43">
        <v>82</v>
      </c>
    </row>
    <row r="1257" spans="1:2" x14ac:dyDescent="0.3">
      <c r="A1257" s="81">
        <v>12</v>
      </c>
      <c r="B1257" s="43">
        <v>85</v>
      </c>
    </row>
    <row r="1258" spans="1:2" x14ac:dyDescent="0.3">
      <c r="A1258" s="81">
        <v>13</v>
      </c>
      <c r="B1258" s="43">
        <v>88</v>
      </c>
    </row>
    <row r="1259" spans="1:2" x14ac:dyDescent="0.3">
      <c r="A1259" s="81">
        <v>14</v>
      </c>
      <c r="B1259" s="43">
        <v>90</v>
      </c>
    </row>
    <row r="1260" spans="1:2" x14ac:dyDescent="0.3">
      <c r="A1260" s="81">
        <v>15</v>
      </c>
      <c r="B1260" s="43">
        <v>92</v>
      </c>
    </row>
    <row r="1261" spans="1:2" x14ac:dyDescent="0.3">
      <c r="A1261" s="81">
        <v>16</v>
      </c>
      <c r="B1261" s="43">
        <v>95</v>
      </c>
    </row>
    <row r="1262" spans="1:2" x14ac:dyDescent="0.3">
      <c r="A1262" s="81">
        <v>17</v>
      </c>
      <c r="B1262" s="43">
        <v>100</v>
      </c>
    </row>
    <row r="1263" spans="1:2" x14ac:dyDescent="0.3">
      <c r="A1263" s="81">
        <v>18</v>
      </c>
      <c r="B1263" s="43">
        <v>105</v>
      </c>
    </row>
    <row r="1264" spans="1:2" x14ac:dyDescent="0.3">
      <c r="A1264" s="81">
        <v>19</v>
      </c>
      <c r="B1264" s="43">
        <v>110</v>
      </c>
    </row>
    <row r="1265" spans="1:7" x14ac:dyDescent="0.3">
      <c r="A1265" s="81">
        <v>20</v>
      </c>
      <c r="B1265" s="43">
        <v>115</v>
      </c>
    </row>
    <row r="1266" spans="1:7" x14ac:dyDescent="0.3">
      <c r="A1266" s="81">
        <v>21</v>
      </c>
      <c r="B1266" s="43">
        <v>120</v>
      </c>
    </row>
    <row r="1267" spans="1:7" x14ac:dyDescent="0.3">
      <c r="A1267" s="81">
        <v>22</v>
      </c>
      <c r="B1267" s="43">
        <v>125</v>
      </c>
    </row>
    <row r="1268" spans="1:7" x14ac:dyDescent="0.3">
      <c r="A1268" s="81">
        <v>23</v>
      </c>
      <c r="B1268" s="43">
        <v>130</v>
      </c>
    </row>
    <row r="1269" spans="1:7" ht="15" thickBot="1" x14ac:dyDescent="0.35">
      <c r="A1269" s="81">
        <v>24</v>
      </c>
      <c r="B1269" s="43">
        <v>135</v>
      </c>
    </row>
    <row r="1270" spans="1:7" x14ac:dyDescent="0.3">
      <c r="A1270" s="81">
        <v>25</v>
      </c>
      <c r="B1270" s="43">
        <v>140</v>
      </c>
      <c r="D1270" s="420" t="s">
        <v>880</v>
      </c>
      <c r="E1270" s="192" t="s">
        <v>313</v>
      </c>
      <c r="F1270" s="193" t="s">
        <v>613</v>
      </c>
      <c r="G1270" s="194" t="s">
        <v>314</v>
      </c>
    </row>
    <row r="1271" spans="1:7" x14ac:dyDescent="0.3">
      <c r="A1271" s="81">
        <v>26</v>
      </c>
      <c r="B1271" s="43">
        <v>145</v>
      </c>
      <c r="D1271" s="421"/>
      <c r="E1271" s="188">
        <f>QUARTILE(B1246:B1345,1)</f>
        <v>143.75</v>
      </c>
      <c r="F1271" s="188">
        <f>QUARTILE(B1246:B1345,2)</f>
        <v>267.5</v>
      </c>
      <c r="G1271" s="189">
        <f>QUARTILE(B1246:B1345,3)</f>
        <v>391.25</v>
      </c>
    </row>
    <row r="1272" spans="1:7" x14ac:dyDescent="0.3">
      <c r="A1272" s="81">
        <v>27</v>
      </c>
      <c r="B1272" s="43">
        <v>150</v>
      </c>
      <c r="D1272" s="431" t="s">
        <v>881</v>
      </c>
      <c r="E1272" s="195" t="s">
        <v>614</v>
      </c>
      <c r="F1272" s="190" t="s">
        <v>615</v>
      </c>
      <c r="G1272" s="196" t="s">
        <v>616</v>
      </c>
    </row>
    <row r="1273" spans="1:7" x14ac:dyDescent="0.3">
      <c r="A1273" s="81">
        <v>28</v>
      </c>
      <c r="B1273" s="43">
        <v>155</v>
      </c>
      <c r="D1273" s="432"/>
      <c r="E1273" s="190">
        <f>PERCENTILE(B1246:B1345,0.15)</f>
        <v>94.55</v>
      </c>
      <c r="F1273" s="190">
        <f>PERCENTILE(B1246:B1345,0.5)</f>
        <v>267.5</v>
      </c>
      <c r="G1273" s="191">
        <f>PERCENTILE(B1246:B1345,0.85)</f>
        <v>440.74999999999994</v>
      </c>
    </row>
    <row r="1274" spans="1:7" x14ac:dyDescent="0.3">
      <c r="A1274" s="81">
        <v>29</v>
      </c>
      <c r="B1274" s="43">
        <v>160</v>
      </c>
    </row>
    <row r="1275" spans="1:7" x14ac:dyDescent="0.3">
      <c r="A1275" s="81">
        <v>30</v>
      </c>
      <c r="B1275" s="43">
        <v>165</v>
      </c>
      <c r="D1275" s="231"/>
      <c r="E1275" s="232"/>
      <c r="F1275" s="22"/>
      <c r="G1275" s="22"/>
    </row>
    <row r="1276" spans="1:7" x14ac:dyDescent="0.3">
      <c r="A1276" s="81">
        <v>31</v>
      </c>
      <c r="B1276" s="43">
        <v>170</v>
      </c>
    </row>
    <row r="1277" spans="1:7" x14ac:dyDescent="0.3">
      <c r="A1277" s="81">
        <v>32</v>
      </c>
      <c r="B1277" s="43">
        <v>175</v>
      </c>
    </row>
    <row r="1278" spans="1:7" x14ac:dyDescent="0.3">
      <c r="A1278" s="81">
        <v>33</v>
      </c>
      <c r="B1278" s="43">
        <v>180</v>
      </c>
    </row>
    <row r="1279" spans="1:7" x14ac:dyDescent="0.3">
      <c r="A1279" s="81">
        <v>34</v>
      </c>
      <c r="B1279" s="43">
        <v>185</v>
      </c>
    </row>
    <row r="1280" spans="1:7" x14ac:dyDescent="0.3">
      <c r="A1280" s="81">
        <v>35</v>
      </c>
      <c r="B1280" s="43">
        <v>190</v>
      </c>
    </row>
    <row r="1281" spans="1:2" x14ac:dyDescent="0.3">
      <c r="A1281" s="81">
        <v>36</v>
      </c>
      <c r="B1281" s="43">
        <v>195</v>
      </c>
    </row>
    <row r="1282" spans="1:2" x14ac:dyDescent="0.3">
      <c r="A1282" s="81">
        <v>37</v>
      </c>
      <c r="B1282" s="43">
        <v>200</v>
      </c>
    </row>
    <row r="1283" spans="1:2" x14ac:dyDescent="0.3">
      <c r="A1283" s="81">
        <v>38</v>
      </c>
      <c r="B1283" s="43">
        <v>205</v>
      </c>
    </row>
    <row r="1284" spans="1:2" x14ac:dyDescent="0.3">
      <c r="A1284" s="81">
        <v>39</v>
      </c>
      <c r="B1284" s="43">
        <v>210</v>
      </c>
    </row>
    <row r="1285" spans="1:2" x14ac:dyDescent="0.3">
      <c r="A1285" s="81">
        <v>40</v>
      </c>
      <c r="B1285" s="43">
        <v>215</v>
      </c>
    </row>
    <row r="1286" spans="1:2" x14ac:dyDescent="0.3">
      <c r="A1286" s="81">
        <v>41</v>
      </c>
      <c r="B1286" s="43">
        <v>220</v>
      </c>
    </row>
    <row r="1287" spans="1:2" x14ac:dyDescent="0.3">
      <c r="A1287" s="81">
        <v>42</v>
      </c>
      <c r="B1287" s="43">
        <v>225</v>
      </c>
    </row>
    <row r="1288" spans="1:2" x14ac:dyDescent="0.3">
      <c r="A1288" s="81">
        <v>43</v>
      </c>
      <c r="B1288" s="43">
        <v>230</v>
      </c>
    </row>
    <row r="1289" spans="1:2" x14ac:dyDescent="0.3">
      <c r="A1289" s="81">
        <v>44</v>
      </c>
      <c r="B1289" s="43">
        <v>235</v>
      </c>
    </row>
    <row r="1290" spans="1:2" x14ac:dyDescent="0.3">
      <c r="A1290" s="81">
        <v>45</v>
      </c>
      <c r="B1290" s="43">
        <v>240</v>
      </c>
    </row>
    <row r="1291" spans="1:2" x14ac:dyDescent="0.3">
      <c r="A1291" s="81">
        <v>46</v>
      </c>
      <c r="B1291" s="43">
        <v>245</v>
      </c>
    </row>
    <row r="1292" spans="1:2" x14ac:dyDescent="0.3">
      <c r="A1292" s="81">
        <v>47</v>
      </c>
      <c r="B1292" s="43">
        <v>250</v>
      </c>
    </row>
    <row r="1293" spans="1:2" x14ac:dyDescent="0.3">
      <c r="A1293" s="81">
        <v>48</v>
      </c>
      <c r="B1293" s="43">
        <v>255</v>
      </c>
    </row>
    <row r="1294" spans="1:2" x14ac:dyDescent="0.3">
      <c r="A1294" s="81">
        <v>49</v>
      </c>
      <c r="B1294" s="43">
        <v>260</v>
      </c>
    </row>
    <row r="1295" spans="1:2" x14ac:dyDescent="0.3">
      <c r="A1295" s="81">
        <v>50</v>
      </c>
      <c r="B1295" s="43">
        <v>265</v>
      </c>
    </row>
    <row r="1296" spans="1:2" x14ac:dyDescent="0.3">
      <c r="A1296" s="81">
        <v>51</v>
      </c>
      <c r="B1296" s="43">
        <v>270</v>
      </c>
    </row>
    <row r="1297" spans="1:2" x14ac:dyDescent="0.3">
      <c r="A1297" s="81">
        <v>52</v>
      </c>
      <c r="B1297" s="43">
        <v>275</v>
      </c>
    </row>
    <row r="1298" spans="1:2" x14ac:dyDescent="0.3">
      <c r="A1298" s="81">
        <v>53</v>
      </c>
      <c r="B1298" s="43">
        <v>280</v>
      </c>
    </row>
    <row r="1299" spans="1:2" x14ac:dyDescent="0.3">
      <c r="A1299" s="81">
        <v>54</v>
      </c>
      <c r="B1299" s="43">
        <v>285</v>
      </c>
    </row>
    <row r="1300" spans="1:2" x14ac:dyDescent="0.3">
      <c r="A1300" s="81">
        <v>55</v>
      </c>
      <c r="B1300" s="43">
        <v>290</v>
      </c>
    </row>
    <row r="1301" spans="1:2" x14ac:dyDescent="0.3">
      <c r="A1301" s="81">
        <v>56</v>
      </c>
      <c r="B1301" s="43">
        <v>295</v>
      </c>
    </row>
    <row r="1302" spans="1:2" x14ac:dyDescent="0.3">
      <c r="A1302" s="81">
        <v>57</v>
      </c>
      <c r="B1302" s="43">
        <v>300</v>
      </c>
    </row>
    <row r="1303" spans="1:2" x14ac:dyDescent="0.3">
      <c r="A1303" s="81">
        <v>58</v>
      </c>
      <c r="B1303" s="43">
        <v>305</v>
      </c>
    </row>
    <row r="1304" spans="1:2" x14ac:dyDescent="0.3">
      <c r="A1304" s="81">
        <v>59</v>
      </c>
      <c r="B1304" s="43">
        <v>310</v>
      </c>
    </row>
    <row r="1305" spans="1:2" x14ac:dyDescent="0.3">
      <c r="A1305" s="81">
        <v>60</v>
      </c>
      <c r="B1305" s="43">
        <v>315</v>
      </c>
    </row>
    <row r="1306" spans="1:2" x14ac:dyDescent="0.3">
      <c r="A1306" s="81">
        <v>61</v>
      </c>
      <c r="B1306" s="43">
        <v>320</v>
      </c>
    </row>
    <row r="1307" spans="1:2" x14ac:dyDescent="0.3">
      <c r="A1307" s="81">
        <v>62</v>
      </c>
      <c r="B1307" s="43">
        <v>325</v>
      </c>
    </row>
    <row r="1308" spans="1:2" x14ac:dyDescent="0.3">
      <c r="A1308" s="81">
        <v>63</v>
      </c>
      <c r="B1308" s="43">
        <v>330</v>
      </c>
    </row>
    <row r="1309" spans="1:2" x14ac:dyDescent="0.3">
      <c r="A1309" s="81">
        <v>64</v>
      </c>
      <c r="B1309" s="43">
        <v>335</v>
      </c>
    </row>
    <row r="1310" spans="1:2" x14ac:dyDescent="0.3">
      <c r="A1310" s="81">
        <v>65</v>
      </c>
      <c r="B1310" s="43">
        <v>340</v>
      </c>
    </row>
    <row r="1311" spans="1:2" x14ac:dyDescent="0.3">
      <c r="A1311" s="81">
        <v>66</v>
      </c>
      <c r="B1311" s="43">
        <v>345</v>
      </c>
    </row>
    <row r="1312" spans="1:2" x14ac:dyDescent="0.3">
      <c r="A1312" s="81">
        <v>67</v>
      </c>
      <c r="B1312" s="43">
        <v>350</v>
      </c>
    </row>
    <row r="1313" spans="1:2" x14ac:dyDescent="0.3">
      <c r="A1313" s="81">
        <v>68</v>
      </c>
      <c r="B1313" s="43">
        <v>355</v>
      </c>
    </row>
    <row r="1314" spans="1:2" x14ac:dyDescent="0.3">
      <c r="A1314" s="81">
        <v>69</v>
      </c>
      <c r="B1314" s="43">
        <v>360</v>
      </c>
    </row>
    <row r="1315" spans="1:2" x14ac:dyDescent="0.3">
      <c r="A1315" s="81">
        <v>70</v>
      </c>
      <c r="B1315" s="43">
        <v>365</v>
      </c>
    </row>
    <row r="1316" spans="1:2" x14ac:dyDescent="0.3">
      <c r="A1316" s="81">
        <v>71</v>
      </c>
      <c r="B1316" s="43">
        <v>370</v>
      </c>
    </row>
    <row r="1317" spans="1:2" x14ac:dyDescent="0.3">
      <c r="A1317" s="81">
        <v>72</v>
      </c>
      <c r="B1317" s="43">
        <v>375</v>
      </c>
    </row>
    <row r="1318" spans="1:2" x14ac:dyDescent="0.3">
      <c r="A1318" s="81">
        <v>73</v>
      </c>
      <c r="B1318" s="43">
        <v>380</v>
      </c>
    </row>
    <row r="1319" spans="1:2" x14ac:dyDescent="0.3">
      <c r="A1319" s="81">
        <v>74</v>
      </c>
      <c r="B1319" s="43">
        <v>385</v>
      </c>
    </row>
    <row r="1320" spans="1:2" x14ac:dyDescent="0.3">
      <c r="A1320" s="81">
        <v>75</v>
      </c>
      <c r="B1320" s="43">
        <v>390</v>
      </c>
    </row>
    <row r="1321" spans="1:2" x14ac:dyDescent="0.3">
      <c r="A1321" s="81">
        <v>76</v>
      </c>
      <c r="B1321" s="43">
        <v>395</v>
      </c>
    </row>
    <row r="1322" spans="1:2" x14ac:dyDescent="0.3">
      <c r="A1322" s="81">
        <v>77</v>
      </c>
      <c r="B1322" s="43">
        <v>400</v>
      </c>
    </row>
    <row r="1323" spans="1:2" x14ac:dyDescent="0.3">
      <c r="A1323" s="81">
        <v>78</v>
      </c>
      <c r="B1323" s="43">
        <v>405</v>
      </c>
    </row>
    <row r="1324" spans="1:2" x14ac:dyDescent="0.3">
      <c r="A1324" s="81">
        <v>79</v>
      </c>
      <c r="B1324" s="43">
        <v>410</v>
      </c>
    </row>
    <row r="1325" spans="1:2" x14ac:dyDescent="0.3">
      <c r="A1325" s="81">
        <v>80</v>
      </c>
      <c r="B1325" s="43">
        <v>415</v>
      </c>
    </row>
    <row r="1326" spans="1:2" x14ac:dyDescent="0.3">
      <c r="A1326" s="81">
        <v>81</v>
      </c>
      <c r="B1326" s="43">
        <v>420</v>
      </c>
    </row>
    <row r="1327" spans="1:2" x14ac:dyDescent="0.3">
      <c r="A1327" s="81">
        <v>82</v>
      </c>
      <c r="B1327" s="43">
        <v>405</v>
      </c>
    </row>
    <row r="1328" spans="1:2" x14ac:dyDescent="0.3">
      <c r="A1328" s="81">
        <v>83</v>
      </c>
      <c r="B1328" s="43">
        <v>430</v>
      </c>
    </row>
    <row r="1329" spans="1:2" x14ac:dyDescent="0.3">
      <c r="A1329" s="81">
        <v>84</v>
      </c>
      <c r="B1329" s="43">
        <v>435</v>
      </c>
    </row>
    <row r="1330" spans="1:2" x14ac:dyDescent="0.3">
      <c r="A1330" s="81">
        <v>85</v>
      </c>
      <c r="B1330" s="43">
        <v>440</v>
      </c>
    </row>
    <row r="1331" spans="1:2" x14ac:dyDescent="0.3">
      <c r="A1331" s="81">
        <v>86</v>
      </c>
      <c r="B1331" s="43">
        <v>445</v>
      </c>
    </row>
    <row r="1332" spans="1:2" x14ac:dyDescent="0.3">
      <c r="A1332" s="81">
        <v>87</v>
      </c>
      <c r="B1332" s="43">
        <v>450</v>
      </c>
    </row>
    <row r="1333" spans="1:2" x14ac:dyDescent="0.3">
      <c r="A1333" s="81">
        <v>88</v>
      </c>
      <c r="B1333" s="43">
        <v>455</v>
      </c>
    </row>
    <row r="1334" spans="1:2" x14ac:dyDescent="0.3">
      <c r="A1334" s="81">
        <v>89</v>
      </c>
      <c r="B1334" s="43">
        <v>460</v>
      </c>
    </row>
    <row r="1335" spans="1:2" x14ac:dyDescent="0.3">
      <c r="A1335" s="81">
        <v>90</v>
      </c>
      <c r="B1335" s="43">
        <v>465</v>
      </c>
    </row>
    <row r="1336" spans="1:2" x14ac:dyDescent="0.3">
      <c r="A1336" s="81">
        <v>91</v>
      </c>
      <c r="B1336" s="43">
        <v>470</v>
      </c>
    </row>
    <row r="1337" spans="1:2" x14ac:dyDescent="0.3">
      <c r="A1337" s="81">
        <v>92</v>
      </c>
      <c r="B1337" s="43">
        <v>475</v>
      </c>
    </row>
    <row r="1338" spans="1:2" x14ac:dyDescent="0.3">
      <c r="A1338" s="81">
        <v>93</v>
      </c>
      <c r="B1338" s="43">
        <v>480</v>
      </c>
    </row>
    <row r="1339" spans="1:2" x14ac:dyDescent="0.3">
      <c r="A1339" s="81">
        <v>94</v>
      </c>
      <c r="B1339" s="43">
        <v>485</v>
      </c>
    </row>
    <row r="1340" spans="1:2" x14ac:dyDescent="0.3">
      <c r="A1340" s="81">
        <v>95</v>
      </c>
      <c r="B1340" s="43">
        <v>490</v>
      </c>
    </row>
    <row r="1341" spans="1:2" x14ac:dyDescent="0.3">
      <c r="A1341" s="81">
        <v>96</v>
      </c>
      <c r="B1341" s="43">
        <v>495</v>
      </c>
    </row>
    <row r="1342" spans="1:2" x14ac:dyDescent="0.3">
      <c r="A1342" s="81">
        <v>97</v>
      </c>
      <c r="B1342" s="43">
        <v>500</v>
      </c>
    </row>
    <row r="1343" spans="1:2" x14ac:dyDescent="0.3">
      <c r="A1343" s="81">
        <v>98</v>
      </c>
      <c r="B1343" s="43">
        <v>505</v>
      </c>
    </row>
    <row r="1344" spans="1:2" x14ac:dyDescent="0.3">
      <c r="A1344" s="81">
        <v>99</v>
      </c>
      <c r="B1344" s="43">
        <v>510</v>
      </c>
    </row>
    <row r="1345" spans="1:2" ht="15" thickBot="1" x14ac:dyDescent="0.35">
      <c r="A1345" s="82">
        <v>100</v>
      </c>
      <c r="B1345" s="46">
        <v>515</v>
      </c>
    </row>
    <row r="1347" spans="1:2" ht="14.4" customHeight="1" x14ac:dyDescent="0.3"/>
    <row r="1348" spans="1:2" ht="15" customHeight="1" x14ac:dyDescent="0.3"/>
    <row r="1349" spans="1:2" ht="21" x14ac:dyDescent="0.4">
      <c r="A1349" s="442" t="s">
        <v>975</v>
      </c>
    </row>
    <row r="1350" spans="1:2" ht="21" x14ac:dyDescent="0.4">
      <c r="A1350" s="442"/>
    </row>
    <row r="1351" spans="1:2" ht="21" x14ac:dyDescent="0.4">
      <c r="A1351" s="442" t="s">
        <v>617</v>
      </c>
    </row>
    <row r="1352" spans="1:2" ht="21" x14ac:dyDescent="0.4">
      <c r="A1352" s="442"/>
    </row>
    <row r="1353" spans="1:2" ht="21" x14ac:dyDescent="0.4">
      <c r="A1353" s="442" t="s">
        <v>976</v>
      </c>
    </row>
    <row r="1354" spans="1:2" ht="21" x14ac:dyDescent="0.4">
      <c r="A1354" s="442" t="s">
        <v>977</v>
      </c>
    </row>
    <row r="1355" spans="1:2" ht="21" x14ac:dyDescent="0.4">
      <c r="A1355" s="442" t="s">
        <v>978</v>
      </c>
    </row>
    <row r="1360" spans="1:2" ht="15" thickBot="1" x14ac:dyDescent="0.35"/>
    <row r="1361" spans="1:7" ht="15" thickBot="1" x14ac:dyDescent="0.35">
      <c r="A1361" s="197" t="s">
        <v>311</v>
      </c>
      <c r="B1361" s="198" t="s">
        <v>628</v>
      </c>
    </row>
    <row r="1362" spans="1:7" x14ac:dyDescent="0.3">
      <c r="A1362" s="40" t="s">
        <v>9</v>
      </c>
      <c r="B1362" s="41">
        <v>20</v>
      </c>
    </row>
    <row r="1363" spans="1:7" x14ac:dyDescent="0.3">
      <c r="A1363" s="81" t="s">
        <v>10</v>
      </c>
      <c r="B1363" s="43">
        <v>25</v>
      </c>
    </row>
    <row r="1364" spans="1:7" x14ac:dyDescent="0.3">
      <c r="A1364" s="81" t="s">
        <v>11</v>
      </c>
      <c r="B1364" s="43">
        <v>30</v>
      </c>
    </row>
    <row r="1365" spans="1:7" x14ac:dyDescent="0.3">
      <c r="A1365" s="81" t="s">
        <v>12</v>
      </c>
      <c r="B1365" s="43">
        <v>35</v>
      </c>
    </row>
    <row r="1366" spans="1:7" x14ac:dyDescent="0.3">
      <c r="A1366" s="81" t="s">
        <v>13</v>
      </c>
      <c r="B1366" s="43">
        <v>40</v>
      </c>
      <c r="D1366" s="425" t="s">
        <v>629</v>
      </c>
      <c r="E1366" s="199" t="s">
        <v>313</v>
      </c>
      <c r="F1366" s="199" t="s">
        <v>613</v>
      </c>
      <c r="G1366" s="199" t="s">
        <v>314</v>
      </c>
    </row>
    <row r="1367" spans="1:7" x14ac:dyDescent="0.3">
      <c r="A1367" s="81" t="s">
        <v>14</v>
      </c>
      <c r="B1367" s="43">
        <v>45</v>
      </c>
      <c r="D1367" s="425"/>
      <c r="E1367" s="201">
        <f>QUARTILE(B1362:B1471,1)</f>
        <v>156.25</v>
      </c>
      <c r="F1367" s="201">
        <f>QUARTILE(B1362:B1471,2)</f>
        <v>287.5</v>
      </c>
      <c r="G1367" s="201">
        <f>QUARTILE(B1362:B1471,3)</f>
        <v>428.75</v>
      </c>
    </row>
    <row r="1368" spans="1:7" x14ac:dyDescent="0.3">
      <c r="A1368" s="81" t="s">
        <v>15</v>
      </c>
      <c r="B1368" s="43">
        <v>50</v>
      </c>
      <c r="D1368" s="426" t="s">
        <v>612</v>
      </c>
      <c r="E1368" s="200" t="s">
        <v>630</v>
      </c>
      <c r="F1368" s="200" t="s">
        <v>631</v>
      </c>
      <c r="G1368" s="200" t="s">
        <v>632</v>
      </c>
    </row>
    <row r="1369" spans="1:7" x14ac:dyDescent="0.3">
      <c r="A1369" s="81" t="s">
        <v>16</v>
      </c>
      <c r="B1369" s="43">
        <v>55</v>
      </c>
      <c r="D1369" s="427"/>
      <c r="E1369" s="233">
        <f>PERCENTILE(B1362:B1471,0.2)</f>
        <v>129</v>
      </c>
      <c r="F1369" s="233">
        <f>PERCENTILE(B1362:B1471,0.4)</f>
        <v>233</v>
      </c>
      <c r="G1369" s="233">
        <f>PERCENTILE(B1362:B1471,0.8)</f>
        <v>456</v>
      </c>
    </row>
    <row r="1370" spans="1:7" ht="14.55" customHeight="1" x14ac:dyDescent="0.3">
      <c r="A1370" s="81" t="s">
        <v>17</v>
      </c>
      <c r="B1370" s="43">
        <v>60</v>
      </c>
      <c r="D1370" s="236"/>
      <c r="E1370" s="235"/>
      <c r="F1370" s="235"/>
      <c r="G1370" s="235"/>
    </row>
    <row r="1371" spans="1:7" ht="14.55" customHeight="1" x14ac:dyDescent="0.3">
      <c r="A1371" s="81" t="s">
        <v>18</v>
      </c>
      <c r="B1371" s="43">
        <v>65</v>
      </c>
      <c r="D1371" s="236"/>
      <c r="E1371" s="235"/>
      <c r="F1371" s="235"/>
      <c r="G1371" s="235"/>
    </row>
    <row r="1372" spans="1:7" x14ac:dyDescent="0.3">
      <c r="A1372" s="81" t="s">
        <v>19</v>
      </c>
      <c r="B1372" s="43">
        <v>70</v>
      </c>
    </row>
    <row r="1373" spans="1:7" x14ac:dyDescent="0.3">
      <c r="A1373" s="81" t="s">
        <v>20</v>
      </c>
      <c r="B1373" s="43">
        <v>75</v>
      </c>
    </row>
    <row r="1374" spans="1:7" x14ac:dyDescent="0.3">
      <c r="A1374" s="81" t="s">
        <v>21</v>
      </c>
      <c r="B1374" s="43">
        <v>80</v>
      </c>
      <c r="F1374" s="91"/>
    </row>
    <row r="1375" spans="1:7" x14ac:dyDescent="0.3">
      <c r="A1375" s="81" t="s">
        <v>22</v>
      </c>
      <c r="B1375" s="43">
        <v>85</v>
      </c>
    </row>
    <row r="1376" spans="1:7" x14ac:dyDescent="0.3">
      <c r="A1376" s="81" t="s">
        <v>23</v>
      </c>
      <c r="B1376" s="43">
        <v>90</v>
      </c>
    </row>
    <row r="1377" spans="1:2" x14ac:dyDescent="0.3">
      <c r="A1377" s="81" t="s">
        <v>24</v>
      </c>
      <c r="B1377" s="43">
        <v>95</v>
      </c>
    </row>
    <row r="1378" spans="1:2" x14ac:dyDescent="0.3">
      <c r="A1378" s="81" t="s">
        <v>25</v>
      </c>
      <c r="B1378" s="43">
        <v>100</v>
      </c>
    </row>
    <row r="1379" spans="1:2" x14ac:dyDescent="0.3">
      <c r="A1379" s="81" t="s">
        <v>26</v>
      </c>
      <c r="B1379" s="43">
        <v>105</v>
      </c>
    </row>
    <row r="1380" spans="1:2" x14ac:dyDescent="0.3">
      <c r="A1380" s="81" t="s">
        <v>27</v>
      </c>
      <c r="B1380" s="43">
        <v>110</v>
      </c>
    </row>
    <row r="1381" spans="1:2" x14ac:dyDescent="0.3">
      <c r="A1381" s="81" t="s">
        <v>28</v>
      </c>
      <c r="B1381" s="43">
        <v>115</v>
      </c>
    </row>
    <row r="1382" spans="1:2" x14ac:dyDescent="0.3">
      <c r="A1382" s="81" t="s">
        <v>29</v>
      </c>
      <c r="B1382" s="43">
        <v>120</v>
      </c>
    </row>
    <row r="1383" spans="1:2" x14ac:dyDescent="0.3">
      <c r="A1383" s="81" t="s">
        <v>30</v>
      </c>
      <c r="B1383" s="43">
        <v>125</v>
      </c>
    </row>
    <row r="1384" spans="1:2" x14ac:dyDescent="0.3">
      <c r="A1384" s="81" t="s">
        <v>31</v>
      </c>
      <c r="B1384" s="43">
        <v>130</v>
      </c>
    </row>
    <row r="1385" spans="1:2" x14ac:dyDescent="0.3">
      <c r="A1385" s="81" t="s">
        <v>32</v>
      </c>
      <c r="B1385" s="43">
        <v>135</v>
      </c>
    </row>
    <row r="1386" spans="1:2" x14ac:dyDescent="0.3">
      <c r="A1386" s="81" t="s">
        <v>33</v>
      </c>
      <c r="B1386" s="43">
        <v>140</v>
      </c>
    </row>
    <row r="1387" spans="1:2" x14ac:dyDescent="0.3">
      <c r="A1387" s="81" t="s">
        <v>34</v>
      </c>
      <c r="B1387" s="43">
        <v>145</v>
      </c>
    </row>
    <row r="1388" spans="1:2" x14ac:dyDescent="0.3">
      <c r="A1388" s="81" t="s">
        <v>35</v>
      </c>
      <c r="B1388" s="43">
        <v>150</v>
      </c>
    </row>
    <row r="1389" spans="1:2" x14ac:dyDescent="0.3">
      <c r="A1389" s="81" t="s">
        <v>36</v>
      </c>
      <c r="B1389" s="43">
        <v>155</v>
      </c>
    </row>
    <row r="1390" spans="1:2" x14ac:dyDescent="0.3">
      <c r="A1390" s="81" t="s">
        <v>37</v>
      </c>
      <c r="B1390" s="43">
        <v>160</v>
      </c>
    </row>
    <row r="1391" spans="1:2" x14ac:dyDescent="0.3">
      <c r="A1391" s="81" t="s">
        <v>38</v>
      </c>
      <c r="B1391" s="43">
        <v>165</v>
      </c>
    </row>
    <row r="1392" spans="1:2" x14ac:dyDescent="0.3">
      <c r="A1392" s="81" t="s">
        <v>39</v>
      </c>
      <c r="B1392" s="43">
        <v>170</v>
      </c>
    </row>
    <row r="1393" spans="1:2" x14ac:dyDescent="0.3">
      <c r="A1393" s="81" t="s">
        <v>40</v>
      </c>
      <c r="B1393" s="43">
        <v>175</v>
      </c>
    </row>
    <row r="1394" spans="1:2" x14ac:dyDescent="0.3">
      <c r="A1394" s="81" t="s">
        <v>41</v>
      </c>
      <c r="B1394" s="43">
        <v>180</v>
      </c>
    </row>
    <row r="1395" spans="1:2" x14ac:dyDescent="0.3">
      <c r="A1395" s="81" t="s">
        <v>42</v>
      </c>
      <c r="B1395" s="43">
        <v>185</v>
      </c>
    </row>
    <row r="1396" spans="1:2" x14ac:dyDescent="0.3">
      <c r="A1396" s="81" t="s">
        <v>43</v>
      </c>
      <c r="B1396" s="43">
        <v>190</v>
      </c>
    </row>
    <row r="1397" spans="1:2" x14ac:dyDescent="0.3">
      <c r="A1397" s="81" t="s">
        <v>44</v>
      </c>
      <c r="B1397" s="43">
        <v>195</v>
      </c>
    </row>
    <row r="1398" spans="1:2" x14ac:dyDescent="0.3">
      <c r="A1398" s="81" t="s">
        <v>45</v>
      </c>
      <c r="B1398" s="43">
        <v>200</v>
      </c>
    </row>
    <row r="1399" spans="1:2" x14ac:dyDescent="0.3">
      <c r="A1399" s="81" t="s">
        <v>46</v>
      </c>
      <c r="B1399" s="43">
        <v>205</v>
      </c>
    </row>
    <row r="1400" spans="1:2" x14ac:dyDescent="0.3">
      <c r="A1400" s="81" t="s">
        <v>47</v>
      </c>
      <c r="B1400" s="43">
        <v>210</v>
      </c>
    </row>
    <row r="1401" spans="1:2" x14ac:dyDescent="0.3">
      <c r="A1401" s="81" t="s">
        <v>48</v>
      </c>
      <c r="B1401" s="43">
        <v>215</v>
      </c>
    </row>
    <row r="1402" spans="1:2" x14ac:dyDescent="0.3">
      <c r="A1402" s="81" t="s">
        <v>49</v>
      </c>
      <c r="B1402" s="43">
        <v>220</v>
      </c>
    </row>
    <row r="1403" spans="1:2" x14ac:dyDescent="0.3">
      <c r="A1403" s="81" t="s">
        <v>50</v>
      </c>
      <c r="B1403" s="43">
        <v>225</v>
      </c>
    </row>
    <row r="1404" spans="1:2" x14ac:dyDescent="0.3">
      <c r="A1404" s="81" t="s">
        <v>51</v>
      </c>
      <c r="B1404" s="43">
        <v>230</v>
      </c>
    </row>
    <row r="1405" spans="1:2" x14ac:dyDescent="0.3">
      <c r="A1405" s="81" t="s">
        <v>52</v>
      </c>
      <c r="B1405" s="43">
        <v>235</v>
      </c>
    </row>
    <row r="1406" spans="1:2" x14ac:dyDescent="0.3">
      <c r="A1406" s="81" t="s">
        <v>53</v>
      </c>
      <c r="B1406" s="43">
        <v>240</v>
      </c>
    </row>
    <row r="1407" spans="1:2" x14ac:dyDescent="0.3">
      <c r="A1407" s="81" t="s">
        <v>54</v>
      </c>
      <c r="B1407" s="43">
        <v>245</v>
      </c>
    </row>
    <row r="1408" spans="1:2" x14ac:dyDescent="0.3">
      <c r="A1408" s="81" t="s">
        <v>55</v>
      </c>
      <c r="B1408" s="43">
        <v>250</v>
      </c>
    </row>
    <row r="1409" spans="1:2" x14ac:dyDescent="0.3">
      <c r="A1409" s="81" t="s">
        <v>56</v>
      </c>
      <c r="B1409" s="43">
        <v>255</v>
      </c>
    </row>
    <row r="1410" spans="1:2" x14ac:dyDescent="0.3">
      <c r="A1410" s="81" t="s">
        <v>57</v>
      </c>
      <c r="B1410" s="43">
        <v>260</v>
      </c>
    </row>
    <row r="1411" spans="1:2" x14ac:dyDescent="0.3">
      <c r="A1411" s="81" t="s">
        <v>58</v>
      </c>
      <c r="B1411" s="43">
        <v>265</v>
      </c>
    </row>
    <row r="1412" spans="1:2" x14ac:dyDescent="0.3">
      <c r="A1412" s="81" t="s">
        <v>137</v>
      </c>
      <c r="B1412" s="43">
        <v>270</v>
      </c>
    </row>
    <row r="1413" spans="1:2" x14ac:dyDescent="0.3">
      <c r="A1413" s="81" t="s">
        <v>138</v>
      </c>
      <c r="B1413" s="43">
        <v>275</v>
      </c>
    </row>
    <row r="1414" spans="1:2" x14ac:dyDescent="0.3">
      <c r="A1414" s="81" t="s">
        <v>139</v>
      </c>
      <c r="B1414" s="43">
        <v>280</v>
      </c>
    </row>
    <row r="1415" spans="1:2" x14ac:dyDescent="0.3">
      <c r="A1415" s="81" t="s">
        <v>140</v>
      </c>
      <c r="B1415" s="43">
        <v>285</v>
      </c>
    </row>
    <row r="1416" spans="1:2" x14ac:dyDescent="0.3">
      <c r="A1416" s="81" t="s">
        <v>141</v>
      </c>
      <c r="B1416" s="43">
        <v>290</v>
      </c>
    </row>
    <row r="1417" spans="1:2" x14ac:dyDescent="0.3">
      <c r="A1417" s="81" t="s">
        <v>142</v>
      </c>
      <c r="B1417" s="43">
        <v>295</v>
      </c>
    </row>
    <row r="1418" spans="1:2" x14ac:dyDescent="0.3">
      <c r="A1418" s="81" t="s">
        <v>143</v>
      </c>
      <c r="B1418" s="43">
        <v>300</v>
      </c>
    </row>
    <row r="1419" spans="1:2" x14ac:dyDescent="0.3">
      <c r="A1419" s="81" t="s">
        <v>144</v>
      </c>
      <c r="B1419" s="43">
        <v>305</v>
      </c>
    </row>
    <row r="1420" spans="1:2" x14ac:dyDescent="0.3">
      <c r="A1420" s="81" t="s">
        <v>145</v>
      </c>
      <c r="B1420" s="43">
        <v>210</v>
      </c>
    </row>
    <row r="1421" spans="1:2" x14ac:dyDescent="0.3">
      <c r="A1421" s="81" t="s">
        <v>146</v>
      </c>
      <c r="B1421" s="43">
        <v>315</v>
      </c>
    </row>
    <row r="1422" spans="1:2" x14ac:dyDescent="0.3">
      <c r="A1422" s="81" t="s">
        <v>147</v>
      </c>
      <c r="B1422" s="43">
        <v>320</v>
      </c>
    </row>
    <row r="1423" spans="1:2" x14ac:dyDescent="0.3">
      <c r="A1423" s="81" t="s">
        <v>148</v>
      </c>
      <c r="B1423" s="43">
        <v>325</v>
      </c>
    </row>
    <row r="1424" spans="1:2" x14ac:dyDescent="0.3">
      <c r="A1424" s="81" t="s">
        <v>149</v>
      </c>
      <c r="B1424" s="43">
        <v>330</v>
      </c>
    </row>
    <row r="1425" spans="1:2" x14ac:dyDescent="0.3">
      <c r="A1425" s="81" t="s">
        <v>150</v>
      </c>
      <c r="B1425" s="43">
        <v>335</v>
      </c>
    </row>
    <row r="1426" spans="1:2" x14ac:dyDescent="0.3">
      <c r="A1426" s="81" t="s">
        <v>151</v>
      </c>
      <c r="B1426" s="43">
        <v>340</v>
      </c>
    </row>
    <row r="1427" spans="1:2" x14ac:dyDescent="0.3">
      <c r="A1427" s="81" t="s">
        <v>152</v>
      </c>
      <c r="B1427" s="43">
        <v>345</v>
      </c>
    </row>
    <row r="1428" spans="1:2" x14ac:dyDescent="0.3">
      <c r="A1428" s="81" t="s">
        <v>153</v>
      </c>
      <c r="B1428" s="43">
        <v>350</v>
      </c>
    </row>
    <row r="1429" spans="1:2" x14ac:dyDescent="0.3">
      <c r="A1429" s="81" t="s">
        <v>154</v>
      </c>
      <c r="B1429" s="43">
        <v>355</v>
      </c>
    </row>
    <row r="1430" spans="1:2" x14ac:dyDescent="0.3">
      <c r="A1430" s="81" t="s">
        <v>155</v>
      </c>
      <c r="B1430" s="43">
        <v>360</v>
      </c>
    </row>
    <row r="1431" spans="1:2" x14ac:dyDescent="0.3">
      <c r="A1431" s="81" t="s">
        <v>156</v>
      </c>
      <c r="B1431" s="43">
        <v>365</v>
      </c>
    </row>
    <row r="1432" spans="1:2" x14ac:dyDescent="0.3">
      <c r="A1432" s="81" t="s">
        <v>157</v>
      </c>
      <c r="B1432" s="43">
        <v>370</v>
      </c>
    </row>
    <row r="1433" spans="1:2" x14ac:dyDescent="0.3">
      <c r="A1433" s="81" t="s">
        <v>158</v>
      </c>
      <c r="B1433" s="43">
        <v>375</v>
      </c>
    </row>
    <row r="1434" spans="1:2" x14ac:dyDescent="0.3">
      <c r="A1434" s="81" t="s">
        <v>159</v>
      </c>
      <c r="B1434" s="43">
        <v>380</v>
      </c>
    </row>
    <row r="1435" spans="1:2" x14ac:dyDescent="0.3">
      <c r="A1435" s="81" t="s">
        <v>160</v>
      </c>
      <c r="B1435" s="43">
        <v>385</v>
      </c>
    </row>
    <row r="1436" spans="1:2" x14ac:dyDescent="0.3">
      <c r="A1436" s="81" t="s">
        <v>161</v>
      </c>
      <c r="B1436" s="43">
        <v>390</v>
      </c>
    </row>
    <row r="1437" spans="1:2" x14ac:dyDescent="0.3">
      <c r="A1437" s="81" t="s">
        <v>162</v>
      </c>
      <c r="B1437" s="43">
        <v>395</v>
      </c>
    </row>
    <row r="1438" spans="1:2" x14ac:dyDescent="0.3">
      <c r="A1438" s="81" t="s">
        <v>163</v>
      </c>
      <c r="B1438" s="43">
        <v>400</v>
      </c>
    </row>
    <row r="1439" spans="1:2" x14ac:dyDescent="0.3">
      <c r="A1439" s="81" t="s">
        <v>164</v>
      </c>
      <c r="B1439" s="43">
        <v>405</v>
      </c>
    </row>
    <row r="1440" spans="1:2" x14ac:dyDescent="0.3">
      <c r="A1440" s="81" t="s">
        <v>165</v>
      </c>
      <c r="B1440" s="43">
        <v>410</v>
      </c>
    </row>
    <row r="1441" spans="1:2" x14ac:dyDescent="0.3">
      <c r="A1441" s="81" t="s">
        <v>166</v>
      </c>
      <c r="B1441" s="43">
        <v>415</v>
      </c>
    </row>
    <row r="1442" spans="1:2" x14ac:dyDescent="0.3">
      <c r="A1442" s="81" t="s">
        <v>167</v>
      </c>
      <c r="B1442" s="43">
        <v>420</v>
      </c>
    </row>
    <row r="1443" spans="1:2" x14ac:dyDescent="0.3">
      <c r="A1443" s="81" t="s">
        <v>168</v>
      </c>
      <c r="B1443" s="43">
        <v>425</v>
      </c>
    </row>
    <row r="1444" spans="1:2" x14ac:dyDescent="0.3">
      <c r="A1444" s="81" t="s">
        <v>169</v>
      </c>
      <c r="B1444" s="43">
        <v>430</v>
      </c>
    </row>
    <row r="1445" spans="1:2" x14ac:dyDescent="0.3">
      <c r="A1445" s="81" t="s">
        <v>170</v>
      </c>
      <c r="B1445" s="43">
        <v>435</v>
      </c>
    </row>
    <row r="1446" spans="1:2" x14ac:dyDescent="0.3">
      <c r="A1446" s="81" t="s">
        <v>171</v>
      </c>
      <c r="B1446" s="43">
        <v>440</v>
      </c>
    </row>
    <row r="1447" spans="1:2" x14ac:dyDescent="0.3">
      <c r="A1447" s="81" t="s">
        <v>172</v>
      </c>
      <c r="B1447" s="43">
        <v>445</v>
      </c>
    </row>
    <row r="1448" spans="1:2" x14ac:dyDescent="0.3">
      <c r="A1448" s="81" t="s">
        <v>173</v>
      </c>
      <c r="B1448" s="43">
        <v>450</v>
      </c>
    </row>
    <row r="1449" spans="1:2" x14ac:dyDescent="0.3">
      <c r="A1449" s="81" t="s">
        <v>174</v>
      </c>
      <c r="B1449" s="43">
        <v>455</v>
      </c>
    </row>
    <row r="1450" spans="1:2" x14ac:dyDescent="0.3">
      <c r="A1450" s="81" t="s">
        <v>175</v>
      </c>
      <c r="B1450" s="43">
        <v>460</v>
      </c>
    </row>
    <row r="1451" spans="1:2" x14ac:dyDescent="0.3">
      <c r="A1451" s="81" t="s">
        <v>176</v>
      </c>
      <c r="B1451" s="43">
        <v>465</v>
      </c>
    </row>
    <row r="1452" spans="1:2" x14ac:dyDescent="0.3">
      <c r="A1452" s="81" t="s">
        <v>177</v>
      </c>
      <c r="B1452" s="43">
        <v>470</v>
      </c>
    </row>
    <row r="1453" spans="1:2" x14ac:dyDescent="0.3">
      <c r="A1453" s="81" t="s">
        <v>178</v>
      </c>
      <c r="B1453" s="43">
        <v>475</v>
      </c>
    </row>
    <row r="1454" spans="1:2" x14ac:dyDescent="0.3">
      <c r="A1454" s="81" t="s">
        <v>179</v>
      </c>
      <c r="B1454" s="43">
        <v>480</v>
      </c>
    </row>
    <row r="1455" spans="1:2" x14ac:dyDescent="0.3">
      <c r="A1455" s="81" t="s">
        <v>180</v>
      </c>
      <c r="B1455" s="43">
        <v>485</v>
      </c>
    </row>
    <row r="1456" spans="1:2" x14ac:dyDescent="0.3">
      <c r="A1456" s="81" t="s">
        <v>181</v>
      </c>
      <c r="B1456" s="43">
        <v>490</v>
      </c>
    </row>
    <row r="1457" spans="1:2" x14ac:dyDescent="0.3">
      <c r="A1457" s="81" t="s">
        <v>182</v>
      </c>
      <c r="B1457" s="43">
        <v>495</v>
      </c>
    </row>
    <row r="1458" spans="1:2" x14ac:dyDescent="0.3">
      <c r="A1458" s="81" t="s">
        <v>183</v>
      </c>
      <c r="B1458" s="43">
        <v>500</v>
      </c>
    </row>
    <row r="1459" spans="1:2" x14ac:dyDescent="0.3">
      <c r="A1459" s="81" t="s">
        <v>184</v>
      </c>
      <c r="B1459" s="43">
        <v>505</v>
      </c>
    </row>
    <row r="1460" spans="1:2" x14ac:dyDescent="0.3">
      <c r="A1460" s="81" t="s">
        <v>185</v>
      </c>
      <c r="B1460" s="43">
        <v>510</v>
      </c>
    </row>
    <row r="1461" spans="1:2" x14ac:dyDescent="0.3">
      <c r="A1461" s="81" t="s">
        <v>186</v>
      </c>
      <c r="B1461" s="43">
        <v>515</v>
      </c>
    </row>
    <row r="1462" spans="1:2" x14ac:dyDescent="0.3">
      <c r="A1462" s="81" t="s">
        <v>618</v>
      </c>
      <c r="B1462" s="43">
        <v>520</v>
      </c>
    </row>
    <row r="1463" spans="1:2" x14ac:dyDescent="0.3">
      <c r="A1463" s="81" t="s">
        <v>619</v>
      </c>
      <c r="B1463" s="43">
        <v>525</v>
      </c>
    </row>
    <row r="1464" spans="1:2" x14ac:dyDescent="0.3">
      <c r="A1464" s="81" t="s">
        <v>620</v>
      </c>
      <c r="B1464" s="43">
        <v>530</v>
      </c>
    </row>
    <row r="1465" spans="1:2" x14ac:dyDescent="0.3">
      <c r="A1465" s="81" t="s">
        <v>621</v>
      </c>
      <c r="B1465" s="43">
        <v>535</v>
      </c>
    </row>
    <row r="1466" spans="1:2" x14ac:dyDescent="0.3">
      <c r="A1466" s="81" t="s">
        <v>622</v>
      </c>
      <c r="B1466" s="43">
        <v>540</v>
      </c>
    </row>
    <row r="1467" spans="1:2" x14ac:dyDescent="0.3">
      <c r="A1467" s="81" t="s">
        <v>623</v>
      </c>
      <c r="B1467" s="43">
        <v>545</v>
      </c>
    </row>
    <row r="1468" spans="1:2" x14ac:dyDescent="0.3">
      <c r="A1468" s="81" t="s">
        <v>624</v>
      </c>
      <c r="B1468" s="43">
        <v>550</v>
      </c>
    </row>
    <row r="1469" spans="1:2" x14ac:dyDescent="0.3">
      <c r="A1469" s="81" t="s">
        <v>625</v>
      </c>
      <c r="B1469" s="43">
        <v>555</v>
      </c>
    </row>
    <row r="1470" spans="1:2" x14ac:dyDescent="0.3">
      <c r="A1470" s="81" t="s">
        <v>626</v>
      </c>
      <c r="B1470" s="43">
        <v>560</v>
      </c>
    </row>
    <row r="1471" spans="1:2" ht="15" thickBot="1" x14ac:dyDescent="0.35">
      <c r="A1471" s="82" t="s">
        <v>627</v>
      </c>
      <c r="B1471" s="46">
        <v>565</v>
      </c>
    </row>
    <row r="1473" spans="1:2" ht="14.4" customHeight="1" x14ac:dyDescent="0.3"/>
    <row r="1474" spans="1:2" ht="14.4" customHeight="1" x14ac:dyDescent="0.3"/>
    <row r="1475" spans="1:2" ht="15" customHeight="1" x14ac:dyDescent="0.3"/>
    <row r="1476" spans="1:2" ht="21" x14ac:dyDescent="0.4">
      <c r="A1476" s="442" t="s">
        <v>979</v>
      </c>
    </row>
    <row r="1477" spans="1:2" ht="21" x14ac:dyDescent="0.4">
      <c r="A1477" s="442"/>
    </row>
    <row r="1478" spans="1:2" ht="21" x14ac:dyDescent="0.4">
      <c r="A1478" s="442" t="s">
        <v>633</v>
      </c>
    </row>
    <row r="1479" spans="1:2" ht="21" x14ac:dyDescent="0.4">
      <c r="A1479" s="442"/>
    </row>
    <row r="1480" spans="1:2" ht="21" x14ac:dyDescent="0.4">
      <c r="A1480" s="442" t="s">
        <v>980</v>
      </c>
    </row>
    <row r="1481" spans="1:2" ht="21" x14ac:dyDescent="0.4">
      <c r="A1481" s="442" t="s">
        <v>981</v>
      </c>
    </row>
    <row r="1482" spans="1:2" ht="21" x14ac:dyDescent="0.4">
      <c r="A1482" s="442" t="s">
        <v>982</v>
      </c>
    </row>
    <row r="1487" spans="1:2" ht="15" thickBot="1" x14ac:dyDescent="0.35"/>
    <row r="1488" spans="1:2" ht="16.2" thickBot="1" x14ac:dyDescent="0.35">
      <c r="A1488" s="202" t="s">
        <v>654</v>
      </c>
      <c r="B1488" s="203" t="s">
        <v>655</v>
      </c>
    </row>
    <row r="1489" spans="1:6" x14ac:dyDescent="0.3">
      <c r="A1489" s="40" t="s">
        <v>201</v>
      </c>
      <c r="B1489" s="41">
        <v>15</v>
      </c>
    </row>
    <row r="1490" spans="1:6" ht="15" thickBot="1" x14ac:dyDescent="0.35">
      <c r="A1490" s="81" t="s">
        <v>202</v>
      </c>
      <c r="B1490" s="43">
        <v>20</v>
      </c>
    </row>
    <row r="1491" spans="1:6" ht="18" x14ac:dyDescent="0.35">
      <c r="A1491" s="81" t="s">
        <v>203</v>
      </c>
      <c r="B1491" s="43">
        <v>25</v>
      </c>
      <c r="D1491" s="400" t="s">
        <v>876</v>
      </c>
      <c r="E1491" s="401"/>
      <c r="F1491" s="402"/>
    </row>
    <row r="1492" spans="1:6" x14ac:dyDescent="0.3">
      <c r="A1492" s="81" t="s">
        <v>204</v>
      </c>
      <c r="B1492" s="43">
        <v>30</v>
      </c>
      <c r="D1492" s="204" t="s">
        <v>313</v>
      </c>
      <c r="E1492" s="204" t="s">
        <v>613</v>
      </c>
      <c r="F1492" s="204" t="s">
        <v>314</v>
      </c>
    </row>
    <row r="1493" spans="1:6" x14ac:dyDescent="0.3">
      <c r="A1493" s="81" t="s">
        <v>205</v>
      </c>
      <c r="B1493" s="43">
        <v>35</v>
      </c>
      <c r="D1493" s="204">
        <f>QUARTILE(B1489:B1608,1)</f>
        <v>163.75</v>
      </c>
      <c r="E1493" s="204">
        <f>QUARTILE(B1489:B1608,2)</f>
        <v>310</v>
      </c>
      <c r="F1493" s="204">
        <f>QUARTILE(B1489:B1608,3)</f>
        <v>461.25</v>
      </c>
    </row>
    <row r="1494" spans="1:6" ht="15" thickBot="1" x14ac:dyDescent="0.35">
      <c r="A1494" s="81" t="s">
        <v>206</v>
      </c>
      <c r="B1494" s="43">
        <v>40</v>
      </c>
    </row>
    <row r="1495" spans="1:6" ht="18" x14ac:dyDescent="0.35">
      <c r="A1495" s="81" t="s">
        <v>207</v>
      </c>
      <c r="B1495" s="43">
        <v>45</v>
      </c>
      <c r="D1495" s="400" t="s">
        <v>877</v>
      </c>
      <c r="E1495" s="401"/>
      <c r="F1495" s="402"/>
    </row>
    <row r="1496" spans="1:6" x14ac:dyDescent="0.3">
      <c r="A1496" s="81" t="s">
        <v>208</v>
      </c>
      <c r="B1496" s="43">
        <v>50</v>
      </c>
      <c r="D1496" s="205" t="s">
        <v>656</v>
      </c>
      <c r="E1496" s="205" t="s">
        <v>615</v>
      </c>
      <c r="F1496" s="205" t="s">
        <v>657</v>
      </c>
    </row>
    <row r="1497" spans="1:6" x14ac:dyDescent="0.3">
      <c r="A1497" s="81" t="s">
        <v>209</v>
      </c>
      <c r="B1497" s="43">
        <v>55</v>
      </c>
      <c r="D1497" s="205">
        <f>PERCENTILE(B1489:B1608,0.3)</f>
        <v>193.49999999999997</v>
      </c>
      <c r="E1497" s="205">
        <f>PERCENTILE(B1489:B1608,0.5)</f>
        <v>310</v>
      </c>
      <c r="F1497" s="205">
        <f>PERCENTILE(B1489:B1608,0.7)</f>
        <v>431.5</v>
      </c>
    </row>
    <row r="1498" spans="1:6" x14ac:dyDescent="0.3">
      <c r="A1498" s="81" t="s">
        <v>210</v>
      </c>
      <c r="B1498" s="43">
        <v>60</v>
      </c>
    </row>
    <row r="1499" spans="1:6" x14ac:dyDescent="0.3">
      <c r="A1499" s="81" t="s">
        <v>211</v>
      </c>
      <c r="B1499" s="43">
        <v>65</v>
      </c>
    </row>
    <row r="1500" spans="1:6" ht="21" x14ac:dyDescent="0.4">
      <c r="A1500" s="81" t="s">
        <v>212</v>
      </c>
      <c r="B1500" s="43">
        <v>70</v>
      </c>
      <c r="D1500" s="234"/>
      <c r="E1500" s="234"/>
      <c r="F1500" s="234"/>
    </row>
    <row r="1501" spans="1:6" x14ac:dyDescent="0.3">
      <c r="A1501" s="81" t="s">
        <v>213</v>
      </c>
      <c r="B1501" s="43">
        <v>75</v>
      </c>
      <c r="D1501" s="154"/>
      <c r="E1501" s="154"/>
      <c r="F1501" s="154"/>
    </row>
    <row r="1502" spans="1:6" x14ac:dyDescent="0.3">
      <c r="A1502" s="81" t="s">
        <v>214</v>
      </c>
      <c r="B1502" s="43">
        <v>80</v>
      </c>
    </row>
    <row r="1503" spans="1:6" x14ac:dyDescent="0.3">
      <c r="A1503" s="81" t="s">
        <v>215</v>
      </c>
      <c r="B1503" s="43">
        <v>85</v>
      </c>
    </row>
    <row r="1504" spans="1:6" x14ac:dyDescent="0.3">
      <c r="A1504" s="81" t="s">
        <v>216</v>
      </c>
      <c r="B1504" s="43">
        <v>90</v>
      </c>
    </row>
    <row r="1505" spans="1:2" x14ac:dyDescent="0.3">
      <c r="A1505" s="81" t="s">
        <v>217</v>
      </c>
      <c r="B1505" s="43">
        <v>95</v>
      </c>
    </row>
    <row r="1506" spans="1:2" x14ac:dyDescent="0.3">
      <c r="A1506" s="81" t="s">
        <v>218</v>
      </c>
      <c r="B1506" s="43">
        <v>100</v>
      </c>
    </row>
    <row r="1507" spans="1:2" x14ac:dyDescent="0.3">
      <c r="A1507" s="81" t="s">
        <v>219</v>
      </c>
      <c r="B1507" s="43">
        <v>105</v>
      </c>
    </row>
    <row r="1508" spans="1:2" x14ac:dyDescent="0.3">
      <c r="A1508" s="81" t="s">
        <v>220</v>
      </c>
      <c r="B1508" s="43">
        <v>110</v>
      </c>
    </row>
    <row r="1509" spans="1:2" x14ac:dyDescent="0.3">
      <c r="A1509" s="81" t="s">
        <v>221</v>
      </c>
      <c r="B1509" s="43">
        <v>115</v>
      </c>
    </row>
    <row r="1510" spans="1:2" x14ac:dyDescent="0.3">
      <c r="A1510" s="81" t="s">
        <v>222</v>
      </c>
      <c r="B1510" s="43">
        <v>120</v>
      </c>
    </row>
    <row r="1511" spans="1:2" x14ac:dyDescent="0.3">
      <c r="A1511" s="81" t="s">
        <v>223</v>
      </c>
      <c r="B1511" s="43">
        <v>125</v>
      </c>
    </row>
    <row r="1512" spans="1:2" x14ac:dyDescent="0.3">
      <c r="A1512" s="81" t="s">
        <v>224</v>
      </c>
      <c r="B1512" s="43">
        <v>130</v>
      </c>
    </row>
    <row r="1513" spans="1:2" x14ac:dyDescent="0.3">
      <c r="A1513" s="81" t="s">
        <v>225</v>
      </c>
      <c r="B1513" s="43">
        <v>135</v>
      </c>
    </row>
    <row r="1514" spans="1:2" x14ac:dyDescent="0.3">
      <c r="A1514" s="81" t="s">
        <v>226</v>
      </c>
      <c r="B1514" s="43">
        <v>140</v>
      </c>
    </row>
    <row r="1515" spans="1:2" x14ac:dyDescent="0.3">
      <c r="A1515" s="81" t="s">
        <v>227</v>
      </c>
      <c r="B1515" s="43">
        <v>145</v>
      </c>
    </row>
    <row r="1516" spans="1:2" x14ac:dyDescent="0.3">
      <c r="A1516" s="81" t="s">
        <v>228</v>
      </c>
      <c r="B1516" s="43">
        <v>150</v>
      </c>
    </row>
    <row r="1517" spans="1:2" x14ac:dyDescent="0.3">
      <c r="A1517" s="81" t="s">
        <v>229</v>
      </c>
      <c r="B1517" s="43">
        <v>155</v>
      </c>
    </row>
    <row r="1518" spans="1:2" x14ac:dyDescent="0.3">
      <c r="A1518" s="81" t="s">
        <v>230</v>
      </c>
      <c r="B1518" s="43">
        <v>160</v>
      </c>
    </row>
    <row r="1519" spans="1:2" x14ac:dyDescent="0.3">
      <c r="A1519" s="81" t="s">
        <v>231</v>
      </c>
      <c r="B1519" s="43">
        <v>165</v>
      </c>
    </row>
    <row r="1520" spans="1:2" x14ac:dyDescent="0.3">
      <c r="A1520" s="81" t="s">
        <v>232</v>
      </c>
      <c r="B1520" s="43">
        <v>170</v>
      </c>
    </row>
    <row r="1521" spans="1:2" x14ac:dyDescent="0.3">
      <c r="A1521" s="81" t="s">
        <v>233</v>
      </c>
      <c r="B1521" s="43">
        <v>175</v>
      </c>
    </row>
    <row r="1522" spans="1:2" x14ac:dyDescent="0.3">
      <c r="A1522" s="81" t="s">
        <v>234</v>
      </c>
      <c r="B1522" s="43">
        <v>180</v>
      </c>
    </row>
    <row r="1523" spans="1:2" x14ac:dyDescent="0.3">
      <c r="A1523" s="81" t="s">
        <v>235</v>
      </c>
      <c r="B1523" s="43">
        <v>185</v>
      </c>
    </row>
    <row r="1524" spans="1:2" x14ac:dyDescent="0.3">
      <c r="A1524" s="81" t="s">
        <v>236</v>
      </c>
      <c r="B1524" s="43">
        <v>190</v>
      </c>
    </row>
    <row r="1525" spans="1:2" x14ac:dyDescent="0.3">
      <c r="A1525" s="81" t="s">
        <v>237</v>
      </c>
      <c r="B1525" s="43">
        <v>195</v>
      </c>
    </row>
    <row r="1526" spans="1:2" x14ac:dyDescent="0.3">
      <c r="A1526" s="81" t="s">
        <v>238</v>
      </c>
      <c r="B1526" s="43">
        <v>200</v>
      </c>
    </row>
    <row r="1527" spans="1:2" x14ac:dyDescent="0.3">
      <c r="A1527" s="81" t="s">
        <v>239</v>
      </c>
      <c r="B1527" s="43">
        <v>205</v>
      </c>
    </row>
    <row r="1528" spans="1:2" x14ac:dyDescent="0.3">
      <c r="A1528" s="81" t="s">
        <v>240</v>
      </c>
      <c r="B1528" s="43">
        <v>210</v>
      </c>
    </row>
    <row r="1529" spans="1:2" x14ac:dyDescent="0.3">
      <c r="A1529" s="81" t="s">
        <v>241</v>
      </c>
      <c r="B1529" s="43">
        <v>215</v>
      </c>
    </row>
    <row r="1530" spans="1:2" x14ac:dyDescent="0.3">
      <c r="A1530" s="81" t="s">
        <v>242</v>
      </c>
      <c r="B1530" s="43">
        <v>220</v>
      </c>
    </row>
    <row r="1531" spans="1:2" x14ac:dyDescent="0.3">
      <c r="A1531" s="81" t="s">
        <v>243</v>
      </c>
      <c r="B1531" s="43">
        <v>225</v>
      </c>
    </row>
    <row r="1532" spans="1:2" x14ac:dyDescent="0.3">
      <c r="A1532" s="81" t="s">
        <v>244</v>
      </c>
      <c r="B1532" s="43">
        <v>230</v>
      </c>
    </row>
    <row r="1533" spans="1:2" x14ac:dyDescent="0.3">
      <c r="A1533" s="81" t="s">
        <v>245</v>
      </c>
      <c r="B1533" s="43">
        <v>235</v>
      </c>
    </row>
    <row r="1534" spans="1:2" x14ac:dyDescent="0.3">
      <c r="A1534" s="81" t="s">
        <v>246</v>
      </c>
      <c r="B1534" s="43">
        <v>240</v>
      </c>
    </row>
    <row r="1535" spans="1:2" x14ac:dyDescent="0.3">
      <c r="A1535" s="81" t="s">
        <v>247</v>
      </c>
      <c r="B1535" s="43">
        <v>245</v>
      </c>
    </row>
    <row r="1536" spans="1:2" x14ac:dyDescent="0.3">
      <c r="A1536" s="81" t="s">
        <v>248</v>
      </c>
      <c r="B1536" s="43">
        <v>250</v>
      </c>
    </row>
    <row r="1537" spans="1:2" x14ac:dyDescent="0.3">
      <c r="A1537" s="81" t="s">
        <v>249</v>
      </c>
      <c r="B1537" s="43">
        <v>255</v>
      </c>
    </row>
    <row r="1538" spans="1:2" x14ac:dyDescent="0.3">
      <c r="A1538" s="81" t="s">
        <v>250</v>
      </c>
      <c r="B1538" s="43">
        <v>260</v>
      </c>
    </row>
    <row r="1539" spans="1:2" x14ac:dyDescent="0.3">
      <c r="A1539" s="81" t="s">
        <v>251</v>
      </c>
      <c r="B1539" s="43">
        <v>265</v>
      </c>
    </row>
    <row r="1540" spans="1:2" x14ac:dyDescent="0.3">
      <c r="A1540" s="81" t="s">
        <v>252</v>
      </c>
      <c r="B1540" s="43">
        <v>270</v>
      </c>
    </row>
    <row r="1541" spans="1:2" x14ac:dyDescent="0.3">
      <c r="A1541" s="81" t="s">
        <v>253</v>
      </c>
      <c r="B1541" s="43">
        <v>275</v>
      </c>
    </row>
    <row r="1542" spans="1:2" x14ac:dyDescent="0.3">
      <c r="A1542" s="81" t="s">
        <v>254</v>
      </c>
      <c r="B1542" s="43">
        <v>280</v>
      </c>
    </row>
    <row r="1543" spans="1:2" x14ac:dyDescent="0.3">
      <c r="A1543" s="81" t="s">
        <v>255</v>
      </c>
      <c r="B1543" s="43">
        <v>285</v>
      </c>
    </row>
    <row r="1544" spans="1:2" x14ac:dyDescent="0.3">
      <c r="A1544" s="81" t="s">
        <v>256</v>
      </c>
      <c r="B1544" s="43">
        <v>290</v>
      </c>
    </row>
    <row r="1545" spans="1:2" x14ac:dyDescent="0.3">
      <c r="A1545" s="81" t="s">
        <v>257</v>
      </c>
      <c r="B1545" s="43">
        <v>295</v>
      </c>
    </row>
    <row r="1546" spans="1:2" x14ac:dyDescent="0.3">
      <c r="A1546" s="81" t="s">
        <v>258</v>
      </c>
      <c r="B1546" s="43">
        <v>300</v>
      </c>
    </row>
    <row r="1547" spans="1:2" x14ac:dyDescent="0.3">
      <c r="A1547" s="81" t="s">
        <v>259</v>
      </c>
      <c r="B1547" s="43">
        <v>305</v>
      </c>
    </row>
    <row r="1548" spans="1:2" x14ac:dyDescent="0.3">
      <c r="A1548" s="81" t="s">
        <v>260</v>
      </c>
      <c r="B1548" s="43">
        <v>210</v>
      </c>
    </row>
    <row r="1549" spans="1:2" x14ac:dyDescent="0.3">
      <c r="A1549" s="81" t="s">
        <v>261</v>
      </c>
      <c r="B1549" s="43">
        <v>315</v>
      </c>
    </row>
    <row r="1550" spans="1:2" x14ac:dyDescent="0.3">
      <c r="A1550" s="81" t="s">
        <v>262</v>
      </c>
      <c r="B1550" s="43">
        <v>320</v>
      </c>
    </row>
    <row r="1551" spans="1:2" x14ac:dyDescent="0.3">
      <c r="A1551" s="81" t="s">
        <v>263</v>
      </c>
      <c r="B1551" s="43">
        <v>325</v>
      </c>
    </row>
    <row r="1552" spans="1:2" x14ac:dyDescent="0.3">
      <c r="A1552" s="81" t="s">
        <v>264</v>
      </c>
      <c r="B1552" s="43">
        <v>330</v>
      </c>
    </row>
    <row r="1553" spans="1:2" x14ac:dyDescent="0.3">
      <c r="A1553" s="81" t="s">
        <v>265</v>
      </c>
      <c r="B1553" s="43">
        <v>335</v>
      </c>
    </row>
    <row r="1554" spans="1:2" x14ac:dyDescent="0.3">
      <c r="A1554" s="81" t="s">
        <v>266</v>
      </c>
      <c r="B1554" s="43">
        <v>340</v>
      </c>
    </row>
    <row r="1555" spans="1:2" x14ac:dyDescent="0.3">
      <c r="A1555" s="81" t="s">
        <v>267</v>
      </c>
      <c r="B1555" s="43">
        <v>345</v>
      </c>
    </row>
    <row r="1556" spans="1:2" x14ac:dyDescent="0.3">
      <c r="A1556" s="81" t="s">
        <v>268</v>
      </c>
      <c r="B1556" s="43">
        <v>350</v>
      </c>
    </row>
    <row r="1557" spans="1:2" x14ac:dyDescent="0.3">
      <c r="A1557" s="81" t="s">
        <v>269</v>
      </c>
      <c r="B1557" s="43">
        <v>355</v>
      </c>
    </row>
    <row r="1558" spans="1:2" x14ac:dyDescent="0.3">
      <c r="A1558" s="81" t="s">
        <v>270</v>
      </c>
      <c r="B1558" s="43">
        <v>360</v>
      </c>
    </row>
    <row r="1559" spans="1:2" x14ac:dyDescent="0.3">
      <c r="A1559" s="81" t="s">
        <v>271</v>
      </c>
      <c r="B1559" s="43">
        <v>365</v>
      </c>
    </row>
    <row r="1560" spans="1:2" x14ac:dyDescent="0.3">
      <c r="A1560" s="81" t="s">
        <v>272</v>
      </c>
      <c r="B1560" s="43">
        <v>370</v>
      </c>
    </row>
    <row r="1561" spans="1:2" x14ac:dyDescent="0.3">
      <c r="A1561" s="81" t="s">
        <v>273</v>
      </c>
      <c r="B1561" s="43">
        <v>375</v>
      </c>
    </row>
    <row r="1562" spans="1:2" x14ac:dyDescent="0.3">
      <c r="A1562" s="81" t="s">
        <v>274</v>
      </c>
      <c r="B1562" s="43">
        <v>380</v>
      </c>
    </row>
    <row r="1563" spans="1:2" x14ac:dyDescent="0.3">
      <c r="A1563" s="81" t="s">
        <v>275</v>
      </c>
      <c r="B1563" s="43">
        <v>385</v>
      </c>
    </row>
    <row r="1564" spans="1:2" x14ac:dyDescent="0.3">
      <c r="A1564" s="81" t="s">
        <v>276</v>
      </c>
      <c r="B1564" s="43">
        <v>390</v>
      </c>
    </row>
    <row r="1565" spans="1:2" x14ac:dyDescent="0.3">
      <c r="A1565" s="81" t="s">
        <v>277</v>
      </c>
      <c r="B1565" s="43">
        <v>395</v>
      </c>
    </row>
    <row r="1566" spans="1:2" x14ac:dyDescent="0.3">
      <c r="A1566" s="81" t="s">
        <v>278</v>
      </c>
      <c r="B1566" s="43">
        <v>400</v>
      </c>
    </row>
    <row r="1567" spans="1:2" x14ac:dyDescent="0.3">
      <c r="A1567" s="81" t="s">
        <v>279</v>
      </c>
      <c r="B1567" s="43">
        <v>405</v>
      </c>
    </row>
    <row r="1568" spans="1:2" x14ac:dyDescent="0.3">
      <c r="A1568" s="81" t="s">
        <v>280</v>
      </c>
      <c r="B1568" s="43">
        <v>410</v>
      </c>
    </row>
    <row r="1569" spans="1:2" x14ac:dyDescent="0.3">
      <c r="A1569" s="81" t="s">
        <v>281</v>
      </c>
      <c r="B1569" s="43">
        <v>415</v>
      </c>
    </row>
    <row r="1570" spans="1:2" x14ac:dyDescent="0.3">
      <c r="A1570" s="81" t="s">
        <v>282</v>
      </c>
      <c r="B1570" s="43">
        <v>420</v>
      </c>
    </row>
    <row r="1571" spans="1:2" x14ac:dyDescent="0.3">
      <c r="A1571" s="81" t="s">
        <v>283</v>
      </c>
      <c r="B1571" s="43">
        <v>425</v>
      </c>
    </row>
    <row r="1572" spans="1:2" x14ac:dyDescent="0.3">
      <c r="A1572" s="81" t="s">
        <v>284</v>
      </c>
      <c r="B1572" s="43">
        <v>430</v>
      </c>
    </row>
    <row r="1573" spans="1:2" x14ac:dyDescent="0.3">
      <c r="A1573" s="81" t="s">
        <v>285</v>
      </c>
      <c r="B1573" s="43">
        <v>435</v>
      </c>
    </row>
    <row r="1574" spans="1:2" x14ac:dyDescent="0.3">
      <c r="A1574" s="81" t="s">
        <v>286</v>
      </c>
      <c r="B1574" s="43">
        <v>440</v>
      </c>
    </row>
    <row r="1575" spans="1:2" x14ac:dyDescent="0.3">
      <c r="A1575" s="81" t="s">
        <v>287</v>
      </c>
      <c r="B1575" s="43">
        <v>445</v>
      </c>
    </row>
    <row r="1576" spans="1:2" x14ac:dyDescent="0.3">
      <c r="A1576" s="81" t="s">
        <v>288</v>
      </c>
      <c r="B1576" s="43">
        <v>450</v>
      </c>
    </row>
    <row r="1577" spans="1:2" x14ac:dyDescent="0.3">
      <c r="A1577" s="81" t="s">
        <v>289</v>
      </c>
      <c r="B1577" s="43">
        <v>455</v>
      </c>
    </row>
    <row r="1578" spans="1:2" x14ac:dyDescent="0.3">
      <c r="A1578" s="81" t="s">
        <v>290</v>
      </c>
      <c r="B1578" s="43">
        <v>460</v>
      </c>
    </row>
    <row r="1579" spans="1:2" x14ac:dyDescent="0.3">
      <c r="A1579" s="81" t="s">
        <v>291</v>
      </c>
      <c r="B1579" s="43">
        <v>465</v>
      </c>
    </row>
    <row r="1580" spans="1:2" x14ac:dyDescent="0.3">
      <c r="A1580" s="81" t="s">
        <v>292</v>
      </c>
      <c r="B1580" s="43">
        <v>470</v>
      </c>
    </row>
    <row r="1581" spans="1:2" x14ac:dyDescent="0.3">
      <c r="A1581" s="81" t="s">
        <v>293</v>
      </c>
      <c r="B1581" s="43">
        <v>475</v>
      </c>
    </row>
    <row r="1582" spans="1:2" x14ac:dyDescent="0.3">
      <c r="A1582" s="81" t="s">
        <v>294</v>
      </c>
      <c r="B1582" s="43">
        <v>480</v>
      </c>
    </row>
    <row r="1583" spans="1:2" x14ac:dyDescent="0.3">
      <c r="A1583" s="81" t="s">
        <v>295</v>
      </c>
      <c r="B1583" s="43">
        <v>485</v>
      </c>
    </row>
    <row r="1584" spans="1:2" x14ac:dyDescent="0.3">
      <c r="A1584" s="81" t="s">
        <v>296</v>
      </c>
      <c r="B1584" s="43">
        <v>490</v>
      </c>
    </row>
    <row r="1585" spans="1:2" x14ac:dyDescent="0.3">
      <c r="A1585" s="81" t="s">
        <v>297</v>
      </c>
      <c r="B1585" s="43">
        <v>495</v>
      </c>
    </row>
    <row r="1586" spans="1:2" x14ac:dyDescent="0.3">
      <c r="A1586" s="81" t="s">
        <v>298</v>
      </c>
      <c r="B1586" s="43">
        <v>500</v>
      </c>
    </row>
    <row r="1587" spans="1:2" x14ac:dyDescent="0.3">
      <c r="A1587" s="81" t="s">
        <v>299</v>
      </c>
      <c r="B1587" s="43">
        <v>505</v>
      </c>
    </row>
    <row r="1588" spans="1:2" x14ac:dyDescent="0.3">
      <c r="A1588" s="81" t="s">
        <v>300</v>
      </c>
      <c r="B1588" s="43">
        <v>510</v>
      </c>
    </row>
    <row r="1589" spans="1:2" x14ac:dyDescent="0.3">
      <c r="A1589" s="81" t="s">
        <v>634</v>
      </c>
      <c r="B1589" s="43">
        <v>515</v>
      </c>
    </row>
    <row r="1590" spans="1:2" x14ac:dyDescent="0.3">
      <c r="A1590" s="81" t="s">
        <v>635</v>
      </c>
      <c r="B1590" s="43">
        <v>520</v>
      </c>
    </row>
    <row r="1591" spans="1:2" x14ac:dyDescent="0.3">
      <c r="A1591" s="81" t="s">
        <v>636</v>
      </c>
      <c r="B1591" s="43">
        <v>525</v>
      </c>
    </row>
    <row r="1592" spans="1:2" x14ac:dyDescent="0.3">
      <c r="A1592" s="81" t="s">
        <v>637</v>
      </c>
      <c r="B1592" s="43">
        <v>530</v>
      </c>
    </row>
    <row r="1593" spans="1:2" x14ac:dyDescent="0.3">
      <c r="A1593" s="81" t="s">
        <v>638</v>
      </c>
      <c r="B1593" s="43">
        <v>535</v>
      </c>
    </row>
    <row r="1594" spans="1:2" x14ac:dyDescent="0.3">
      <c r="A1594" s="81" t="s">
        <v>639</v>
      </c>
      <c r="B1594" s="43">
        <v>540</v>
      </c>
    </row>
    <row r="1595" spans="1:2" x14ac:dyDescent="0.3">
      <c r="A1595" s="81" t="s">
        <v>640</v>
      </c>
      <c r="B1595" s="43">
        <v>545</v>
      </c>
    </row>
    <row r="1596" spans="1:2" x14ac:dyDescent="0.3">
      <c r="A1596" s="81" t="s">
        <v>641</v>
      </c>
      <c r="B1596" s="43">
        <v>550</v>
      </c>
    </row>
    <row r="1597" spans="1:2" x14ac:dyDescent="0.3">
      <c r="A1597" s="81" t="s">
        <v>642</v>
      </c>
      <c r="B1597" s="43">
        <v>555</v>
      </c>
    </row>
    <row r="1598" spans="1:2" x14ac:dyDescent="0.3">
      <c r="A1598" s="81" t="s">
        <v>643</v>
      </c>
      <c r="B1598" s="43">
        <v>560</v>
      </c>
    </row>
    <row r="1599" spans="1:2" x14ac:dyDescent="0.3">
      <c r="A1599" s="81" t="s">
        <v>644</v>
      </c>
      <c r="B1599" s="43">
        <v>565</v>
      </c>
    </row>
    <row r="1600" spans="1:2" x14ac:dyDescent="0.3">
      <c r="A1600" s="81" t="s">
        <v>645</v>
      </c>
      <c r="B1600" s="43">
        <v>570</v>
      </c>
    </row>
    <row r="1601" spans="1:2" x14ac:dyDescent="0.3">
      <c r="A1601" s="81" t="s">
        <v>646</v>
      </c>
      <c r="B1601" s="43">
        <v>575</v>
      </c>
    </row>
    <row r="1602" spans="1:2" x14ac:dyDescent="0.3">
      <c r="A1602" s="81" t="s">
        <v>647</v>
      </c>
      <c r="B1602" s="43">
        <v>580</v>
      </c>
    </row>
    <row r="1603" spans="1:2" x14ac:dyDescent="0.3">
      <c r="A1603" s="81" t="s">
        <v>648</v>
      </c>
      <c r="B1603" s="43">
        <v>585</v>
      </c>
    </row>
    <row r="1604" spans="1:2" x14ac:dyDescent="0.3">
      <c r="A1604" s="81" t="s">
        <v>649</v>
      </c>
      <c r="B1604" s="43">
        <v>590</v>
      </c>
    </row>
    <row r="1605" spans="1:2" x14ac:dyDescent="0.3">
      <c r="A1605" s="81" t="s">
        <v>650</v>
      </c>
      <c r="B1605" s="43">
        <v>595</v>
      </c>
    </row>
    <row r="1606" spans="1:2" x14ac:dyDescent="0.3">
      <c r="A1606" s="81" t="s">
        <v>651</v>
      </c>
      <c r="B1606" s="43">
        <v>600</v>
      </c>
    </row>
    <row r="1607" spans="1:2" x14ac:dyDescent="0.3">
      <c r="A1607" s="81" t="s">
        <v>652</v>
      </c>
      <c r="B1607" s="43">
        <v>605</v>
      </c>
    </row>
    <row r="1608" spans="1:2" ht="15" thickBot="1" x14ac:dyDescent="0.35">
      <c r="A1608" s="82" t="s">
        <v>653</v>
      </c>
      <c r="B1608" s="46">
        <v>610</v>
      </c>
    </row>
    <row r="1610" spans="1:2" ht="14.4" customHeight="1" x14ac:dyDescent="0.3"/>
    <row r="1611" spans="1:2" ht="15" customHeight="1" x14ac:dyDescent="0.3"/>
    <row r="1612" spans="1:2" ht="21" x14ac:dyDescent="0.4">
      <c r="A1612" s="442" t="s">
        <v>983</v>
      </c>
    </row>
    <row r="1613" spans="1:2" ht="21" x14ac:dyDescent="0.4">
      <c r="A1613" s="442"/>
    </row>
    <row r="1614" spans="1:2" ht="21" x14ac:dyDescent="0.4">
      <c r="A1614" s="442" t="s">
        <v>658</v>
      </c>
    </row>
    <row r="1615" spans="1:2" ht="21" x14ac:dyDescent="0.4">
      <c r="A1615" s="442"/>
    </row>
    <row r="1616" spans="1:2" ht="21" x14ac:dyDescent="0.4">
      <c r="A1616" s="442"/>
    </row>
    <row r="1617" spans="1:6" ht="21" x14ac:dyDescent="0.4">
      <c r="A1617" s="442" t="s">
        <v>984</v>
      </c>
    </row>
    <row r="1618" spans="1:6" ht="21" x14ac:dyDescent="0.4">
      <c r="A1618" s="442" t="s">
        <v>985</v>
      </c>
    </row>
    <row r="1619" spans="1:6" ht="21" x14ac:dyDescent="0.4">
      <c r="A1619" s="442" t="s">
        <v>986</v>
      </c>
    </row>
    <row r="1622" spans="1:6" ht="15" thickBot="1" x14ac:dyDescent="0.35"/>
    <row r="1623" spans="1:6" ht="15" thickBot="1" x14ac:dyDescent="0.35">
      <c r="A1623" s="206" t="s">
        <v>385</v>
      </c>
      <c r="B1623" s="207" t="s">
        <v>659</v>
      </c>
    </row>
    <row r="1624" spans="1:6" x14ac:dyDescent="0.3">
      <c r="A1624" s="26" t="s">
        <v>660</v>
      </c>
      <c r="B1624" s="27">
        <v>0.5</v>
      </c>
    </row>
    <row r="1625" spans="1:6" x14ac:dyDescent="0.3">
      <c r="A1625" s="28" t="s">
        <v>661</v>
      </c>
      <c r="B1625" s="29">
        <v>1</v>
      </c>
    </row>
    <row r="1626" spans="1:6" x14ac:dyDescent="0.3">
      <c r="A1626" s="28" t="s">
        <v>662</v>
      </c>
      <c r="B1626" s="29">
        <v>0.2</v>
      </c>
    </row>
    <row r="1627" spans="1:6" ht="15" thickBot="1" x14ac:dyDescent="0.35">
      <c r="A1627" s="28" t="s">
        <v>663</v>
      </c>
      <c r="B1627" s="29">
        <v>0.7</v>
      </c>
    </row>
    <row r="1628" spans="1:6" ht="21" x14ac:dyDescent="0.4">
      <c r="A1628" s="28" t="s">
        <v>664</v>
      </c>
      <c r="B1628" s="29">
        <v>0.3</v>
      </c>
      <c r="D1628" s="422" t="s">
        <v>878</v>
      </c>
      <c r="E1628" s="423"/>
      <c r="F1628" s="424"/>
    </row>
    <row r="1629" spans="1:6" x14ac:dyDescent="0.3">
      <c r="A1629" s="28" t="s">
        <v>665</v>
      </c>
      <c r="B1629" s="29">
        <v>0.9</v>
      </c>
      <c r="D1629" s="204" t="s">
        <v>313</v>
      </c>
      <c r="E1629" s="204" t="s">
        <v>613</v>
      </c>
      <c r="F1629" s="204" t="s">
        <v>314</v>
      </c>
    </row>
    <row r="1630" spans="1:6" x14ac:dyDescent="0.3">
      <c r="A1630" s="28" t="s">
        <v>666</v>
      </c>
      <c r="B1630" s="29">
        <v>1.2</v>
      </c>
      <c r="D1630" s="204">
        <f>QUARTILE(B1624:B1744,1)</f>
        <v>0.4</v>
      </c>
      <c r="E1630" s="204">
        <f>QUARTILE(B1624:B1744,2)</f>
        <v>0.7</v>
      </c>
      <c r="F1630" s="204">
        <f>QUARTILE(B1624:B1744,3)</f>
        <v>0.9</v>
      </c>
    </row>
    <row r="1631" spans="1:6" ht="15" thickBot="1" x14ac:dyDescent="0.35">
      <c r="A1631" s="28" t="s">
        <v>667</v>
      </c>
      <c r="B1631" s="29">
        <v>0.6</v>
      </c>
    </row>
    <row r="1632" spans="1:6" ht="21" x14ac:dyDescent="0.4">
      <c r="A1632" s="28" t="s">
        <v>668</v>
      </c>
      <c r="B1632" s="29">
        <v>0.4</v>
      </c>
      <c r="D1632" s="422" t="s">
        <v>879</v>
      </c>
      <c r="E1632" s="423"/>
      <c r="F1632" s="424"/>
    </row>
    <row r="1633" spans="1:6" x14ac:dyDescent="0.3">
      <c r="A1633" s="28" t="s">
        <v>669</v>
      </c>
      <c r="B1633" s="29">
        <v>1.1000000000000001</v>
      </c>
      <c r="D1633" s="205" t="s">
        <v>656</v>
      </c>
      <c r="E1633" s="205" t="s">
        <v>615</v>
      </c>
      <c r="F1633" s="205" t="s">
        <v>657</v>
      </c>
    </row>
    <row r="1634" spans="1:6" x14ac:dyDescent="0.3">
      <c r="A1634" s="28" t="s">
        <v>670</v>
      </c>
      <c r="B1634" s="29">
        <v>0.8</v>
      </c>
      <c r="D1634" s="205">
        <f>PERCENTILE(B1624:B1744,0.3)</f>
        <v>0.5</v>
      </c>
      <c r="E1634" s="205">
        <f>PERCENTILE(B1626:B1745,0.5)</f>
        <v>0.7</v>
      </c>
      <c r="F1634" s="205">
        <f>PERCENTILE(B1626:B1745,0.7)</f>
        <v>0.8</v>
      </c>
    </row>
    <row r="1635" spans="1:6" x14ac:dyDescent="0.3">
      <c r="A1635" s="28" t="s">
        <v>671</v>
      </c>
      <c r="B1635" s="29">
        <v>0.5</v>
      </c>
    </row>
    <row r="1636" spans="1:6" x14ac:dyDescent="0.3">
      <c r="A1636" s="28" t="s">
        <v>672</v>
      </c>
      <c r="B1636" s="29">
        <v>0.3</v>
      </c>
    </row>
    <row r="1637" spans="1:6" ht="21" x14ac:dyDescent="0.4">
      <c r="A1637" s="28" t="s">
        <v>673</v>
      </c>
      <c r="B1637" s="29">
        <v>0.6</v>
      </c>
      <c r="D1637" s="234"/>
      <c r="E1637" s="234"/>
      <c r="F1637" s="234"/>
    </row>
    <row r="1638" spans="1:6" x14ac:dyDescent="0.3">
      <c r="A1638" s="28" t="s">
        <v>674</v>
      </c>
      <c r="B1638" s="29">
        <v>1</v>
      </c>
      <c r="D1638" s="154"/>
      <c r="E1638" s="154"/>
      <c r="F1638" s="154"/>
    </row>
    <row r="1639" spans="1:6" x14ac:dyDescent="0.3">
      <c r="A1639" s="28" t="s">
        <v>675</v>
      </c>
      <c r="B1639" s="29">
        <v>0.4</v>
      </c>
    </row>
    <row r="1640" spans="1:6" x14ac:dyDescent="0.3">
      <c r="A1640" s="28" t="s">
        <v>676</v>
      </c>
      <c r="B1640" s="29">
        <v>0.5</v>
      </c>
    </row>
    <row r="1641" spans="1:6" x14ac:dyDescent="0.3">
      <c r="A1641" s="28" t="s">
        <v>677</v>
      </c>
      <c r="B1641" s="29">
        <v>0.7</v>
      </c>
    </row>
    <row r="1642" spans="1:6" x14ac:dyDescent="0.3">
      <c r="A1642" s="28" t="s">
        <v>678</v>
      </c>
      <c r="B1642" s="29">
        <v>0.9</v>
      </c>
    </row>
    <row r="1643" spans="1:6" x14ac:dyDescent="0.3">
      <c r="A1643" s="28" t="s">
        <v>679</v>
      </c>
      <c r="B1643" s="29">
        <v>1.3</v>
      </c>
    </row>
    <row r="1644" spans="1:6" x14ac:dyDescent="0.3">
      <c r="A1644" s="28" t="s">
        <v>680</v>
      </c>
      <c r="B1644" s="29">
        <v>0.8</v>
      </c>
    </row>
    <row r="1645" spans="1:6" x14ac:dyDescent="0.3">
      <c r="A1645" s="28" t="s">
        <v>681</v>
      </c>
      <c r="B1645" s="29">
        <v>0.6</v>
      </c>
    </row>
    <row r="1646" spans="1:6" x14ac:dyDescent="0.3">
      <c r="A1646" s="28" t="s">
        <v>682</v>
      </c>
      <c r="B1646" s="29">
        <v>0.4</v>
      </c>
    </row>
    <row r="1647" spans="1:6" x14ac:dyDescent="0.3">
      <c r="A1647" s="28" t="s">
        <v>683</v>
      </c>
      <c r="B1647" s="29">
        <v>0.7</v>
      </c>
    </row>
    <row r="1648" spans="1:6" x14ac:dyDescent="0.3">
      <c r="A1648" s="28" t="s">
        <v>684</v>
      </c>
      <c r="B1648" s="29">
        <v>0.9</v>
      </c>
    </row>
    <row r="1649" spans="1:2" x14ac:dyDescent="0.3">
      <c r="A1649" s="28" t="s">
        <v>685</v>
      </c>
      <c r="B1649" s="29">
        <v>0.5</v>
      </c>
    </row>
    <row r="1650" spans="1:2" x14ac:dyDescent="0.3">
      <c r="A1650" s="28" t="s">
        <v>686</v>
      </c>
      <c r="B1650" s="29">
        <v>0.2</v>
      </c>
    </row>
    <row r="1651" spans="1:2" x14ac:dyDescent="0.3">
      <c r="A1651" s="28" t="s">
        <v>687</v>
      </c>
      <c r="B1651" s="29">
        <v>1</v>
      </c>
    </row>
    <row r="1652" spans="1:2" x14ac:dyDescent="0.3">
      <c r="A1652" s="28" t="s">
        <v>688</v>
      </c>
      <c r="B1652" s="29">
        <v>0.8</v>
      </c>
    </row>
    <row r="1653" spans="1:2" x14ac:dyDescent="0.3">
      <c r="A1653" s="28" t="s">
        <v>689</v>
      </c>
      <c r="B1653" s="29">
        <v>0.3</v>
      </c>
    </row>
    <row r="1654" spans="1:2" x14ac:dyDescent="0.3">
      <c r="A1654" s="28" t="s">
        <v>690</v>
      </c>
      <c r="B1654" s="29">
        <v>0.6</v>
      </c>
    </row>
    <row r="1655" spans="1:2" x14ac:dyDescent="0.3">
      <c r="A1655" s="28" t="s">
        <v>691</v>
      </c>
      <c r="B1655" s="29">
        <v>0.4</v>
      </c>
    </row>
    <row r="1656" spans="1:2" x14ac:dyDescent="0.3">
      <c r="A1656" s="28" t="s">
        <v>692</v>
      </c>
      <c r="B1656" s="29">
        <v>0.7</v>
      </c>
    </row>
    <row r="1657" spans="1:2" x14ac:dyDescent="0.3">
      <c r="A1657" s="28" t="s">
        <v>693</v>
      </c>
      <c r="B1657" s="29">
        <v>0.9</v>
      </c>
    </row>
    <row r="1658" spans="1:2" x14ac:dyDescent="0.3">
      <c r="A1658" s="28" t="s">
        <v>694</v>
      </c>
      <c r="B1658" s="29">
        <v>1.2</v>
      </c>
    </row>
    <row r="1659" spans="1:2" x14ac:dyDescent="0.3">
      <c r="A1659" s="28" t="s">
        <v>695</v>
      </c>
      <c r="B1659" s="29">
        <v>0.8</v>
      </c>
    </row>
    <row r="1660" spans="1:2" x14ac:dyDescent="0.3">
      <c r="A1660" s="28" t="s">
        <v>696</v>
      </c>
      <c r="B1660" s="29">
        <v>0.3</v>
      </c>
    </row>
    <row r="1661" spans="1:2" x14ac:dyDescent="0.3">
      <c r="A1661" s="28" t="s">
        <v>697</v>
      </c>
      <c r="B1661" s="29">
        <v>0.6</v>
      </c>
    </row>
    <row r="1662" spans="1:2" x14ac:dyDescent="0.3">
      <c r="A1662" s="28" t="s">
        <v>698</v>
      </c>
      <c r="B1662" s="29">
        <v>0.5</v>
      </c>
    </row>
    <row r="1663" spans="1:2" x14ac:dyDescent="0.3">
      <c r="A1663" s="28" t="s">
        <v>699</v>
      </c>
      <c r="B1663" s="29">
        <v>0.4</v>
      </c>
    </row>
    <row r="1664" spans="1:2" x14ac:dyDescent="0.3">
      <c r="A1664" s="28" t="s">
        <v>700</v>
      </c>
      <c r="B1664" s="29">
        <v>0.7</v>
      </c>
    </row>
    <row r="1665" spans="1:2" x14ac:dyDescent="0.3">
      <c r="A1665" s="28" t="s">
        <v>701</v>
      </c>
      <c r="B1665" s="29">
        <v>0.9</v>
      </c>
    </row>
    <row r="1666" spans="1:2" x14ac:dyDescent="0.3">
      <c r="A1666" s="28" t="s">
        <v>702</v>
      </c>
      <c r="B1666" s="29">
        <v>1.1000000000000001</v>
      </c>
    </row>
    <row r="1667" spans="1:2" x14ac:dyDescent="0.3">
      <c r="A1667" s="28" t="s">
        <v>703</v>
      </c>
      <c r="B1667" s="29">
        <v>0.3</v>
      </c>
    </row>
    <row r="1668" spans="1:2" x14ac:dyDescent="0.3">
      <c r="A1668" s="28" t="s">
        <v>704</v>
      </c>
      <c r="B1668" s="29">
        <v>1.4</v>
      </c>
    </row>
    <row r="1669" spans="1:2" x14ac:dyDescent="0.3">
      <c r="A1669" s="28" t="s">
        <v>705</v>
      </c>
      <c r="B1669" s="29">
        <v>0.9</v>
      </c>
    </row>
    <row r="1670" spans="1:2" x14ac:dyDescent="0.3">
      <c r="A1670" s="28" t="s">
        <v>706</v>
      </c>
      <c r="B1670" s="29">
        <v>0.6</v>
      </c>
    </row>
    <row r="1671" spans="1:2" x14ac:dyDescent="0.3">
      <c r="A1671" s="28" t="s">
        <v>707</v>
      </c>
      <c r="B1671" s="29">
        <v>0.2</v>
      </c>
    </row>
    <row r="1672" spans="1:2" x14ac:dyDescent="0.3">
      <c r="A1672" s="28" t="s">
        <v>708</v>
      </c>
      <c r="B1672" s="29">
        <v>1.5</v>
      </c>
    </row>
    <row r="1673" spans="1:2" x14ac:dyDescent="0.3">
      <c r="A1673" s="28" t="s">
        <v>709</v>
      </c>
      <c r="B1673" s="29">
        <v>1</v>
      </c>
    </row>
    <row r="1674" spans="1:2" x14ac:dyDescent="0.3">
      <c r="A1674" s="28" t="s">
        <v>710</v>
      </c>
      <c r="B1674" s="29">
        <v>0.6</v>
      </c>
    </row>
    <row r="1675" spans="1:2" x14ac:dyDescent="0.3">
      <c r="A1675" s="28" t="s">
        <v>711</v>
      </c>
      <c r="B1675" s="29">
        <v>0.4</v>
      </c>
    </row>
    <row r="1676" spans="1:2" x14ac:dyDescent="0.3">
      <c r="A1676" s="28" t="s">
        <v>712</v>
      </c>
      <c r="B1676" s="29">
        <v>0.7</v>
      </c>
    </row>
    <row r="1677" spans="1:2" x14ac:dyDescent="0.3">
      <c r="A1677" s="28" t="s">
        <v>713</v>
      </c>
      <c r="B1677" s="29">
        <v>1</v>
      </c>
    </row>
    <row r="1678" spans="1:2" x14ac:dyDescent="0.3">
      <c r="A1678" s="28" t="s">
        <v>714</v>
      </c>
      <c r="B1678" s="29">
        <v>0.8</v>
      </c>
    </row>
    <row r="1679" spans="1:2" x14ac:dyDescent="0.3">
      <c r="A1679" s="28" t="s">
        <v>715</v>
      </c>
      <c r="B1679" s="29">
        <v>0.3</v>
      </c>
    </row>
    <row r="1680" spans="1:2" x14ac:dyDescent="0.3">
      <c r="A1680" s="28" t="s">
        <v>716</v>
      </c>
      <c r="B1680" s="29">
        <v>0.5</v>
      </c>
    </row>
    <row r="1681" spans="1:2" x14ac:dyDescent="0.3">
      <c r="A1681" s="28" t="s">
        <v>717</v>
      </c>
      <c r="B1681" s="208" t="s">
        <v>780</v>
      </c>
    </row>
    <row r="1682" spans="1:2" x14ac:dyDescent="0.3">
      <c r="A1682" s="28" t="s">
        <v>718</v>
      </c>
      <c r="B1682" s="29">
        <v>0.6</v>
      </c>
    </row>
    <row r="1683" spans="1:2" x14ac:dyDescent="0.3">
      <c r="A1683" s="28" t="s">
        <v>719</v>
      </c>
      <c r="B1683" s="29">
        <v>0.3</v>
      </c>
    </row>
    <row r="1684" spans="1:2" x14ac:dyDescent="0.3">
      <c r="A1684" s="28" t="s">
        <v>720</v>
      </c>
      <c r="B1684" s="29">
        <v>0.9</v>
      </c>
    </row>
    <row r="1685" spans="1:2" x14ac:dyDescent="0.3">
      <c r="A1685" s="28" t="s">
        <v>721</v>
      </c>
      <c r="B1685" s="29">
        <v>0.4</v>
      </c>
    </row>
    <row r="1686" spans="1:2" x14ac:dyDescent="0.3">
      <c r="A1686" s="28" t="s">
        <v>722</v>
      </c>
      <c r="B1686" s="29">
        <v>0.7</v>
      </c>
    </row>
    <row r="1687" spans="1:2" x14ac:dyDescent="0.3">
      <c r="A1687" s="28" t="s">
        <v>723</v>
      </c>
      <c r="B1687" s="29">
        <v>0.9</v>
      </c>
    </row>
    <row r="1688" spans="1:2" x14ac:dyDescent="0.3">
      <c r="A1688" s="28" t="s">
        <v>724</v>
      </c>
      <c r="B1688" s="29">
        <v>1</v>
      </c>
    </row>
    <row r="1689" spans="1:2" x14ac:dyDescent="0.3">
      <c r="A1689" s="28" t="s">
        <v>725</v>
      </c>
      <c r="B1689" s="29">
        <v>0.8</v>
      </c>
    </row>
    <row r="1690" spans="1:2" x14ac:dyDescent="0.3">
      <c r="A1690" s="28" t="s">
        <v>726</v>
      </c>
      <c r="B1690" s="29">
        <v>0.3</v>
      </c>
    </row>
    <row r="1691" spans="1:2" x14ac:dyDescent="0.3">
      <c r="A1691" s="28" t="s">
        <v>727</v>
      </c>
      <c r="B1691" s="29">
        <v>0.5</v>
      </c>
    </row>
    <row r="1692" spans="1:2" x14ac:dyDescent="0.3">
      <c r="A1692" s="28" t="s">
        <v>728</v>
      </c>
      <c r="B1692" s="29">
        <v>0.6</v>
      </c>
    </row>
    <row r="1693" spans="1:2" x14ac:dyDescent="0.3">
      <c r="A1693" s="28" t="s">
        <v>729</v>
      </c>
      <c r="B1693" s="29">
        <v>0.4</v>
      </c>
    </row>
    <row r="1694" spans="1:2" x14ac:dyDescent="0.3">
      <c r="A1694" s="28" t="s">
        <v>730</v>
      </c>
      <c r="B1694" s="29">
        <v>0.7</v>
      </c>
    </row>
    <row r="1695" spans="1:2" x14ac:dyDescent="0.3">
      <c r="A1695" s="28" t="s">
        <v>731</v>
      </c>
      <c r="B1695" s="29">
        <v>0.9</v>
      </c>
    </row>
    <row r="1696" spans="1:2" x14ac:dyDescent="0.3">
      <c r="A1696" s="28" t="s">
        <v>732</v>
      </c>
      <c r="B1696" s="29">
        <v>1.1000000000000001</v>
      </c>
    </row>
    <row r="1697" spans="1:2" x14ac:dyDescent="0.3">
      <c r="A1697" s="28" t="s">
        <v>733</v>
      </c>
      <c r="B1697" s="29">
        <v>0.8</v>
      </c>
    </row>
    <row r="1698" spans="1:2" x14ac:dyDescent="0.3">
      <c r="A1698" s="28" t="s">
        <v>734</v>
      </c>
      <c r="B1698" s="29">
        <v>0.3</v>
      </c>
    </row>
    <row r="1699" spans="1:2" x14ac:dyDescent="0.3">
      <c r="A1699" s="28" t="s">
        <v>735</v>
      </c>
      <c r="B1699" s="29">
        <v>0.5</v>
      </c>
    </row>
    <row r="1700" spans="1:2" x14ac:dyDescent="0.3">
      <c r="A1700" s="28" t="s">
        <v>736</v>
      </c>
      <c r="B1700" s="29">
        <v>0.6</v>
      </c>
    </row>
    <row r="1701" spans="1:2" x14ac:dyDescent="0.3">
      <c r="A1701" s="28" t="s">
        <v>737</v>
      </c>
      <c r="B1701" s="29">
        <v>0.4</v>
      </c>
    </row>
    <row r="1702" spans="1:2" x14ac:dyDescent="0.3">
      <c r="A1702" s="28" t="s">
        <v>738</v>
      </c>
      <c r="B1702" s="29">
        <v>0.7</v>
      </c>
    </row>
    <row r="1703" spans="1:2" x14ac:dyDescent="0.3">
      <c r="A1703" s="28" t="s">
        <v>739</v>
      </c>
      <c r="B1703" s="29">
        <v>0.9</v>
      </c>
    </row>
    <row r="1704" spans="1:2" x14ac:dyDescent="0.3">
      <c r="A1704" s="28" t="s">
        <v>740</v>
      </c>
      <c r="B1704" s="29">
        <v>1</v>
      </c>
    </row>
    <row r="1705" spans="1:2" x14ac:dyDescent="0.3">
      <c r="A1705" s="28" t="s">
        <v>741</v>
      </c>
      <c r="B1705" s="29">
        <v>0.8</v>
      </c>
    </row>
    <row r="1706" spans="1:2" x14ac:dyDescent="0.3">
      <c r="A1706" s="28" t="s">
        <v>742</v>
      </c>
      <c r="B1706" s="29">
        <v>0.3</v>
      </c>
    </row>
    <row r="1707" spans="1:2" x14ac:dyDescent="0.3">
      <c r="A1707" s="28" t="s">
        <v>743</v>
      </c>
      <c r="B1707" s="29">
        <v>0.5</v>
      </c>
    </row>
    <row r="1708" spans="1:2" x14ac:dyDescent="0.3">
      <c r="A1708" s="28" t="s">
        <v>744</v>
      </c>
      <c r="B1708" s="29">
        <v>0.6</v>
      </c>
    </row>
    <row r="1709" spans="1:2" x14ac:dyDescent="0.3">
      <c r="A1709" s="28" t="s">
        <v>745</v>
      </c>
      <c r="B1709" s="29">
        <v>0.4</v>
      </c>
    </row>
    <row r="1710" spans="1:2" x14ac:dyDescent="0.3">
      <c r="A1710" s="28" t="s">
        <v>746</v>
      </c>
      <c r="B1710" s="29">
        <v>0.7</v>
      </c>
    </row>
    <row r="1711" spans="1:2" x14ac:dyDescent="0.3">
      <c r="A1711" s="28" t="s">
        <v>747</v>
      </c>
      <c r="B1711" s="29">
        <v>0.9</v>
      </c>
    </row>
    <row r="1712" spans="1:2" x14ac:dyDescent="0.3">
      <c r="A1712" s="28" t="s">
        <v>748</v>
      </c>
      <c r="B1712" s="29">
        <v>1.1000000000000001</v>
      </c>
    </row>
    <row r="1713" spans="1:2" x14ac:dyDescent="0.3">
      <c r="A1713" s="28" t="s">
        <v>749</v>
      </c>
      <c r="B1713" s="29">
        <v>0.8</v>
      </c>
    </row>
    <row r="1714" spans="1:2" x14ac:dyDescent="0.3">
      <c r="A1714" s="28" t="s">
        <v>750</v>
      </c>
      <c r="B1714" s="29">
        <v>0.3</v>
      </c>
    </row>
    <row r="1715" spans="1:2" x14ac:dyDescent="0.3">
      <c r="A1715" s="28" t="s">
        <v>751</v>
      </c>
      <c r="B1715" s="29">
        <v>0.5</v>
      </c>
    </row>
    <row r="1716" spans="1:2" x14ac:dyDescent="0.3">
      <c r="A1716" s="28" t="s">
        <v>752</v>
      </c>
      <c r="B1716" s="29">
        <v>0.6</v>
      </c>
    </row>
    <row r="1717" spans="1:2" x14ac:dyDescent="0.3">
      <c r="A1717" s="28" t="s">
        <v>753</v>
      </c>
      <c r="B1717" s="29">
        <v>0.4</v>
      </c>
    </row>
    <row r="1718" spans="1:2" x14ac:dyDescent="0.3">
      <c r="A1718" s="28" t="s">
        <v>754</v>
      </c>
      <c r="B1718" s="29">
        <v>0.7</v>
      </c>
    </row>
    <row r="1719" spans="1:2" x14ac:dyDescent="0.3">
      <c r="A1719" s="28" t="s">
        <v>755</v>
      </c>
      <c r="B1719" s="29">
        <v>0.9</v>
      </c>
    </row>
    <row r="1720" spans="1:2" x14ac:dyDescent="0.3">
      <c r="A1720" s="28" t="s">
        <v>756</v>
      </c>
      <c r="B1720" s="29">
        <v>1</v>
      </c>
    </row>
    <row r="1721" spans="1:2" x14ac:dyDescent="0.3">
      <c r="A1721" s="28" t="s">
        <v>757</v>
      </c>
      <c r="B1721" s="29">
        <v>0.8</v>
      </c>
    </row>
    <row r="1722" spans="1:2" x14ac:dyDescent="0.3">
      <c r="A1722" s="28" t="s">
        <v>758</v>
      </c>
      <c r="B1722" s="29">
        <v>0.3</v>
      </c>
    </row>
    <row r="1723" spans="1:2" x14ac:dyDescent="0.3">
      <c r="A1723" s="28" t="s">
        <v>759</v>
      </c>
      <c r="B1723" s="29">
        <v>0.5</v>
      </c>
    </row>
    <row r="1724" spans="1:2" x14ac:dyDescent="0.3">
      <c r="A1724" s="28" t="s">
        <v>760</v>
      </c>
      <c r="B1724" s="29">
        <v>0.6</v>
      </c>
    </row>
    <row r="1725" spans="1:2" x14ac:dyDescent="0.3">
      <c r="A1725" s="28" t="s">
        <v>761</v>
      </c>
      <c r="B1725" s="29">
        <v>0.4</v>
      </c>
    </row>
    <row r="1726" spans="1:2" x14ac:dyDescent="0.3">
      <c r="A1726" s="28" t="s">
        <v>762</v>
      </c>
      <c r="B1726" s="29">
        <v>0.7</v>
      </c>
    </row>
    <row r="1727" spans="1:2" x14ac:dyDescent="0.3">
      <c r="A1727" s="28" t="s">
        <v>763</v>
      </c>
      <c r="B1727" s="29">
        <v>0.9</v>
      </c>
    </row>
    <row r="1728" spans="1:2" x14ac:dyDescent="0.3">
      <c r="A1728" s="28" t="s">
        <v>764</v>
      </c>
      <c r="B1728" s="29">
        <v>1.1000000000000001</v>
      </c>
    </row>
    <row r="1729" spans="1:2" x14ac:dyDescent="0.3">
      <c r="A1729" s="28" t="s">
        <v>765</v>
      </c>
      <c r="B1729" s="29">
        <v>0.8</v>
      </c>
    </row>
    <row r="1730" spans="1:2" x14ac:dyDescent="0.3">
      <c r="A1730" s="28" t="s">
        <v>766</v>
      </c>
      <c r="B1730" s="29">
        <v>0.3</v>
      </c>
    </row>
    <row r="1731" spans="1:2" x14ac:dyDescent="0.3">
      <c r="A1731" s="28" t="s">
        <v>767</v>
      </c>
      <c r="B1731" s="29">
        <v>0.5</v>
      </c>
    </row>
    <row r="1732" spans="1:2" x14ac:dyDescent="0.3">
      <c r="A1732" s="28" t="s">
        <v>768</v>
      </c>
      <c r="B1732" s="29">
        <v>0.6</v>
      </c>
    </row>
    <row r="1733" spans="1:2" x14ac:dyDescent="0.3">
      <c r="A1733" s="28" t="s">
        <v>769</v>
      </c>
      <c r="B1733" s="29">
        <v>0.4</v>
      </c>
    </row>
    <row r="1734" spans="1:2" x14ac:dyDescent="0.3">
      <c r="A1734" s="28" t="s">
        <v>770</v>
      </c>
      <c r="B1734" s="29">
        <v>0.7</v>
      </c>
    </row>
    <row r="1735" spans="1:2" x14ac:dyDescent="0.3">
      <c r="A1735" s="28" t="s">
        <v>771</v>
      </c>
      <c r="B1735" s="29">
        <v>0.9</v>
      </c>
    </row>
    <row r="1736" spans="1:2" x14ac:dyDescent="0.3">
      <c r="A1736" s="28" t="s">
        <v>772</v>
      </c>
      <c r="B1736" s="29">
        <v>1</v>
      </c>
    </row>
    <row r="1737" spans="1:2" x14ac:dyDescent="0.3">
      <c r="A1737" s="28" t="s">
        <v>773</v>
      </c>
      <c r="B1737" s="29">
        <v>0.8</v>
      </c>
    </row>
    <row r="1738" spans="1:2" x14ac:dyDescent="0.3">
      <c r="A1738" s="28" t="s">
        <v>774</v>
      </c>
      <c r="B1738" s="29">
        <v>0.3</v>
      </c>
    </row>
    <row r="1739" spans="1:2" x14ac:dyDescent="0.3">
      <c r="A1739" s="28" t="s">
        <v>775</v>
      </c>
      <c r="B1739" s="29">
        <v>0.5</v>
      </c>
    </row>
    <row r="1740" spans="1:2" x14ac:dyDescent="0.3">
      <c r="A1740" s="28" t="s">
        <v>776</v>
      </c>
      <c r="B1740" s="29">
        <v>0.6</v>
      </c>
    </row>
    <row r="1741" spans="1:2" x14ac:dyDescent="0.3">
      <c r="A1741" s="28" t="s">
        <v>777</v>
      </c>
      <c r="B1741" s="29">
        <v>0.4</v>
      </c>
    </row>
    <row r="1742" spans="1:2" x14ac:dyDescent="0.3">
      <c r="A1742" s="28" t="s">
        <v>778</v>
      </c>
      <c r="B1742" s="29">
        <v>0.7</v>
      </c>
    </row>
    <row r="1743" spans="1:2" x14ac:dyDescent="0.3">
      <c r="A1743" s="28" t="s">
        <v>779</v>
      </c>
      <c r="B1743" s="29">
        <v>0.9</v>
      </c>
    </row>
    <row r="1744" spans="1:2" ht="15" thickBot="1" x14ac:dyDescent="0.35">
      <c r="A1744" s="30" t="s">
        <v>781</v>
      </c>
      <c r="B1744" s="31">
        <v>1.1000000000000001</v>
      </c>
    </row>
    <row r="1745" spans="1:8" x14ac:dyDescent="0.3">
      <c r="G1745" s="22"/>
      <c r="H1745" s="22"/>
    </row>
    <row r="1746" spans="1:8" x14ac:dyDescent="0.3">
      <c r="G1746" s="22"/>
      <c r="H1746" s="22"/>
    </row>
    <row r="1747" spans="1:8" ht="21" x14ac:dyDescent="0.4">
      <c r="A1747" s="442" t="s">
        <v>987</v>
      </c>
      <c r="G1747" s="22"/>
      <c r="H1747" s="22"/>
    </row>
    <row r="1748" spans="1:8" ht="21" x14ac:dyDescent="0.4">
      <c r="A1748" s="442"/>
      <c r="G1748" s="22"/>
      <c r="H1748" s="22"/>
    </row>
    <row r="1749" spans="1:8" ht="21" x14ac:dyDescent="0.4">
      <c r="A1749" s="442" t="s">
        <v>600</v>
      </c>
      <c r="G1749" s="22"/>
      <c r="H1749" s="22"/>
    </row>
    <row r="1750" spans="1:8" ht="21" x14ac:dyDescent="0.4">
      <c r="A1750" s="442"/>
      <c r="G1750" s="22"/>
      <c r="H1750" s="22"/>
    </row>
    <row r="1751" spans="1:8" ht="21" x14ac:dyDescent="0.4">
      <c r="A1751" s="442" t="s">
        <v>988</v>
      </c>
      <c r="G1751" s="22"/>
      <c r="H1751" s="22"/>
    </row>
    <row r="1752" spans="1:8" ht="21" x14ac:dyDescent="0.4">
      <c r="A1752" s="442" t="s">
        <v>989</v>
      </c>
      <c r="G1752" s="22"/>
      <c r="H1752" s="22"/>
    </row>
    <row r="1753" spans="1:8" ht="21" x14ac:dyDescent="0.4">
      <c r="A1753" s="442" t="s">
        <v>990</v>
      </c>
      <c r="G1753" s="22"/>
      <c r="H1753" s="22"/>
    </row>
    <row r="1754" spans="1:8" x14ac:dyDescent="0.3">
      <c r="G1754" s="22"/>
      <c r="H1754" s="22"/>
    </row>
    <row r="1755" spans="1:8" x14ac:dyDescent="0.3">
      <c r="G1755" s="22"/>
      <c r="H1755" s="22"/>
    </row>
    <row r="1756" spans="1:8" ht="14.4" customHeight="1" x14ac:dyDescent="0.3">
      <c r="G1756" s="22"/>
      <c r="H1756" s="22"/>
    </row>
    <row r="1757" spans="1:8" ht="14.4" customHeight="1" x14ac:dyDescent="0.3"/>
    <row r="1758" spans="1:8" ht="15" customHeight="1" x14ac:dyDescent="0.3"/>
    <row r="1760" spans="1:8" ht="21" x14ac:dyDescent="0.4">
      <c r="C1760" s="210" t="s">
        <v>787</v>
      </c>
      <c r="D1760" s="210">
        <v>170</v>
      </c>
    </row>
    <row r="1761" spans="3:4" ht="21" x14ac:dyDescent="0.4">
      <c r="C1761" s="210" t="s">
        <v>788</v>
      </c>
      <c r="D1761" s="210">
        <v>8</v>
      </c>
    </row>
    <row r="1762" spans="3:4" ht="21" x14ac:dyDescent="0.4">
      <c r="C1762" s="210" t="s">
        <v>786</v>
      </c>
      <c r="D1762" s="210">
        <v>100</v>
      </c>
    </row>
    <row r="1763" spans="3:4" ht="21" x14ac:dyDescent="0.4">
      <c r="C1763" s="210" t="s">
        <v>799</v>
      </c>
      <c r="D1763" s="210">
        <v>0.95</v>
      </c>
    </row>
    <row r="1764" spans="3:4" ht="21" x14ac:dyDescent="0.4">
      <c r="C1764" s="210" t="s">
        <v>868</v>
      </c>
      <c r="D1764" s="210">
        <v>1.96</v>
      </c>
    </row>
    <row r="1765" spans="3:4" ht="21" x14ac:dyDescent="0.4">
      <c r="C1765" s="210"/>
      <c r="D1765" s="210"/>
    </row>
    <row r="1766" spans="3:4" ht="21" x14ac:dyDescent="0.4">
      <c r="C1766" s="211" t="s">
        <v>789</v>
      </c>
      <c r="D1766" s="210">
        <f>1-0.95</f>
        <v>5.0000000000000044E-2</v>
      </c>
    </row>
    <row r="1767" spans="3:4" ht="21" x14ac:dyDescent="0.4">
      <c r="C1767" s="210"/>
      <c r="D1767" s="210"/>
    </row>
    <row r="1768" spans="3:4" ht="21" x14ac:dyDescent="0.4">
      <c r="C1768" s="210" t="s">
        <v>783</v>
      </c>
      <c r="D1768" s="210">
        <f>_xlfn.CONFIDENCE.NORM(D1766,D1761,D1762)</f>
        <v>1.567971187632043</v>
      </c>
    </row>
    <row r="1769" spans="3:4" ht="21" x14ac:dyDescent="0.4">
      <c r="C1769" s="210"/>
      <c r="D1769" s="210"/>
    </row>
    <row r="1770" spans="3:4" ht="21" x14ac:dyDescent="0.4">
      <c r="C1770" s="210" t="s">
        <v>784</v>
      </c>
      <c r="D1770" s="210">
        <f>D1760-D1768</f>
        <v>168.43202881236795</v>
      </c>
    </row>
    <row r="1771" spans="3:4" ht="21" x14ac:dyDescent="0.4">
      <c r="C1771" s="210" t="s">
        <v>785</v>
      </c>
      <c r="D1771" s="210">
        <f>D1760+D1768</f>
        <v>171.56797118763205</v>
      </c>
    </row>
    <row r="1776" spans="3:4" ht="15" thickBot="1" x14ac:dyDescent="0.35"/>
    <row r="1777" spans="1:15" x14ac:dyDescent="0.3">
      <c r="E1777" s="433" t="s">
        <v>800</v>
      </c>
      <c r="F1777" s="434"/>
      <c r="G1777" s="434"/>
      <c r="H1777" s="434"/>
      <c r="I1777" s="434"/>
      <c r="J1777" s="434"/>
      <c r="K1777" s="434"/>
      <c r="L1777" s="434"/>
      <c r="M1777" s="434"/>
      <c r="N1777" s="434"/>
      <c r="O1777" s="435"/>
    </row>
    <row r="1778" spans="1:15" x14ac:dyDescent="0.3">
      <c r="E1778" s="436"/>
      <c r="F1778" s="437"/>
      <c r="G1778" s="437"/>
      <c r="H1778" s="437"/>
      <c r="I1778" s="437"/>
      <c r="J1778" s="437"/>
      <c r="K1778" s="437"/>
      <c r="L1778" s="437"/>
      <c r="M1778" s="437"/>
      <c r="N1778" s="437"/>
      <c r="O1778" s="438"/>
    </row>
    <row r="1779" spans="1:15" x14ac:dyDescent="0.3">
      <c r="E1779" s="436"/>
      <c r="F1779" s="437"/>
      <c r="G1779" s="437"/>
      <c r="H1779" s="437"/>
      <c r="I1779" s="437"/>
      <c r="J1779" s="437"/>
      <c r="K1779" s="437"/>
      <c r="L1779" s="437"/>
      <c r="M1779" s="437"/>
      <c r="N1779" s="437"/>
      <c r="O1779" s="438"/>
    </row>
    <row r="1780" spans="1:15" x14ac:dyDescent="0.3">
      <c r="E1780" s="436"/>
      <c r="F1780" s="437"/>
      <c r="G1780" s="437"/>
      <c r="H1780" s="437"/>
      <c r="I1780" s="437"/>
      <c r="J1780" s="437"/>
      <c r="K1780" s="437"/>
      <c r="L1780" s="437"/>
      <c r="M1780" s="437"/>
      <c r="N1780" s="437"/>
      <c r="O1780" s="438"/>
    </row>
    <row r="1781" spans="1:15" x14ac:dyDescent="0.3">
      <c r="E1781" s="436"/>
      <c r="F1781" s="437"/>
      <c r="G1781" s="437"/>
      <c r="H1781" s="437"/>
      <c r="I1781" s="437"/>
      <c r="J1781" s="437"/>
      <c r="K1781" s="437"/>
      <c r="L1781" s="437"/>
      <c r="M1781" s="437"/>
      <c r="N1781" s="437"/>
      <c r="O1781" s="438"/>
    </row>
    <row r="1782" spans="1:15" x14ac:dyDescent="0.3">
      <c r="E1782" s="436"/>
      <c r="F1782" s="437"/>
      <c r="G1782" s="437"/>
      <c r="H1782" s="437"/>
      <c r="I1782" s="437"/>
      <c r="J1782" s="437"/>
      <c r="K1782" s="437"/>
      <c r="L1782" s="437"/>
      <c r="M1782" s="437"/>
      <c r="N1782" s="437"/>
      <c r="O1782" s="438"/>
    </row>
    <row r="1783" spans="1:15" ht="14.55" customHeight="1" thickBot="1" x14ac:dyDescent="0.35">
      <c r="D1783" s="209"/>
      <c r="E1783" s="439"/>
      <c r="F1783" s="440"/>
      <c r="G1783" s="440"/>
      <c r="H1783" s="440"/>
      <c r="I1783" s="440"/>
      <c r="J1783" s="440"/>
      <c r="K1783" s="440"/>
      <c r="L1783" s="440"/>
      <c r="M1783" s="440"/>
      <c r="N1783" s="440"/>
      <c r="O1783" s="441"/>
    </row>
    <row r="1784" spans="1:15" ht="14.55" customHeight="1" x14ac:dyDescent="0.3"/>
    <row r="1785" spans="1:15" ht="14.55" customHeight="1" x14ac:dyDescent="0.4">
      <c r="A1785" s="442" t="s">
        <v>991</v>
      </c>
    </row>
    <row r="1786" spans="1:15" ht="14.4" customHeight="1" x14ac:dyDescent="0.4">
      <c r="A1786" s="442"/>
    </row>
    <row r="1787" spans="1:15" ht="15" customHeight="1" x14ac:dyDescent="0.4">
      <c r="A1787" s="442" t="s">
        <v>609</v>
      </c>
    </row>
    <row r="1788" spans="1:15" ht="15" customHeight="1" x14ac:dyDescent="0.4">
      <c r="A1788" s="442"/>
    </row>
    <row r="1789" spans="1:15" ht="15" customHeight="1" x14ac:dyDescent="0.4">
      <c r="A1789" s="442" t="s">
        <v>992</v>
      </c>
    </row>
    <row r="1790" spans="1:15" ht="15" customHeight="1" x14ac:dyDescent="0.4">
      <c r="A1790" s="442" t="s">
        <v>993</v>
      </c>
    </row>
    <row r="1791" spans="1:15" ht="15" customHeight="1" x14ac:dyDescent="0.4">
      <c r="A1791" s="442" t="s">
        <v>994</v>
      </c>
    </row>
    <row r="1795" spans="1:4" ht="15" thickBot="1" x14ac:dyDescent="0.35"/>
    <row r="1796" spans="1:4" ht="18" x14ac:dyDescent="0.35">
      <c r="A1796" s="154" t="s">
        <v>875</v>
      </c>
      <c r="C1796" s="213" t="s">
        <v>796</v>
      </c>
      <c r="D1796" s="214">
        <v>0.1</v>
      </c>
    </row>
    <row r="1797" spans="1:4" ht="18" x14ac:dyDescent="0.35">
      <c r="A1797" s="277" t="s">
        <v>870</v>
      </c>
      <c r="C1797" s="223" t="s">
        <v>797</v>
      </c>
      <c r="D1797" s="216">
        <v>0.9</v>
      </c>
    </row>
    <row r="1798" spans="1:4" ht="18" x14ac:dyDescent="0.35">
      <c r="A1798" s="277" t="s">
        <v>874</v>
      </c>
      <c r="C1798" s="215" t="s">
        <v>790</v>
      </c>
      <c r="D1798" s="216">
        <v>320</v>
      </c>
    </row>
    <row r="1799" spans="1:4" ht="18" x14ac:dyDescent="0.35">
      <c r="A1799" s="277" t="s">
        <v>871</v>
      </c>
      <c r="C1799" s="215" t="s">
        <v>792</v>
      </c>
      <c r="D1799" s="216">
        <v>0.64</v>
      </c>
    </row>
    <row r="1800" spans="1:4" ht="18" x14ac:dyDescent="0.35">
      <c r="A1800" s="277" t="s">
        <v>872</v>
      </c>
      <c r="C1800" s="215" t="s">
        <v>791</v>
      </c>
      <c r="D1800" s="216">
        <f>1-D1799</f>
        <v>0.36</v>
      </c>
    </row>
    <row r="1801" spans="1:4" ht="18" x14ac:dyDescent="0.35">
      <c r="A1801" s="277"/>
      <c r="C1801" s="215" t="s">
        <v>869</v>
      </c>
      <c r="D1801" s="222">
        <f>ABS(_xlfn.NORM.INV(D1796/2,0,1))</f>
        <v>1.6448536269514726</v>
      </c>
    </row>
    <row r="1802" spans="1:4" ht="18" x14ac:dyDescent="0.35">
      <c r="A1802" s="277" t="s">
        <v>873</v>
      </c>
      <c r="C1802" s="215" t="s">
        <v>782</v>
      </c>
      <c r="D1802" s="216">
        <v>500</v>
      </c>
    </row>
    <row r="1803" spans="1:4" ht="18.600000000000001" thickBot="1" x14ac:dyDescent="0.4">
      <c r="C1803" s="212" t="s">
        <v>798</v>
      </c>
      <c r="D1803" s="217">
        <f>D1801*SQRT(D1799*D1800/D1802)</f>
        <v>3.5308843419845498E-2</v>
      </c>
    </row>
    <row r="1804" spans="1:4" ht="17.55" customHeight="1" thickBot="1" x14ac:dyDescent="0.35"/>
    <row r="1805" spans="1:4" ht="17.55" customHeight="1" x14ac:dyDescent="0.4">
      <c r="B1805" s="218" t="s">
        <v>794</v>
      </c>
      <c r="C1805" s="323" t="s">
        <v>793</v>
      </c>
      <c r="D1805" s="219" t="s">
        <v>795</v>
      </c>
    </row>
    <row r="1806" spans="1:4" ht="16.8" thickBot="1" x14ac:dyDescent="0.45">
      <c r="B1806" s="221">
        <f>D1799-D1803</f>
        <v>0.60469115658015449</v>
      </c>
      <c r="C1806" s="324"/>
      <c r="D1806" s="220">
        <f>D1799+D1803</f>
        <v>0.67530884341984554</v>
      </c>
    </row>
    <row r="1808" spans="1:4" ht="15" thickBot="1" x14ac:dyDescent="0.35"/>
    <row r="1809" spans="1:10" x14ac:dyDescent="0.3">
      <c r="E1809" s="325" t="s">
        <v>801</v>
      </c>
      <c r="F1809" s="326"/>
      <c r="G1809" s="326"/>
      <c r="H1809" s="326"/>
      <c r="I1809" s="326"/>
      <c r="J1809" s="327"/>
    </row>
    <row r="1810" spans="1:10" ht="15" thickBot="1" x14ac:dyDescent="0.35">
      <c r="E1810" s="328"/>
      <c r="F1810" s="329"/>
      <c r="G1810" s="329"/>
      <c r="H1810" s="329"/>
      <c r="I1810" s="329"/>
      <c r="J1810" s="330"/>
    </row>
    <row r="1812" spans="1:10" ht="21" x14ac:dyDescent="0.4">
      <c r="A1812" s="442" t="s">
        <v>995</v>
      </c>
      <c r="B1812" s="442"/>
      <c r="C1812" s="442"/>
      <c r="D1812" s="442"/>
      <c r="E1812" s="442"/>
    </row>
    <row r="1813" spans="1:10" ht="21" x14ac:dyDescent="0.4">
      <c r="A1813" s="442"/>
      <c r="B1813" s="442"/>
      <c r="C1813" s="442"/>
      <c r="D1813" s="442"/>
      <c r="E1813" s="442"/>
    </row>
    <row r="1814" spans="1:10" ht="21" x14ac:dyDescent="0.4">
      <c r="A1814" s="442" t="s">
        <v>996</v>
      </c>
      <c r="B1814" s="442"/>
      <c r="C1814" s="442"/>
      <c r="D1814" s="442"/>
      <c r="E1814" s="442"/>
    </row>
    <row r="1815" spans="1:10" ht="21" x14ac:dyDescent="0.4">
      <c r="A1815" s="442"/>
      <c r="B1815" s="442"/>
      <c r="C1815" s="442"/>
      <c r="D1815" s="442"/>
      <c r="E1815" s="442"/>
    </row>
    <row r="1816" spans="1:10" ht="14.4" customHeight="1" x14ac:dyDescent="0.4">
      <c r="A1816" s="442"/>
      <c r="B1816" s="442"/>
      <c r="C1816" s="442"/>
      <c r="D1816" s="442"/>
      <c r="E1816" s="442"/>
    </row>
    <row r="1817" spans="1:10" ht="14.4" customHeight="1" x14ac:dyDescent="0.4">
      <c r="A1817" s="442" t="s">
        <v>997</v>
      </c>
      <c r="B1817" s="442"/>
      <c r="C1817" s="442"/>
      <c r="D1817" s="442"/>
      <c r="E1817" s="442"/>
    </row>
    <row r="1818" spans="1:10" ht="15" customHeight="1" x14ac:dyDescent="0.4">
      <c r="A1818" s="442"/>
      <c r="B1818" s="442"/>
      <c r="C1818" s="442"/>
      <c r="D1818" s="442"/>
      <c r="E1818" s="442"/>
    </row>
    <row r="1819" spans="1:10" ht="21" x14ac:dyDescent="0.4">
      <c r="A1819" s="442"/>
      <c r="B1819" s="442"/>
      <c r="C1819" s="442"/>
      <c r="D1819" s="442"/>
      <c r="E1819" s="442"/>
    </row>
    <row r="1820" spans="1:10" ht="21" x14ac:dyDescent="0.4">
      <c r="A1820" s="442"/>
      <c r="B1820" s="442"/>
      <c r="C1820" s="442"/>
      <c r="D1820" s="442"/>
      <c r="E1820" s="442"/>
    </row>
    <row r="1823" spans="1:10" ht="15" thickBot="1" x14ac:dyDescent="0.35"/>
    <row r="1824" spans="1:10" ht="15.6" x14ac:dyDescent="0.3">
      <c r="B1824" s="112" t="s">
        <v>802</v>
      </c>
      <c r="C1824" s="229" t="s">
        <v>803</v>
      </c>
    </row>
    <row r="1825" spans="2:7" x14ac:dyDescent="0.3">
      <c r="B1825" s="81">
        <v>50</v>
      </c>
      <c r="C1825" s="43">
        <v>58</v>
      </c>
    </row>
    <row r="1826" spans="2:7" x14ac:dyDescent="0.3">
      <c r="B1826" s="81">
        <v>60</v>
      </c>
      <c r="C1826" s="43">
        <v>60</v>
      </c>
    </row>
    <row r="1827" spans="2:7" x14ac:dyDescent="0.3">
      <c r="B1827" s="81">
        <v>58</v>
      </c>
      <c r="C1827" s="43">
        <v>58</v>
      </c>
    </row>
    <row r="1828" spans="2:7" x14ac:dyDescent="0.3">
      <c r="B1828" s="81">
        <v>78</v>
      </c>
      <c r="C1828" s="43">
        <v>78</v>
      </c>
    </row>
    <row r="1829" spans="2:7" x14ac:dyDescent="0.3">
      <c r="B1829" s="81">
        <v>64</v>
      </c>
      <c r="C1829" s="43">
        <v>64</v>
      </c>
    </row>
    <row r="1830" spans="2:7" x14ac:dyDescent="0.3">
      <c r="B1830" s="81">
        <v>98</v>
      </c>
      <c r="C1830" s="43">
        <v>54</v>
      </c>
    </row>
    <row r="1831" spans="2:7" x14ac:dyDescent="0.3">
      <c r="B1831" s="81">
        <v>37</v>
      </c>
      <c r="C1831" s="43">
        <v>37</v>
      </c>
    </row>
    <row r="1832" spans="2:7" x14ac:dyDescent="0.3">
      <c r="B1832" s="81">
        <v>87</v>
      </c>
      <c r="C1832" s="43">
        <v>43</v>
      </c>
    </row>
    <row r="1833" spans="2:7" x14ac:dyDescent="0.3">
      <c r="B1833" s="81">
        <v>76</v>
      </c>
      <c r="C1833" s="43">
        <v>32</v>
      </c>
    </row>
    <row r="1834" spans="2:7" x14ac:dyDescent="0.3">
      <c r="B1834" s="81">
        <v>45</v>
      </c>
      <c r="C1834" s="43">
        <v>23</v>
      </c>
    </row>
    <row r="1835" spans="2:7" x14ac:dyDescent="0.3">
      <c r="B1835" s="81">
        <v>65</v>
      </c>
      <c r="C1835" s="43">
        <v>20</v>
      </c>
    </row>
    <row r="1836" spans="2:7" x14ac:dyDescent="0.3">
      <c r="B1836" s="81">
        <v>57</v>
      </c>
      <c r="C1836" s="43">
        <v>75</v>
      </c>
    </row>
    <row r="1837" spans="2:7" ht="15" thickBot="1" x14ac:dyDescent="0.35">
      <c r="B1837" s="81">
        <v>85</v>
      </c>
      <c r="C1837" s="43">
        <v>49</v>
      </c>
    </row>
    <row r="1838" spans="2:7" x14ac:dyDescent="0.3">
      <c r="B1838" s="81">
        <v>50</v>
      </c>
      <c r="C1838" s="43">
        <v>98</v>
      </c>
      <c r="E1838" s="335" t="s">
        <v>817</v>
      </c>
      <c r="F1838" s="336"/>
      <c r="G1838" s="337"/>
    </row>
    <row r="1839" spans="2:7" ht="15" thickBot="1" x14ac:dyDescent="0.35">
      <c r="B1839" s="81">
        <v>72</v>
      </c>
      <c r="C1839" s="43">
        <v>56</v>
      </c>
      <c r="E1839" s="338"/>
      <c r="F1839" s="339"/>
      <c r="G1839" s="340"/>
    </row>
    <row r="1840" spans="2:7" x14ac:dyDescent="0.3">
      <c r="B1840" s="81">
        <v>70</v>
      </c>
      <c r="C1840" s="43">
        <v>70</v>
      </c>
      <c r="E1840" s="270"/>
      <c r="F1840" s="224" t="s">
        <v>806</v>
      </c>
      <c r="G1840" s="271" t="s">
        <v>807</v>
      </c>
    </row>
    <row r="1841" spans="1:25" x14ac:dyDescent="0.3">
      <c r="B1841" s="81">
        <v>61</v>
      </c>
      <c r="C1841" s="43">
        <v>57</v>
      </c>
      <c r="E1841" s="28" t="s">
        <v>808</v>
      </c>
      <c r="F1841">
        <v>61.76</v>
      </c>
      <c r="G1841" s="29">
        <v>56.04</v>
      </c>
    </row>
    <row r="1842" spans="1:25" x14ac:dyDescent="0.3">
      <c r="B1842" s="81">
        <v>43</v>
      </c>
      <c r="C1842" s="43">
        <v>54</v>
      </c>
      <c r="E1842" s="28" t="s">
        <v>809</v>
      </c>
      <c r="F1842">
        <v>359.10666666666657</v>
      </c>
      <c r="G1842" s="29">
        <v>375.87333333333362</v>
      </c>
    </row>
    <row r="1843" spans="1:25" x14ac:dyDescent="0.3">
      <c r="B1843" s="81">
        <v>23</v>
      </c>
      <c r="C1843" s="43">
        <v>50</v>
      </c>
      <c r="E1843" s="28" t="s">
        <v>810</v>
      </c>
      <c r="F1843">
        <v>25</v>
      </c>
      <c r="G1843" s="29">
        <v>25</v>
      </c>
    </row>
    <row r="1844" spans="1:25" x14ac:dyDescent="0.3">
      <c r="B1844" s="81">
        <v>43</v>
      </c>
      <c r="C1844" s="43">
        <v>43</v>
      </c>
      <c r="E1844" s="28" t="s">
        <v>811</v>
      </c>
      <c r="F1844">
        <v>0</v>
      </c>
      <c r="G1844" s="29"/>
    </row>
    <row r="1845" spans="1:25" ht="15" thickBot="1" x14ac:dyDescent="0.35">
      <c r="B1845" s="81">
        <v>93</v>
      </c>
      <c r="C1845" s="43">
        <v>93</v>
      </c>
      <c r="E1845" s="28" t="s">
        <v>804</v>
      </c>
      <c r="F1845">
        <v>48</v>
      </c>
      <c r="G1845" s="29"/>
    </row>
    <row r="1846" spans="1:25" x14ac:dyDescent="0.3">
      <c r="B1846" s="81">
        <v>82</v>
      </c>
      <c r="C1846" s="43">
        <v>82</v>
      </c>
      <c r="E1846" s="272" t="s">
        <v>812</v>
      </c>
      <c r="F1846" s="273">
        <v>1.0549412454352989</v>
      </c>
      <c r="G1846" s="29"/>
      <c r="J1846" s="26"/>
      <c r="K1846" s="20"/>
      <c r="L1846" s="20"/>
      <c r="M1846" s="20"/>
      <c r="N1846" s="20"/>
      <c r="O1846" s="20"/>
      <c r="P1846" s="20"/>
      <c r="Q1846" s="20"/>
      <c r="R1846" s="20"/>
      <c r="S1846" s="20"/>
      <c r="T1846" s="20"/>
      <c r="U1846" s="20"/>
      <c r="V1846" s="20"/>
      <c r="W1846" s="20"/>
      <c r="X1846" s="20"/>
      <c r="Y1846" s="27"/>
    </row>
    <row r="1847" spans="1:25" ht="15.45" customHeight="1" x14ac:dyDescent="0.35">
      <c r="B1847" s="81">
        <v>48</v>
      </c>
      <c r="C1847" s="43">
        <v>48</v>
      </c>
      <c r="E1847" s="28" t="s">
        <v>813</v>
      </c>
      <c r="F1847">
        <v>0.14836670117860112</v>
      </c>
      <c r="G1847" s="29"/>
      <c r="J1847" s="333" t="s">
        <v>815</v>
      </c>
      <c r="K1847" s="334"/>
      <c r="L1847" s="226" t="s">
        <v>820</v>
      </c>
      <c r="M1847" s="226"/>
      <c r="N1847" s="226"/>
      <c r="O1847" s="227" t="s">
        <v>819</v>
      </c>
      <c r="P1847" s="226"/>
      <c r="Q1847" s="226"/>
      <c r="R1847" s="226"/>
      <c r="S1847" s="226"/>
      <c r="T1847" s="226"/>
      <c r="U1847" s="226"/>
      <c r="V1847" s="226"/>
      <c r="Y1847" s="29"/>
    </row>
    <row r="1848" spans="1:25" x14ac:dyDescent="0.3">
      <c r="B1848" s="81">
        <v>40</v>
      </c>
      <c r="C1848" s="43">
        <v>40</v>
      </c>
      <c r="E1848" s="28" t="s">
        <v>814</v>
      </c>
      <c r="F1848">
        <v>1.6772241961243386</v>
      </c>
      <c r="G1848" s="29"/>
      <c r="J1848" s="28"/>
      <c r="Y1848" s="29"/>
    </row>
    <row r="1849" spans="1:25" ht="16.2" thickBot="1" x14ac:dyDescent="0.35">
      <c r="B1849" s="82">
        <v>59</v>
      </c>
      <c r="C1849" s="46">
        <v>59</v>
      </c>
      <c r="E1849" s="274" t="s">
        <v>815</v>
      </c>
      <c r="F1849" s="275">
        <v>0.29673340235720225</v>
      </c>
      <c r="G1849" s="29"/>
      <c r="J1849" s="28"/>
      <c r="Y1849" s="29"/>
    </row>
    <row r="1850" spans="1:25" ht="21.6" thickBot="1" x14ac:dyDescent="0.45">
      <c r="B1850" s="22"/>
      <c r="C1850" s="22"/>
      <c r="E1850" s="276" t="s">
        <v>816</v>
      </c>
      <c r="F1850" s="225">
        <v>2.0106347576242314</v>
      </c>
      <c r="G1850" s="31"/>
      <c r="J1850" s="331" t="s">
        <v>818</v>
      </c>
      <c r="K1850" s="332"/>
      <c r="L1850" s="228" t="s">
        <v>821</v>
      </c>
      <c r="M1850" s="228"/>
      <c r="N1850" s="228"/>
      <c r="O1850" s="228"/>
      <c r="P1850" s="228"/>
      <c r="Q1850" s="228"/>
      <c r="R1850" s="228"/>
      <c r="S1850" s="228"/>
      <c r="T1850" s="228"/>
      <c r="U1850" s="228"/>
      <c r="Y1850" s="29"/>
    </row>
    <row r="1851" spans="1:25" ht="15" thickBot="1" x14ac:dyDescent="0.35">
      <c r="J1851" s="30"/>
      <c r="K1851" s="171"/>
      <c r="L1851" s="171"/>
      <c r="M1851" s="171"/>
      <c r="N1851" s="171"/>
      <c r="O1851" s="171"/>
      <c r="P1851" s="171"/>
      <c r="Q1851" s="171"/>
      <c r="R1851" s="171"/>
      <c r="S1851" s="171"/>
      <c r="T1851" s="171"/>
      <c r="U1851" s="171"/>
      <c r="V1851" s="171"/>
      <c r="W1851" s="171"/>
      <c r="X1851" s="171"/>
      <c r="Y1851" s="31"/>
    </row>
    <row r="1852" spans="1:25" x14ac:dyDescent="0.3">
      <c r="A1852" s="40" t="s">
        <v>99</v>
      </c>
      <c r="B1852" s="21">
        <f>AVERAGE(B1825:B1850)</f>
        <v>61.76</v>
      </c>
      <c r="C1852" s="41">
        <f>AVERAGE(C1825:C1850)</f>
        <v>56.04</v>
      </c>
    </row>
    <row r="1853" spans="1:25" ht="18.45" customHeight="1" x14ac:dyDescent="0.3">
      <c r="A1853" s="81"/>
      <c r="B1853" s="22"/>
      <c r="C1853" s="43"/>
    </row>
    <row r="1854" spans="1:25" x14ac:dyDescent="0.3">
      <c r="A1854" s="81" t="s">
        <v>805</v>
      </c>
      <c r="B1854" s="22">
        <f>_xlfn.VAR.S(B1825:B1850)</f>
        <v>359.10666666666657</v>
      </c>
      <c r="C1854" s="43">
        <f>_xlfn.VAR.S(C1825:C1850)</f>
        <v>375.87333333333362</v>
      </c>
    </row>
    <row r="1855" spans="1:25" ht="15" customHeight="1" thickBot="1" x14ac:dyDescent="0.35">
      <c r="A1855" s="82"/>
      <c r="B1855" s="45"/>
      <c r="C1855" s="46"/>
    </row>
    <row r="1856" spans="1:25" ht="14.4" customHeight="1" x14ac:dyDescent="0.3"/>
    <row r="1861" spans="2:2" ht="21" x14ac:dyDescent="0.4">
      <c r="B1861" s="442"/>
    </row>
  </sheetData>
  <mergeCells count="63">
    <mergeCell ref="D1366:D1367"/>
    <mergeCell ref="D1368:D1369"/>
    <mergeCell ref="A959:F959"/>
    <mergeCell ref="D1272:D1273"/>
    <mergeCell ref="E1777:O1783"/>
    <mergeCell ref="D1628:F1628"/>
    <mergeCell ref="D1632:F1632"/>
    <mergeCell ref="D1491:F1491"/>
    <mergeCell ref="D1495:F1495"/>
    <mergeCell ref="D634:E635"/>
    <mergeCell ref="F704:F705"/>
    <mergeCell ref="D645:D646"/>
    <mergeCell ref="D647:D648"/>
    <mergeCell ref="E643:H644"/>
    <mergeCell ref="D643:D644"/>
    <mergeCell ref="H1014:I1015"/>
    <mergeCell ref="D1270:D1271"/>
    <mergeCell ref="G706:K707"/>
    <mergeCell ref="H821:K821"/>
    <mergeCell ref="E645:H646"/>
    <mergeCell ref="E647:H648"/>
    <mergeCell ref="F702:F703"/>
    <mergeCell ref="F706:F707"/>
    <mergeCell ref="E718:F719"/>
    <mergeCell ref="I2:L2"/>
    <mergeCell ref="H127:J127"/>
    <mergeCell ref="B23:D23"/>
    <mergeCell ref="B24:D24"/>
    <mergeCell ref="E59:J59"/>
    <mergeCell ref="E60:J60"/>
    <mergeCell ref="E61:J61"/>
    <mergeCell ref="K113:P113"/>
    <mergeCell ref="K114:P114"/>
    <mergeCell ref="K115:P115"/>
    <mergeCell ref="H523:L523"/>
    <mergeCell ref="F188:H188"/>
    <mergeCell ref="C1805:C1806"/>
    <mergeCell ref="E1809:J1810"/>
    <mergeCell ref="J1850:K1850"/>
    <mergeCell ref="J1847:K1847"/>
    <mergeCell ref="E1838:G1839"/>
    <mergeCell ref="H522:L522"/>
    <mergeCell ref="G702:K703"/>
    <mergeCell ref="G704:K705"/>
    <mergeCell ref="E961:E962"/>
    <mergeCell ref="F961:F962"/>
    <mergeCell ref="E755:H755"/>
    <mergeCell ref="E774:F774"/>
    <mergeCell ref="F154:I154"/>
    <mergeCell ref="F155:J155"/>
    <mergeCell ref="F365:H365"/>
    <mergeCell ref="F366:H366"/>
    <mergeCell ref="H521:L521"/>
    <mergeCell ref="F259:H259"/>
    <mergeCell ref="F260:H260"/>
    <mergeCell ref="F261:H261"/>
    <mergeCell ref="E296:H296"/>
    <mergeCell ref="E297:H297"/>
    <mergeCell ref="F186:H186"/>
    <mergeCell ref="F187:H187"/>
    <mergeCell ref="B1221:C1221"/>
    <mergeCell ref="B1215:C1215"/>
    <mergeCell ref="J1014:K1015"/>
  </mergeCells>
  <phoneticPr fontId="2" type="noConversion"/>
  <pageMargins left="0.7" right="0.7" top="0.75" bottom="0.75" header="0.3" footer="0.3"/>
  <pageSetup paperSize="9" scale="10" orientation="portrait" r:id="rId1"/>
  <drawing r:id="rId2"/>
  <tableParts count="14">
    <tablePart r:id="rId3"/>
    <tablePart r:id="rId4"/>
    <tablePart r:id="rId5"/>
    <tablePart r:id="rId6"/>
    <tablePart r:id="rId7"/>
    <tablePart r:id="rId8"/>
    <tablePart r:id="rId9"/>
    <tablePart r:id="rId10"/>
    <tablePart r:id="rId11"/>
    <tablePart r:id="rId12"/>
    <tablePart r:id="rId13"/>
    <tablePart r:id="rId14"/>
    <tablePart r:id="rId15"/>
    <tablePart r:id="rId1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579E6-10A2-41DA-860F-5A0931C1E98D}">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 Kumar</dc:creator>
  <cp:lastModifiedBy>Hardik Dave</cp:lastModifiedBy>
  <dcterms:created xsi:type="dcterms:W3CDTF">2023-10-14T06:06:25Z</dcterms:created>
  <dcterms:modified xsi:type="dcterms:W3CDTF">2024-01-12T12:21:21Z</dcterms:modified>
</cp:coreProperties>
</file>